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Models\SATIMGE\AFOLU\"/>
    </mc:Choice>
  </mc:AlternateContent>
  <xr:revisionPtr revIDLastSave="0" documentId="8_{1AC794D3-62F5-4FAB-9A92-877C846CC275}" xr6:coauthVersionLast="46" xr6:coauthVersionMax="46" xr10:uidLastSave="{00000000-0000-0000-0000-000000000000}"/>
  <bookViews>
    <workbookView xWindow="-75" yWindow="-2040" windowWidth="28065" windowHeight="17640" activeTab="3" xr2:uid="{00000000-000D-0000-FFFF-FFFF00000000}"/>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59" l="1"/>
  <c r="C7" i="59"/>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D33" i="57" l="1"/>
  <c r="D35" i="57" s="1"/>
  <c r="E33" i="57"/>
  <c r="F33" i="57"/>
  <c r="G33" i="57"/>
  <c r="G35" i="57" s="1"/>
  <c r="H33" i="57"/>
  <c r="I33" i="57"/>
  <c r="J33" i="57"/>
  <c r="K33" i="57"/>
  <c r="K35" i="57" s="1"/>
  <c r="L33" i="57"/>
  <c r="M33" i="57"/>
  <c r="N33" i="57"/>
  <c r="N35" i="57" s="1"/>
  <c r="O33" i="57"/>
  <c r="O35" i="57" s="1"/>
  <c r="P33" i="57"/>
  <c r="P35" i="57" s="1"/>
  <c r="Q33" i="57"/>
  <c r="R33" i="57"/>
  <c r="S33" i="57"/>
  <c r="S35" i="57" s="1"/>
  <c r="T33" i="57"/>
  <c r="T35" i="57" s="1"/>
  <c r="U33" i="57"/>
  <c r="V33" i="57"/>
  <c r="W33" i="57"/>
  <c r="W35" i="57" s="1"/>
  <c r="X33" i="57"/>
  <c r="Y33" i="57"/>
  <c r="Y35" i="57" s="1"/>
  <c r="Z33" i="57"/>
  <c r="AA33" i="57"/>
  <c r="AA35" i="57" s="1"/>
  <c r="AB33" i="57"/>
  <c r="AB35" i="57" s="1"/>
  <c r="AC33" i="57"/>
  <c r="AD33" i="57"/>
  <c r="C33" i="57"/>
  <c r="C35" i="57"/>
  <c r="E35" i="57"/>
  <c r="F35" i="57"/>
  <c r="H35" i="57"/>
  <c r="I35" i="57"/>
  <c r="J35" i="57"/>
  <c r="L35" i="57"/>
  <c r="M35" i="57"/>
  <c r="Q35" i="57"/>
  <c r="R35" i="57"/>
  <c r="U35" i="57"/>
  <c r="V35" i="57"/>
  <c r="X35" i="57"/>
  <c r="Z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D124" i="34"/>
  <c r="D125" i="34"/>
  <c r="D126" i="34"/>
  <c r="D127" i="34"/>
  <c r="D128" i="34"/>
  <c r="D129" i="34"/>
  <c r="D130" i="34"/>
  <c r="D131" i="34"/>
  <c r="D132" i="34"/>
  <c r="D133" i="34"/>
  <c r="D134" i="34"/>
  <c r="C69" i="57"/>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7" i="62" l="1"/>
  <c r="C14" i="45" l="1"/>
  <c r="C15" i="45"/>
  <c r="C16" i="45"/>
  <c r="C17" i="45"/>
  <c r="C18" i="45"/>
  <c r="C13" i="45"/>
  <c r="C12" i="45"/>
  <c r="A13" i="62" l="1"/>
  <c r="B13" i="62" s="1"/>
  <c r="A14" i="62"/>
  <c r="B14" i="62" s="1"/>
  <c r="A15" i="62"/>
  <c r="B15" i="62" s="1"/>
  <c r="A16" i="62"/>
  <c r="B16" i="62" s="1"/>
  <c r="A17" i="62"/>
  <c r="B17" i="62" s="1"/>
  <c r="A18" i="62"/>
  <c r="B18" i="62" s="1"/>
  <c r="A19" i="62"/>
  <c r="B19" i="62" s="1"/>
  <c r="C20" i="62"/>
  <c r="C25" i="62"/>
  <c r="C31" i="62"/>
  <c r="C39"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U23" i="50" l="1"/>
  <c r="U24" i="50" s="1"/>
  <c r="W23" i="50"/>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AE89" i="36" l="1"/>
  <c r="AI89" i="36"/>
  <c r="AF89" i="36"/>
  <c r="AG89" i="36"/>
  <c r="AH89" i="36"/>
  <c r="AJ89" i="36"/>
  <c r="AD89" i="36"/>
  <c r="AE87" i="36"/>
  <c r="AQ87" i="36"/>
  <c r="BC87" i="36"/>
  <c r="BO87" i="36"/>
  <c r="AO88" i="36"/>
  <c r="BA88" i="36"/>
  <c r="BM88" i="36"/>
  <c r="AS89" i="36"/>
  <c r="BE89" i="36"/>
  <c r="AE90" i="36"/>
  <c r="AQ90" i="36"/>
  <c r="BC90" i="36"/>
  <c r="BO90" i="36"/>
  <c r="AO91" i="36"/>
  <c r="BA91" i="36"/>
  <c r="BM91" i="36"/>
  <c r="AM92" i="36"/>
  <c r="AY92" i="36"/>
  <c r="BK92" i="36"/>
  <c r="AK95" i="36"/>
  <c r="AW95" i="36"/>
  <c r="BI95" i="36"/>
  <c r="AI96" i="36"/>
  <c r="AU96" i="36"/>
  <c r="BG96" i="36"/>
  <c r="AG97" i="36"/>
  <c r="AS97" i="36"/>
  <c r="BE97" i="36"/>
  <c r="AE98" i="36"/>
  <c r="AQ98" i="36"/>
  <c r="BC98" i="36"/>
  <c r="BO98" i="36"/>
  <c r="BA95" i="36"/>
  <c r="AI98" i="36"/>
  <c r="AD96" i="36"/>
  <c r="AP96" i="36"/>
  <c r="AO89" i="36"/>
  <c r="AU92" i="36"/>
  <c r="BA97" i="36"/>
  <c r="BC89" i="36"/>
  <c r="BC97" i="36"/>
  <c r="AF87" i="36"/>
  <c r="AR87" i="36"/>
  <c r="BD87" i="36"/>
  <c r="BP87" i="36"/>
  <c r="AP88" i="36"/>
  <c r="BB88" i="36"/>
  <c r="BN88" i="36"/>
  <c r="AT89" i="36"/>
  <c r="BF89" i="36"/>
  <c r="AF90" i="36"/>
  <c r="AR90" i="36"/>
  <c r="BD90" i="36"/>
  <c r="BP90" i="36"/>
  <c r="AP91" i="36"/>
  <c r="BB91" i="36"/>
  <c r="BN91" i="36"/>
  <c r="AN92" i="36"/>
  <c r="AZ92" i="36"/>
  <c r="BL92" i="36"/>
  <c r="AL95" i="36"/>
  <c r="AX95" i="36"/>
  <c r="BJ95" i="36"/>
  <c r="AJ96" i="36"/>
  <c r="AV96" i="36"/>
  <c r="BH96" i="36"/>
  <c r="AH97" i="36"/>
  <c r="AT97" i="36"/>
  <c r="BF97" i="36"/>
  <c r="AF98" i="36"/>
  <c r="AR98" i="36"/>
  <c r="BD98" i="36"/>
  <c r="BP98" i="36"/>
  <c r="BO92" i="36"/>
  <c r="BK96" i="36"/>
  <c r="AU98" i="36"/>
  <c r="BB96" i="36"/>
  <c r="AW88" i="36"/>
  <c r="AM90" i="36"/>
  <c r="BI91" i="36"/>
  <c r="BE95" i="36"/>
  <c r="BO96" i="36"/>
  <c r="AD90" i="36"/>
  <c r="BK88" i="36"/>
  <c r="BM98" i="36"/>
  <c r="AG87" i="36"/>
  <c r="AS87" i="36"/>
  <c r="BE87" i="36"/>
  <c r="AE88" i="36"/>
  <c r="AQ88" i="36"/>
  <c r="BC88" i="36"/>
  <c r="BO88" i="36"/>
  <c r="AU89" i="36"/>
  <c r="BG89" i="36"/>
  <c r="AG90" i="36"/>
  <c r="AS90" i="36"/>
  <c r="BE90" i="36"/>
  <c r="AE91" i="36"/>
  <c r="AQ91" i="36"/>
  <c r="BC91" i="36"/>
  <c r="BO91" i="36"/>
  <c r="AO92" i="36"/>
  <c r="BA92" i="36"/>
  <c r="BM92" i="36"/>
  <c r="AM95" i="36"/>
  <c r="AY95" i="36"/>
  <c r="BK95" i="36"/>
  <c r="AK96" i="36"/>
  <c r="AW96" i="36"/>
  <c r="BI96" i="36"/>
  <c r="AI97" i="36"/>
  <c r="AU97" i="36"/>
  <c r="BG97" i="36"/>
  <c r="AG98" i="36"/>
  <c r="AS98" i="36"/>
  <c r="BE98" i="36"/>
  <c r="AD98" i="36"/>
  <c r="BC92" i="36"/>
  <c r="AW97" i="36"/>
  <c r="AL98" i="36"/>
  <c r="AD91" i="36"/>
  <c r="BK87" i="36"/>
  <c r="BK90" i="36"/>
  <c r="AG95" i="36"/>
  <c r="AO97" i="36"/>
  <c r="BK91" i="36"/>
  <c r="AS96" i="36"/>
  <c r="AH87" i="36"/>
  <c r="AT87" i="36"/>
  <c r="BF87" i="36"/>
  <c r="AF88" i="36"/>
  <c r="AR88" i="36"/>
  <c r="BD88" i="36"/>
  <c r="BP88" i="36"/>
  <c r="AV89" i="36"/>
  <c r="BH89" i="36"/>
  <c r="AH90" i="36"/>
  <c r="AT90" i="36"/>
  <c r="BF90" i="36"/>
  <c r="AF91" i="36"/>
  <c r="AR91" i="36"/>
  <c r="BD91" i="36"/>
  <c r="BP91" i="36"/>
  <c r="AP92" i="36"/>
  <c r="BB92" i="36"/>
  <c r="BN92" i="36"/>
  <c r="AN95" i="36"/>
  <c r="AZ95" i="36"/>
  <c r="BL95" i="36"/>
  <c r="AL96" i="36"/>
  <c r="AX96" i="36"/>
  <c r="BJ96" i="36"/>
  <c r="AJ97" i="36"/>
  <c r="AV97" i="36"/>
  <c r="BH97" i="36"/>
  <c r="AH98" i="36"/>
  <c r="AT98" i="36"/>
  <c r="BF98" i="36"/>
  <c r="AD97" i="36"/>
  <c r="AQ92" i="36"/>
  <c r="AK97" i="36"/>
  <c r="AX98" i="36"/>
  <c r="BJ98" i="36"/>
  <c r="AM87" i="36"/>
  <c r="AW91" i="36"/>
  <c r="AM98" i="36"/>
  <c r="AM91" i="36"/>
  <c r="AQ97" i="36"/>
  <c r="AI87" i="36"/>
  <c r="AU87" i="36"/>
  <c r="BG87" i="36"/>
  <c r="AG88" i="36"/>
  <c r="AS88" i="36"/>
  <c r="BE88" i="36"/>
  <c r="AK89" i="36"/>
  <c r="AW89" i="36"/>
  <c r="BI89" i="36"/>
  <c r="AI90" i="36"/>
  <c r="AU90" i="36"/>
  <c r="BG90" i="36"/>
  <c r="AG91" i="36"/>
  <c r="AS91" i="36"/>
  <c r="BE91" i="36"/>
  <c r="AE92" i="36"/>
  <c r="AO95" i="36"/>
  <c r="BM95" i="36"/>
  <c r="AM96" i="36"/>
  <c r="AY96" i="36"/>
  <c r="BI97" i="36"/>
  <c r="BG98" i="36"/>
  <c r="BL97" i="36"/>
  <c r="AY87" i="36"/>
  <c r="AK91" i="36"/>
  <c r="AQ96" i="36"/>
  <c r="AO90" i="36"/>
  <c r="AI95" i="36"/>
  <c r="AG96" i="36"/>
  <c r="AE97" i="36"/>
  <c r="AJ87" i="36"/>
  <c r="AV87" i="36"/>
  <c r="BH87" i="36"/>
  <c r="AH88" i="36"/>
  <c r="AT88" i="36"/>
  <c r="BF88" i="36"/>
  <c r="AL89" i="36"/>
  <c r="AX89" i="36"/>
  <c r="BJ89" i="36"/>
  <c r="AJ90" i="36"/>
  <c r="AV90" i="36"/>
  <c r="BH90" i="36"/>
  <c r="AH91" i="36"/>
  <c r="AT91" i="36"/>
  <c r="BF91" i="36"/>
  <c r="AF92" i="36"/>
  <c r="AR92" i="36"/>
  <c r="BD92" i="36"/>
  <c r="BP92" i="36"/>
  <c r="AP95" i="36"/>
  <c r="BB95" i="36"/>
  <c r="BN95" i="36"/>
  <c r="AN96" i="36"/>
  <c r="AZ96" i="36"/>
  <c r="BL96" i="36"/>
  <c r="AL97" i="36"/>
  <c r="AX97" i="36"/>
  <c r="BJ97" i="36"/>
  <c r="AJ98" i="36"/>
  <c r="AV98" i="36"/>
  <c r="BH98" i="36"/>
  <c r="AD95" i="36"/>
  <c r="BN96" i="36"/>
  <c r="BA89" i="36"/>
  <c r="AE96" i="36"/>
  <c r="BA90" i="36"/>
  <c r="BA98" i="36"/>
  <c r="AK87" i="36"/>
  <c r="AW87" i="36"/>
  <c r="BI87" i="36"/>
  <c r="AI88" i="36"/>
  <c r="AU88" i="36"/>
  <c r="BG88" i="36"/>
  <c r="AM89" i="36"/>
  <c r="AY89" i="36"/>
  <c r="BK89" i="36"/>
  <c r="AK90" i="36"/>
  <c r="AW90" i="36"/>
  <c r="BI90" i="36"/>
  <c r="AI91" i="36"/>
  <c r="AU91" i="36"/>
  <c r="BG91" i="36"/>
  <c r="AG92" i="36"/>
  <c r="AS92" i="36"/>
  <c r="BE92" i="36"/>
  <c r="AE95" i="36"/>
  <c r="AQ95" i="36"/>
  <c r="BC95" i="36"/>
  <c r="BO95" i="36"/>
  <c r="AO96" i="36"/>
  <c r="BA96" i="36"/>
  <c r="BM96" i="36"/>
  <c r="AM97" i="36"/>
  <c r="AY97" i="36"/>
  <c r="BK97" i="36"/>
  <c r="AK98" i="36"/>
  <c r="AW98" i="36"/>
  <c r="BI98" i="36"/>
  <c r="AD92" i="36"/>
  <c r="AJ91" i="36"/>
  <c r="BD95" i="36"/>
  <c r="AN97" i="36"/>
  <c r="BI88" i="36"/>
  <c r="BG92" i="36"/>
  <c r="BM97" i="36"/>
  <c r="AQ89" i="36"/>
  <c r="BO97" i="36"/>
  <c r="AL87" i="36"/>
  <c r="AX87" i="36"/>
  <c r="BJ87" i="36"/>
  <c r="AJ88" i="36"/>
  <c r="AV88" i="36"/>
  <c r="BH88" i="36"/>
  <c r="AN89" i="36"/>
  <c r="AZ89" i="36"/>
  <c r="BL89" i="36"/>
  <c r="AL90" i="36"/>
  <c r="AX90" i="36"/>
  <c r="BJ90" i="36"/>
  <c r="AV91" i="36"/>
  <c r="BH91" i="36"/>
  <c r="AH92" i="36"/>
  <c r="AT92" i="36"/>
  <c r="BF92" i="36"/>
  <c r="AF95" i="36"/>
  <c r="AR95" i="36"/>
  <c r="BP95" i="36"/>
  <c r="AZ97" i="36"/>
  <c r="AK88" i="36"/>
  <c r="AY90" i="36"/>
  <c r="AI92" i="36"/>
  <c r="AS95" i="36"/>
  <c r="BC96" i="36"/>
  <c r="BK98" i="36"/>
  <c r="AY88" i="36"/>
  <c r="AN87" i="36"/>
  <c r="AZ87" i="36"/>
  <c r="BL87" i="36"/>
  <c r="AL88" i="36"/>
  <c r="AX88" i="36"/>
  <c r="BJ88" i="36"/>
  <c r="AP89" i="36"/>
  <c r="BB89" i="36"/>
  <c r="BN89" i="36"/>
  <c r="AN90" i="36"/>
  <c r="AZ90" i="36"/>
  <c r="BL90" i="36"/>
  <c r="AL91" i="36"/>
  <c r="AX91" i="36"/>
  <c r="BJ91" i="36"/>
  <c r="AJ92" i="36"/>
  <c r="AV92" i="36"/>
  <c r="BH92" i="36"/>
  <c r="AH95" i="36"/>
  <c r="AT95" i="36"/>
  <c r="BF95" i="36"/>
  <c r="AF96" i="36"/>
  <c r="AR96" i="36"/>
  <c r="BD96" i="36"/>
  <c r="BP96" i="36"/>
  <c r="AP97" i="36"/>
  <c r="BB97" i="36"/>
  <c r="BN97" i="36"/>
  <c r="AN98" i="36"/>
  <c r="AZ98" i="36"/>
  <c r="BL98" i="36"/>
  <c r="AD88" i="36"/>
  <c r="AO87" i="36"/>
  <c r="BA87" i="36"/>
  <c r="BM87" i="36"/>
  <c r="AM88" i="36"/>
  <c r="BO89" i="36"/>
  <c r="AY91" i="36"/>
  <c r="AK92" i="36"/>
  <c r="AW92" i="36"/>
  <c r="BI92" i="36"/>
  <c r="AU95" i="36"/>
  <c r="BG95" i="36"/>
  <c r="BE96" i="36"/>
  <c r="AD87" i="36"/>
  <c r="AP87" i="36"/>
  <c r="BB87" i="36"/>
  <c r="BN87" i="36"/>
  <c r="AN88" i="36"/>
  <c r="AZ88" i="36"/>
  <c r="BL88" i="36"/>
  <c r="AR89" i="36"/>
  <c r="BD89" i="36"/>
  <c r="BP89" i="36"/>
  <c r="AP90" i="36"/>
  <c r="BB90" i="36"/>
  <c r="BN90" i="36"/>
  <c r="AN91" i="36"/>
  <c r="AZ91" i="36"/>
  <c r="BL91" i="36"/>
  <c r="AL92" i="36"/>
  <c r="AX92" i="36"/>
  <c r="BJ92" i="36"/>
  <c r="AJ95" i="36"/>
  <c r="AV95" i="36"/>
  <c r="BH95" i="36"/>
  <c r="AH96" i="36"/>
  <c r="AT96" i="36"/>
  <c r="BF96" i="36"/>
  <c r="AF97" i="36"/>
  <c r="AR97" i="36"/>
  <c r="BD97" i="36"/>
  <c r="BP97" i="36"/>
  <c r="AP98" i="36"/>
  <c r="BB98" i="36"/>
  <c r="BN98" i="36"/>
  <c r="BM89" i="36"/>
  <c r="AY98" i="36"/>
  <c r="BM90" i="36"/>
  <c r="AO98" i="36"/>
  <c r="H97" i="36"/>
  <c r="Z97" i="36"/>
  <c r="V97" i="36"/>
  <c r="R97" i="36"/>
  <c r="N97" i="36"/>
  <c r="J97" i="36"/>
  <c r="AC97" i="36"/>
  <c r="Y97" i="36"/>
  <c r="U97" i="36"/>
  <c r="Q97" i="36"/>
  <c r="M97" i="36"/>
  <c r="I97" i="36"/>
  <c r="AB97" i="36"/>
  <c r="X97" i="36"/>
  <c r="T97" i="36"/>
  <c r="P97" i="36"/>
  <c r="L97" i="36"/>
  <c r="AA97" i="36"/>
  <c r="W97" i="36"/>
  <c r="S97" i="36"/>
  <c r="O97" i="36"/>
  <c r="K9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X123" i="34" l="1"/>
  <c r="M123" i="34"/>
  <c r="Y123" i="34"/>
  <c r="Q124" i="34"/>
  <c r="I125" i="34"/>
  <c r="U125" i="34"/>
  <c r="M126" i="34"/>
  <c r="Y126" i="34"/>
  <c r="Q127" i="34"/>
  <c r="I128" i="34"/>
  <c r="U128" i="34"/>
  <c r="M132" i="34"/>
  <c r="Y132" i="34"/>
  <c r="Q134" i="34"/>
  <c r="AC124" i="34"/>
  <c r="AB124" i="34"/>
  <c r="R123" i="34"/>
  <c r="J127" i="34"/>
  <c r="V134" i="34"/>
  <c r="W127" i="34"/>
  <c r="N123" i="34"/>
  <c r="Z123" i="34"/>
  <c r="R124" i="34"/>
  <c r="J125" i="34"/>
  <c r="V125" i="34"/>
  <c r="N126" i="34"/>
  <c r="Z126" i="34"/>
  <c r="R127" i="34"/>
  <c r="J128" i="34"/>
  <c r="V128" i="34"/>
  <c r="N132" i="34"/>
  <c r="Z132" i="34"/>
  <c r="R134" i="34"/>
  <c r="AC125" i="34"/>
  <c r="AB123" i="34"/>
  <c r="V124" i="34"/>
  <c r="R126" i="34"/>
  <c r="J134" i="34"/>
  <c r="K124" i="34"/>
  <c r="AB125" i="34"/>
  <c r="O123" i="34"/>
  <c r="AA123" i="34"/>
  <c r="S124" i="34"/>
  <c r="K125" i="34"/>
  <c r="W125" i="34"/>
  <c r="O126" i="34"/>
  <c r="AA126" i="34"/>
  <c r="S127" i="34"/>
  <c r="K128" i="34"/>
  <c r="W128" i="34"/>
  <c r="O132" i="34"/>
  <c r="AA132" i="34"/>
  <c r="S134" i="34"/>
  <c r="AC126" i="34"/>
  <c r="AC132" i="34"/>
  <c r="J124" i="34"/>
  <c r="V127" i="34"/>
  <c r="R132" i="34"/>
  <c r="S123" i="34"/>
  <c r="AA125" i="34"/>
  <c r="S126" i="34"/>
  <c r="AA128" i="34"/>
  <c r="S132" i="34"/>
  <c r="AC123" i="34"/>
  <c r="P123" i="34"/>
  <c r="H124" i="34"/>
  <c r="T124" i="34"/>
  <c r="L125" i="34"/>
  <c r="X125" i="34"/>
  <c r="P126" i="34"/>
  <c r="H127" i="34"/>
  <c r="T127" i="34"/>
  <c r="L128" i="34"/>
  <c r="X128" i="34"/>
  <c r="P132" i="34"/>
  <c r="H134" i="34"/>
  <c r="T134" i="34"/>
  <c r="AC127" i="34"/>
  <c r="AC134" i="34"/>
  <c r="N125" i="34"/>
  <c r="Z128" i="34"/>
  <c r="AB132" i="34"/>
  <c r="O125" i="34"/>
  <c r="O128" i="34"/>
  <c r="K134" i="34"/>
  <c r="Q123" i="34"/>
  <c r="I124" i="34"/>
  <c r="U124" i="34"/>
  <c r="M125" i="34"/>
  <c r="Y125" i="34"/>
  <c r="Q126" i="34"/>
  <c r="I127" i="34"/>
  <c r="U127" i="34"/>
  <c r="M128" i="34"/>
  <c r="Y128" i="34"/>
  <c r="Q132" i="34"/>
  <c r="I134" i="34"/>
  <c r="U134" i="34"/>
  <c r="AC128" i="34"/>
  <c r="AB134" i="34"/>
  <c r="Z125" i="34"/>
  <c r="N128" i="34"/>
  <c r="W124" i="34"/>
  <c r="K127" i="34"/>
  <c r="W134" i="34"/>
  <c r="H123" i="34"/>
  <c r="T123" i="34"/>
  <c r="L124" i="34"/>
  <c r="X124" i="34"/>
  <c r="P125" i="34"/>
  <c r="H126" i="34"/>
  <c r="T126" i="34"/>
  <c r="L127" i="34"/>
  <c r="X127" i="34"/>
  <c r="P128" i="34"/>
  <c r="H132" i="34"/>
  <c r="T132" i="34"/>
  <c r="L134" i="34"/>
  <c r="X134" i="34"/>
  <c r="O124" i="34"/>
  <c r="W126" i="34"/>
  <c r="S128" i="34"/>
  <c r="AA134" i="34"/>
  <c r="L126" i="34"/>
  <c r="H128" i="34"/>
  <c r="L132" i="34"/>
  <c r="I123" i="34"/>
  <c r="U123" i="34"/>
  <c r="M124" i="34"/>
  <c r="Y124" i="34"/>
  <c r="Q125" i="34"/>
  <c r="I126" i="34"/>
  <c r="U126" i="34"/>
  <c r="M127" i="34"/>
  <c r="Y127" i="34"/>
  <c r="Q128" i="34"/>
  <c r="I132" i="34"/>
  <c r="U132" i="34"/>
  <c r="M134" i="34"/>
  <c r="Y134" i="34"/>
  <c r="AB128" i="34"/>
  <c r="AB127" i="34"/>
  <c r="K123" i="34"/>
  <c r="W123" i="34"/>
  <c r="S125" i="34"/>
  <c r="K126" i="34"/>
  <c r="O127" i="34"/>
  <c r="AA127" i="34"/>
  <c r="K132" i="34"/>
  <c r="O134" i="34"/>
  <c r="L123" i="34"/>
  <c r="P124" i="34"/>
  <c r="H125" i="34"/>
  <c r="T125" i="34"/>
  <c r="X126" i="34"/>
  <c r="T128" i="34"/>
  <c r="X132" i="34"/>
  <c r="J123" i="34"/>
  <c r="V123" i="34"/>
  <c r="N124" i="34"/>
  <c r="Z124" i="34"/>
  <c r="R125" i="34"/>
  <c r="J126" i="34"/>
  <c r="V126" i="34"/>
  <c r="N127" i="34"/>
  <c r="Z127" i="34"/>
  <c r="R128" i="34"/>
  <c r="J132" i="34"/>
  <c r="V132" i="34"/>
  <c r="N134" i="34"/>
  <c r="Z134" i="34"/>
  <c r="AA124" i="34"/>
  <c r="W132" i="34"/>
  <c r="AB126" i="34"/>
  <c r="P127" i="34"/>
  <c r="P134" i="34"/>
  <c r="AL132" i="34"/>
  <c r="BG127" i="34"/>
  <c r="BO123" i="34"/>
  <c r="BE133" i="34"/>
  <c r="BM132" i="34"/>
  <c r="AY126" i="34"/>
  <c r="AY134" i="34"/>
  <c r="AJ133" i="34"/>
  <c r="AL128" i="34"/>
  <c r="BF124" i="34"/>
  <c r="AE132" i="34"/>
  <c r="AH125" i="34"/>
  <c r="AE125" i="34"/>
  <c r="AD134" i="34"/>
  <c r="AU124" i="34"/>
  <c r="AR127" i="34"/>
  <c r="BG128" i="34"/>
  <c r="AV128" i="34"/>
  <c r="AW124" i="34"/>
  <c r="BK133" i="34"/>
  <c r="BO132" i="34"/>
  <c r="BC126" i="34"/>
  <c r="AS134" i="34"/>
  <c r="AY127" i="34"/>
  <c r="AQ126" i="34"/>
  <c r="AU134" i="34"/>
  <c r="AN132" i="34"/>
  <c r="BK127" i="34"/>
  <c r="AP124" i="34"/>
  <c r="AI132" i="34"/>
  <c r="AD124" i="34"/>
  <c r="AG126" i="34"/>
  <c r="AJ123" i="34"/>
  <c r="BN125" i="34"/>
  <c r="AV127" i="34"/>
  <c r="BK128" i="34"/>
  <c r="AN124" i="34"/>
  <c r="BC125" i="34"/>
  <c r="AZ128" i="34"/>
  <c r="AL123" i="34"/>
  <c r="BA124" i="34"/>
  <c r="BG133" i="34"/>
  <c r="AU126" i="34"/>
  <c r="AO134" i="34"/>
  <c r="BL134" i="34"/>
  <c r="AW133" i="34"/>
  <c r="BE132" i="34"/>
  <c r="BM128" i="34"/>
  <c r="BP125" i="34"/>
  <c r="AQ134" i="34"/>
  <c r="AJ132" i="34"/>
  <c r="BC127" i="34"/>
  <c r="AH124" i="34"/>
  <c r="AI127" i="34"/>
  <c r="AN123" i="34"/>
  <c r="BC124" i="34"/>
  <c r="AK126" i="34"/>
  <c r="AR124" i="34"/>
  <c r="BG125" i="34"/>
  <c r="BD128" i="34"/>
  <c r="BE124" i="34"/>
  <c r="AY123" i="34"/>
  <c r="BC133" i="34"/>
  <c r="AM126" i="34"/>
  <c r="BP126" i="34"/>
  <c r="BA132" i="34"/>
  <c r="BH125" i="34"/>
  <c r="AM134" i="34"/>
  <c r="AU127" i="34"/>
  <c r="AE124" i="34"/>
  <c r="AE134" i="34"/>
  <c r="AD126" i="34"/>
  <c r="AH127" i="34"/>
  <c r="AR123" i="34"/>
  <c r="BD127" i="34"/>
  <c r="AV124" i="34"/>
  <c r="BK125" i="34"/>
  <c r="BH128" i="34"/>
  <c r="AT123" i="34"/>
  <c r="BI124" i="34"/>
  <c r="BN134" i="34"/>
  <c r="AY133" i="34"/>
  <c r="BI128" i="34"/>
  <c r="BL125" i="34"/>
  <c r="BH126" i="34"/>
  <c r="BD134" i="34"/>
  <c r="AO133" i="34"/>
  <c r="AW128" i="34"/>
  <c r="AS125" i="34"/>
  <c r="BP133" i="34"/>
  <c r="AM127" i="34"/>
  <c r="AI124" i="34"/>
  <c r="AI134" i="34"/>
  <c r="AF127" i="34"/>
  <c r="AF128" i="34"/>
  <c r="AE133" i="34"/>
  <c r="AV123" i="34"/>
  <c r="BK124" i="34"/>
  <c r="AS126" i="34"/>
  <c r="AK123" i="34"/>
  <c r="AZ124" i="34"/>
  <c r="BO125" i="34"/>
  <c r="AW127" i="34"/>
  <c r="BL128" i="34"/>
  <c r="BM124" i="34"/>
  <c r="BJ134" i="34"/>
  <c r="AU133" i="34"/>
  <c r="AY132" i="34"/>
  <c r="BA128" i="34"/>
  <c r="BA125" i="34"/>
  <c r="BJ133" i="34"/>
  <c r="AZ134" i="34"/>
  <c r="AK133" i="34"/>
  <c r="AS132" i="34"/>
  <c r="AO128" i="34"/>
  <c r="BJ124" i="34"/>
  <c r="BL133" i="34"/>
  <c r="AG125" i="34"/>
  <c r="AG134" i="34"/>
  <c r="AZ123" i="34"/>
  <c r="BO124" i="34"/>
  <c r="AW126" i="34"/>
  <c r="AO123" i="34"/>
  <c r="AL126" i="34"/>
  <c r="AJ125" i="34"/>
  <c r="AQ133" i="34"/>
  <c r="AU132" i="34"/>
  <c r="AS128" i="34"/>
  <c r="AK125" i="34"/>
  <c r="BF133" i="34"/>
  <c r="BJ132" i="34"/>
  <c r="AR126" i="34"/>
  <c r="AV134" i="34"/>
  <c r="AO132" i="34"/>
  <c r="BN127" i="34"/>
  <c r="AT124" i="34"/>
  <c r="BH133" i="34"/>
  <c r="BP132" i="34"/>
  <c r="BD126" i="34"/>
  <c r="AE126" i="34"/>
  <c r="AG124" i="34"/>
  <c r="AF123" i="34"/>
  <c r="BD123" i="34"/>
  <c r="BA126" i="34"/>
  <c r="BP127" i="34"/>
  <c r="BH124" i="34"/>
  <c r="AP126" i="34"/>
  <c r="BF123" i="34"/>
  <c r="AN125" i="34"/>
  <c r="AM133" i="34"/>
  <c r="AK128" i="34"/>
  <c r="BB124" i="34"/>
  <c r="BB133" i="34"/>
  <c r="BF132" i="34"/>
  <c r="AJ126" i="34"/>
  <c r="AR134" i="34"/>
  <c r="AK132" i="34"/>
  <c r="BF127" i="34"/>
  <c r="BL132" i="34"/>
  <c r="AV126" i="34"/>
  <c r="AI126" i="34"/>
  <c r="AI125" i="34"/>
  <c r="AF125" i="34"/>
  <c r="BH123" i="34"/>
  <c r="AP125" i="34"/>
  <c r="AM128" i="34"/>
  <c r="AW123" i="34"/>
  <c r="BL124" i="34"/>
  <c r="AT126" i="34"/>
  <c r="BI127" i="34"/>
  <c r="AR125" i="34"/>
  <c r="AX134" i="34"/>
  <c r="AM132" i="34"/>
  <c r="BJ127" i="34"/>
  <c r="AL124" i="34"/>
  <c r="BM134" i="34"/>
  <c r="AX133" i="34"/>
  <c r="BB132" i="34"/>
  <c r="BF128" i="34"/>
  <c r="BI125" i="34"/>
  <c r="AN134" i="34"/>
  <c r="AX127" i="34"/>
  <c r="BO134" i="34"/>
  <c r="AZ133" i="34"/>
  <c r="BH132" i="34"/>
  <c r="AN126" i="34"/>
  <c r="AG127" i="34"/>
  <c r="AE127" i="34"/>
  <c r="AH134" i="34"/>
  <c r="AD133" i="34"/>
  <c r="AH126" i="34"/>
  <c r="BL123" i="34"/>
  <c r="AT125" i="34"/>
  <c r="BI126" i="34"/>
  <c r="AQ128" i="34"/>
  <c r="BA123" i="34"/>
  <c r="AY48" i="45" s="1"/>
  <c r="BP124" i="34"/>
  <c r="AX126" i="34"/>
  <c r="BM127" i="34"/>
  <c r="BN123" i="34"/>
  <c r="AV125" i="34"/>
  <c r="AT134" i="34"/>
  <c r="BB127" i="34"/>
  <c r="BC123" i="34"/>
  <c r="BI134" i="34"/>
  <c r="AT133" i="34"/>
  <c r="AX132" i="34"/>
  <c r="AX128" i="34"/>
  <c r="AW125" i="34"/>
  <c r="AJ134" i="34"/>
  <c r="AP127" i="34"/>
  <c r="BK134" i="34"/>
  <c r="AV133" i="34"/>
  <c r="BD132" i="34"/>
  <c r="BJ128" i="34"/>
  <c r="BM125" i="34"/>
  <c r="AE128" i="34"/>
  <c r="AG128" i="34"/>
  <c r="AH123" i="34"/>
  <c r="AH133" i="34"/>
  <c r="AH128" i="34"/>
  <c r="BP123" i="34"/>
  <c r="AX125" i="34"/>
  <c r="BM126" i="34"/>
  <c r="AU128" i="34"/>
  <c r="BE123" i="34"/>
  <c r="AM125" i="34"/>
  <c r="BB126" i="34"/>
  <c r="AJ128" i="34"/>
  <c r="AK124" i="34"/>
  <c r="AZ125" i="34"/>
  <c r="AP134" i="34"/>
  <c r="AT127" i="34"/>
  <c r="BE134" i="34"/>
  <c r="AP133" i="34"/>
  <c r="AT132" i="34"/>
  <c r="AP128" i="34"/>
  <c r="BN124" i="34"/>
  <c r="BM133" i="34"/>
  <c r="BO126" i="34"/>
  <c r="BG134" i="34"/>
  <c r="AR133" i="34"/>
  <c r="AZ132" i="34"/>
  <c r="BB128" i="34"/>
  <c r="BE125" i="34"/>
  <c r="AI128" i="34"/>
  <c r="AF124" i="34"/>
  <c r="AF134" i="34"/>
  <c r="AD132" i="34"/>
  <c r="AM124" i="34"/>
  <c r="BB125" i="34"/>
  <c r="AJ127" i="34"/>
  <c r="AY128" i="34"/>
  <c r="BI123" i="34"/>
  <c r="AQ125" i="34"/>
  <c r="BF126" i="34"/>
  <c r="AN128" i="34"/>
  <c r="AO124" i="34"/>
  <c r="BD125" i="34"/>
  <c r="AL134" i="34"/>
  <c r="AL127" i="34"/>
  <c r="BA134" i="34"/>
  <c r="AL133" i="34"/>
  <c r="AP132" i="34"/>
  <c r="BO127" i="34"/>
  <c r="AX124" i="34"/>
  <c r="BI133" i="34"/>
  <c r="BG126" i="34"/>
  <c r="BC134" i="34"/>
  <c r="AN133" i="34"/>
  <c r="AV132" i="34"/>
  <c r="AG132" i="34"/>
  <c r="AD125" i="34"/>
  <c r="AH132" i="34"/>
  <c r="AQ124" i="34"/>
  <c r="BC128" i="34"/>
  <c r="AU125" i="34"/>
  <c r="BJ126" i="34"/>
  <c r="AR128" i="34"/>
  <c r="AS124" i="34"/>
  <c r="AM123" i="34"/>
  <c r="BO133" i="34"/>
  <c r="BO128" i="34"/>
  <c r="BJ125" i="34"/>
  <c r="BA133" i="34"/>
  <c r="AQ123" i="34"/>
  <c r="BP128" i="34"/>
  <c r="AE123" i="34"/>
  <c r="BF125" i="34"/>
  <c r="U133" i="34"/>
  <c r="V133" i="34"/>
  <c r="AS123" i="34"/>
  <c r="BN128" i="34"/>
  <c r="BD133" i="34"/>
  <c r="AO126" i="34"/>
  <c r="AS133" i="34"/>
  <c r="AF133" i="34"/>
  <c r="AL125" i="34"/>
  <c r="AZ127" i="34"/>
  <c r="AA133" i="34"/>
  <c r="Z133" i="34"/>
  <c r="M133" i="34"/>
  <c r="BB123" i="34"/>
  <c r="BL127" i="34"/>
  <c r="BE127" i="34"/>
  <c r="BA127" i="34"/>
  <c r="AN127" i="34"/>
  <c r="AK127" i="34"/>
  <c r="AR132" i="34"/>
  <c r="BN133" i="34"/>
  <c r="Y133" i="34"/>
  <c r="T133" i="34"/>
  <c r="BL126" i="34"/>
  <c r="BG123" i="34"/>
  <c r="BM123" i="34"/>
  <c r="AP123" i="34"/>
  <c r="AN48" i="45" s="1"/>
  <c r="AI123" i="34"/>
  <c r="AG133" i="34"/>
  <c r="H133" i="34"/>
  <c r="AY124" i="34"/>
  <c r="AF132" i="34"/>
  <c r="BD124" i="34"/>
  <c r="BB134" i="34"/>
  <c r="AC133" i="34"/>
  <c r="BP134" i="34"/>
  <c r="AZ126" i="34"/>
  <c r="AU123" i="34"/>
  <c r="AO125" i="34"/>
  <c r="AT128" i="34"/>
  <c r="BK126" i="34"/>
  <c r="BJ123" i="34"/>
  <c r="BC132" i="34"/>
  <c r="AD127" i="34"/>
  <c r="BK123" i="34"/>
  <c r="K133" i="34"/>
  <c r="L133" i="34"/>
  <c r="AS127" i="34"/>
  <c r="BN132" i="34"/>
  <c r="Q133" i="34"/>
  <c r="AJ124" i="34"/>
  <c r="AI133" i="34"/>
  <c r="BH127" i="34"/>
  <c r="AW132" i="34"/>
  <c r="AO127" i="34"/>
  <c r="I133" i="34"/>
  <c r="P133" i="34"/>
  <c r="X133" i="34"/>
  <c r="AD128" i="34"/>
  <c r="AQ127" i="34"/>
  <c r="AQ132" i="34"/>
  <c r="AX123" i="34"/>
  <c r="BE126" i="34"/>
  <c r="BN126" i="34"/>
  <c r="O133" i="34"/>
  <c r="J133" i="34"/>
  <c r="AW134" i="34"/>
  <c r="AY125" i="34"/>
  <c r="BK132" i="34"/>
  <c r="BF134" i="34"/>
  <c r="BE128" i="34"/>
  <c r="AK134" i="34"/>
  <c r="S133" i="34"/>
  <c r="N133" i="34"/>
  <c r="AB133" i="34"/>
  <c r="Z48" i="45" s="1"/>
  <c r="BG124" i="34"/>
  <c r="AF126" i="34"/>
  <c r="BI132" i="34"/>
  <c r="BH134" i="34"/>
  <c r="BG132" i="34"/>
  <c r="AG123" i="34"/>
  <c r="W133" i="34"/>
  <c r="R133" i="34"/>
  <c r="H131" i="34"/>
  <c r="T131" i="34"/>
  <c r="M129" i="34"/>
  <c r="Y129" i="34"/>
  <c r="Q130" i="34"/>
  <c r="I131" i="34"/>
  <c r="U131" i="34"/>
  <c r="AJ129" i="34"/>
  <c r="AV129" i="34"/>
  <c r="BH129" i="34"/>
  <c r="AF130" i="34"/>
  <c r="AR130" i="34"/>
  <c r="BD130" i="34"/>
  <c r="BP130" i="34"/>
  <c r="V130" i="34"/>
  <c r="AK130" i="34"/>
  <c r="AA131" i="34"/>
  <c r="BN129" i="34"/>
  <c r="AI129" i="34"/>
  <c r="N129" i="34"/>
  <c r="Z129" i="34"/>
  <c r="R130" i="34"/>
  <c r="J131" i="34"/>
  <c r="V131" i="34"/>
  <c r="AK129" i="34"/>
  <c r="AW129" i="34"/>
  <c r="BI129" i="34"/>
  <c r="AG130" i="34"/>
  <c r="AS130" i="34"/>
  <c r="BE130" i="34"/>
  <c r="AC131" i="34"/>
  <c r="J130" i="34"/>
  <c r="BM129" i="34"/>
  <c r="S129" i="34"/>
  <c r="AD129" i="34"/>
  <c r="BJ130" i="34"/>
  <c r="AU129" i="34"/>
  <c r="O129" i="34"/>
  <c r="AA129" i="34"/>
  <c r="S130" i="34"/>
  <c r="K131" i="34"/>
  <c r="W131" i="34"/>
  <c r="AL129" i="34"/>
  <c r="AX129" i="34"/>
  <c r="BJ129" i="34"/>
  <c r="AH130" i="34"/>
  <c r="AT130" i="34"/>
  <c r="BF130" i="34"/>
  <c r="R129" i="34"/>
  <c r="BA129" i="34"/>
  <c r="AW130" i="34"/>
  <c r="O131" i="34"/>
  <c r="AP129" i="34"/>
  <c r="AX130" i="34"/>
  <c r="BO130" i="34"/>
  <c r="P129" i="34"/>
  <c r="H130" i="34"/>
  <c r="T130" i="34"/>
  <c r="L131" i="34"/>
  <c r="X131" i="34"/>
  <c r="AM129" i="34"/>
  <c r="AY129" i="34"/>
  <c r="BK129" i="34"/>
  <c r="AI130" i="34"/>
  <c r="AU130" i="34"/>
  <c r="BG130" i="34"/>
  <c r="Z131" i="34"/>
  <c r="AC129" i="34"/>
  <c r="K130" i="34"/>
  <c r="BB129" i="34"/>
  <c r="AB131" i="34"/>
  <c r="AE130" i="34"/>
  <c r="Q129" i="34"/>
  <c r="I130" i="34"/>
  <c r="U130" i="34"/>
  <c r="M131" i="34"/>
  <c r="Y131" i="34"/>
  <c r="AN129" i="34"/>
  <c r="AZ129" i="34"/>
  <c r="BL129" i="34"/>
  <c r="AJ130" i="34"/>
  <c r="AV130" i="34"/>
  <c r="BH130" i="34"/>
  <c r="N131" i="34"/>
  <c r="AO129" i="34"/>
  <c r="BI130" i="34"/>
  <c r="W130" i="34"/>
  <c r="AL130" i="34"/>
  <c r="H129" i="34"/>
  <c r="T129" i="34"/>
  <c r="L130" i="34"/>
  <c r="X130" i="34"/>
  <c r="P131" i="34"/>
  <c r="AE129" i="34"/>
  <c r="AQ129" i="34"/>
  <c r="BC129" i="34"/>
  <c r="BO129" i="34"/>
  <c r="AM130" i="34"/>
  <c r="AY130" i="34"/>
  <c r="BK130" i="34"/>
  <c r="AB130" i="34"/>
  <c r="O130" i="34"/>
  <c r="S131" i="34"/>
  <c r="BF129" i="34"/>
  <c r="AP130" i="34"/>
  <c r="L129" i="34"/>
  <c r="BG129" i="34"/>
  <c r="I129" i="34"/>
  <c r="U129" i="34"/>
  <c r="M130" i="34"/>
  <c r="Y130" i="34"/>
  <c r="Q131" i="34"/>
  <c r="AF129" i="34"/>
  <c r="AR129" i="34"/>
  <c r="BD129" i="34"/>
  <c r="BP129" i="34"/>
  <c r="AN130" i="34"/>
  <c r="AZ130" i="34"/>
  <c r="BL130" i="34"/>
  <c r="AB129" i="34"/>
  <c r="BA130" i="34"/>
  <c r="K129" i="34"/>
  <c r="AA130" i="34"/>
  <c r="AH129" i="34"/>
  <c r="AD130" i="34"/>
  <c r="BN130" i="34"/>
  <c r="P130" i="34"/>
  <c r="AQ130" i="34"/>
  <c r="J129" i="34"/>
  <c r="V129" i="34"/>
  <c r="N130" i="34"/>
  <c r="Z130" i="34"/>
  <c r="R131" i="34"/>
  <c r="AG129" i="34"/>
  <c r="AS129" i="34"/>
  <c r="BE129" i="34"/>
  <c r="AC130" i="34"/>
  <c r="AO130" i="34"/>
  <c r="BM130" i="34"/>
  <c r="W129" i="34"/>
  <c r="AT129" i="34"/>
  <c r="BB130" i="34"/>
  <c r="X129" i="34"/>
  <c r="BC130" i="34"/>
  <c r="BK131" i="34"/>
  <c r="AV131" i="34"/>
  <c r="BO131" i="34"/>
  <c r="AJ131" i="34"/>
  <c r="BE131" i="34"/>
  <c r="BM131" i="34"/>
  <c r="AI131" i="34"/>
  <c r="AZ131" i="34"/>
  <c r="BH131" i="34"/>
  <c r="AT131" i="34"/>
  <c r="AO131" i="34"/>
  <c r="AW131" i="34"/>
  <c r="AF131" i="34"/>
  <c r="AH131" i="34"/>
  <c r="AM131" i="34"/>
  <c r="AR131" i="34"/>
  <c r="BN131" i="34"/>
  <c r="AK131" i="34"/>
  <c r="AU131" i="34"/>
  <c r="BP131" i="34"/>
  <c r="BI131" i="34"/>
  <c r="AY131" i="34"/>
  <c r="BL131" i="34"/>
  <c r="BD131" i="34"/>
  <c r="AE131" i="34"/>
  <c r="BC131" i="34"/>
  <c r="BF131" i="34"/>
  <c r="AG131" i="34"/>
  <c r="BG131" i="34"/>
  <c r="BA131" i="34"/>
  <c r="AX131" i="34"/>
  <c r="AN131" i="34"/>
  <c r="AD131" i="34"/>
  <c r="BJ131" i="34"/>
  <c r="AQ131" i="34"/>
  <c r="AS131" i="34"/>
  <c r="AP131" i="34"/>
  <c r="AL131" i="34"/>
  <c r="BB131" i="34"/>
  <c r="AK5" i="57"/>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L48" i="45" l="1"/>
  <c r="AV48" i="45"/>
  <c r="O48" i="45"/>
  <c r="AS48" i="45"/>
  <c r="BK48" i="45"/>
  <c r="AZ48" i="45"/>
  <c r="T48" i="45"/>
  <c r="AF48" i="45"/>
  <c r="AM48" i="45"/>
  <c r="BM48" i="45"/>
  <c r="Q48" i="45"/>
  <c r="BE48" i="45"/>
  <c r="K48" i="45"/>
  <c r="S48" i="45"/>
  <c r="BG48" i="45"/>
  <c r="AP48" i="45"/>
  <c r="AW48" i="45"/>
  <c r="X48" i="45"/>
  <c r="AT48" i="45"/>
  <c r="P48" i="45"/>
  <c r="J48" i="45"/>
  <c r="AA48" i="45"/>
  <c r="R48" i="45"/>
  <c r="Y48" i="45"/>
  <c r="AC48" i="45"/>
  <c r="BA48" i="45"/>
  <c r="BJ48" i="45"/>
  <c r="AX48" i="45"/>
  <c r="U48" i="45"/>
  <c r="V48" i="45"/>
  <c r="I48" i="45"/>
  <c r="W48" i="45"/>
  <c r="AU48" i="45"/>
  <c r="BB48" i="45"/>
  <c r="AQ48" i="45"/>
  <c r="BD48" i="45"/>
  <c r="AE48" i="45"/>
  <c r="N48" i="45"/>
  <c r="BI48" i="45"/>
  <c r="AO48" i="45"/>
  <c r="BC48" i="45"/>
  <c r="AD48" i="45"/>
  <c r="G48" i="45"/>
  <c r="AH48" i="45"/>
  <c r="AI48" i="45"/>
  <c r="BL48" i="45"/>
  <c r="BF48" i="45"/>
  <c r="AJ48" i="45"/>
  <c r="H48" i="45"/>
  <c r="BH48" i="45"/>
  <c r="F48" i="45"/>
  <c r="AR48" i="45"/>
  <c r="AL48" i="45"/>
  <c r="M48" i="45"/>
  <c r="BN48" i="45"/>
  <c r="AG48" i="45"/>
  <c r="AK48" i="45"/>
  <c r="AD19" i="50"/>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I9" i="50" s="1"/>
  <c r="AN10" i="36" s="1"/>
  <c r="AH5" i="50"/>
  <c r="AH8" i="50" s="1"/>
  <c r="AH9" i="50" s="1"/>
  <c r="AM10" i="36" s="1"/>
  <c r="AK5" i="50"/>
  <c r="AK8" i="50" s="1"/>
  <c r="BB5" i="50"/>
  <c r="BB8" i="50" s="1"/>
  <c r="BF5" i="50"/>
  <c r="BF8" i="50" s="1"/>
  <c r="BI5" i="50"/>
  <c r="BI8" i="50" s="1"/>
  <c r="AT5" i="50"/>
  <c r="AT8" i="50" s="1"/>
  <c r="Y5" i="50"/>
  <c r="Y8" i="50" s="1"/>
  <c r="AZ5" i="50"/>
  <c r="AZ8" i="50" s="1"/>
  <c r="AE5" i="50"/>
  <c r="AE8" i="50" s="1"/>
  <c r="AY5" i="50"/>
  <c r="AY8" i="50" s="1"/>
  <c r="BC5" i="50"/>
  <c r="BC8" i="50" s="1"/>
  <c r="BA5" i="50"/>
  <c r="BA8" i="50" s="1"/>
  <c r="AO5" i="50"/>
  <c r="AO8" i="50" s="1"/>
  <c r="AO9" i="50" s="1"/>
  <c r="AT10" i="36" s="1"/>
  <c r="AN5" i="50"/>
  <c r="AN8" i="50" s="1"/>
  <c r="AN9" i="50" s="1"/>
  <c r="AS10" i="36" s="1"/>
  <c r="Z5" i="50"/>
  <c r="Z8" i="50" s="1"/>
  <c r="AC5" i="50"/>
  <c r="AC8" i="50" s="1"/>
  <c r="AA5" i="50"/>
  <c r="AA8" i="50" s="1"/>
  <c r="AD5" i="50"/>
  <c r="AF5" i="50"/>
  <c r="AF8" i="50" s="1"/>
  <c r="AJ5" i="50"/>
  <c r="AJ8" i="50"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H51" i="50"/>
  <c r="AJ61" i="57"/>
  <c r="AK61" i="57"/>
  <c r="L5" i="47"/>
  <c r="K4" i="50" s="1"/>
  <c r="K4" i="57" s="1"/>
  <c r="AO51" i="50" l="1"/>
  <c r="AI51" i="50"/>
  <c r="AN51" i="50"/>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I8" i="36" s="1"/>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U42" i="36"/>
  <c r="AT83" i="36"/>
  <c r="G5" i="47"/>
  <c r="F4" i="50" s="1"/>
  <c r="F4" i="57" s="1"/>
  <c r="AD8" i="36" l="1"/>
  <c r="AJ9" i="36"/>
  <c r="AI9" i="36"/>
  <c r="AS9" i="36"/>
  <c r="AE9" i="36"/>
  <c r="AM9" i="36"/>
  <c r="AG8" i="36"/>
  <c r="AN9" i="36"/>
  <c r="AH9" i="36"/>
  <c r="AR8" i="36"/>
  <c r="AF9" i="36"/>
  <c r="AT9" i="36"/>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Q6" i="50"/>
  <c r="E29" i="45"/>
  <c r="E30" i="45" s="1"/>
  <c r="E31" i="45" s="1"/>
  <c r="E32" i="45" s="1"/>
  <c r="E33" i="45" s="1"/>
  <c r="AX10" i="50" l="1"/>
  <c r="BC9" i="36" s="1"/>
  <c r="AW10" i="50"/>
  <c r="BB8" i="36" s="1"/>
  <c r="BJ10" i="50"/>
  <c r="BO8" i="36" s="1"/>
  <c r="AJ10" i="50"/>
  <c r="AO8" i="36" s="1"/>
  <c r="BP42" i="36"/>
  <c r="BP83" i="36" s="1"/>
  <c r="BO83" i="36"/>
  <c r="AY10" i="50"/>
  <c r="BD8" i="36" s="1"/>
  <c r="BH10" i="50"/>
  <c r="BM9" i="36" s="1"/>
  <c r="AS10" i="50"/>
  <c r="AX8" i="36" s="1"/>
  <c r="BB10" i="50"/>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BC8" i="36" l="1"/>
  <c r="BB9" i="36"/>
  <c r="BO9" i="36"/>
  <c r="AO9" i="36"/>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7" i="33"/>
  <c r="G198" i="33" s="1"/>
  <c r="G199" i="33" s="1"/>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5" i="33"/>
  <c r="C166" i="33" s="1"/>
  <c r="C167" i="33" s="1"/>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D64" i="45" l="1"/>
  <c r="C38" i="62"/>
  <c r="B63" i="45"/>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E53" i="45"/>
  <c r="E54" i="45" s="1"/>
  <c r="E52" i="45"/>
  <c r="E84" i="36"/>
  <c r="E49" i="45"/>
  <c r="D49" i="45"/>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E168" i="33"/>
  <c r="D67" i="45" l="1"/>
  <c r="C41" i="62"/>
  <c r="D66" i="45"/>
  <c r="C40" i="62"/>
  <c r="G145" i="34"/>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D37" i="45" l="1"/>
  <c r="C32" i="62"/>
  <c r="D30" i="45"/>
  <c r="C26" i="62"/>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D31" i="45" l="1"/>
  <c r="C27" i="62"/>
  <c r="D38" i="45"/>
  <c r="C33" i="62"/>
  <c r="A135" i="34"/>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D39" i="45" l="1"/>
  <c r="C34" i="62"/>
  <c r="D32" i="45"/>
  <c r="C28" i="62"/>
  <c r="A49" i="45"/>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D33" i="45" l="1"/>
  <c r="C30" i="62" s="1"/>
  <c r="C29" i="62"/>
  <c r="D40" i="45"/>
  <c r="C36" i="62" s="1"/>
  <c r="C35" i="62"/>
  <c r="R61" i="34"/>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C21" i="62" s="1"/>
  <c r="B20" i="45"/>
  <c r="B21" i="45" s="1"/>
  <c r="B22" i="45" s="1"/>
  <c r="B23" i="45" s="1"/>
  <c r="B24" i="45" s="1"/>
  <c r="B25" i="45" s="1"/>
  <c r="B26" i="45" s="1"/>
  <c r="B19" i="45" s="1"/>
  <c r="B60" i="45" s="1"/>
  <c r="C26" i="45"/>
  <c r="A24" i="62" s="1"/>
  <c r="B24" i="62" s="1"/>
  <c r="B12" i="45"/>
  <c r="B13" i="45" s="1"/>
  <c r="E6" i="45"/>
  <c r="D6" i="45"/>
  <c r="C8" i="62" s="1"/>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25" i="39"/>
  <c r="H68" i="46" s="1"/>
  <c r="G125" i="39"/>
  <c r="G126" i="39"/>
  <c r="T126" i="39" s="1"/>
  <c r="G127" i="39"/>
  <c r="T127" i="39" s="1"/>
  <c r="G128" i="39"/>
  <c r="T128" i="39" s="1"/>
  <c r="G129" i="39"/>
  <c r="T129" i="39" s="1"/>
  <c r="G130" i="39"/>
  <c r="T130" i="39" s="1"/>
  <c r="G131" i="39"/>
  <c r="G132" i="39"/>
  <c r="T132" i="39" s="1"/>
  <c r="G133" i="39"/>
  <c r="T133" i="39" s="1"/>
  <c r="G124" i="39"/>
  <c r="T124" i="39" s="1"/>
  <c r="G115" i="39"/>
  <c r="T115" i="39" s="1"/>
  <c r="G116" i="39"/>
  <c r="T116" i="39" s="1"/>
  <c r="G117" i="39"/>
  <c r="T117" i="39" s="1"/>
  <c r="G118" i="39"/>
  <c r="T118" i="39" s="1"/>
  <c r="G119" i="39"/>
  <c r="T119" i="39" s="1"/>
  <c r="G120" i="39"/>
  <c r="T120" i="39" s="1"/>
  <c r="G121" i="39"/>
  <c r="T121" i="39" s="1"/>
  <c r="G122" i="39"/>
  <c r="T122" i="39" s="1"/>
  <c r="G123" i="39"/>
  <c r="T123" i="39" s="1"/>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H35" i="33" s="1"/>
  <c r="N138" i="39"/>
  <c r="H34" i="33" s="1"/>
  <c r="N135" i="39"/>
  <c r="H33" i="33" s="1"/>
  <c r="H41" i="33" l="1"/>
  <c r="H46" i="33"/>
  <c r="C20" i="45"/>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H38" i="33"/>
  <c r="W38" i="34" s="1"/>
  <c r="H75" i="46"/>
  <c r="H48" i="33"/>
  <c r="AI48" i="34" s="1"/>
  <c r="X81" i="36"/>
  <c r="H52" i="33"/>
  <c r="H79" i="46"/>
  <c r="AB81" i="36"/>
  <c r="AB186" i="34"/>
  <c r="K170" i="34"/>
  <c r="Z170" i="34"/>
  <c r="Q65" i="36"/>
  <c r="Q106" i="34" s="1"/>
  <c r="P80" i="36"/>
  <c r="H81" i="36"/>
  <c r="AC65" i="36"/>
  <c r="AC106" i="34" s="1"/>
  <c r="X170" i="34"/>
  <c r="X65" i="36"/>
  <c r="Q186" i="34"/>
  <c r="AC186" i="34"/>
  <c r="R171" i="34"/>
  <c r="W80" i="36"/>
  <c r="H187" i="34"/>
  <c r="AB187" i="34"/>
  <c r="AB80" i="36"/>
  <c r="AB121" i="34" s="1"/>
  <c r="K186" i="34"/>
  <c r="Z186" i="34"/>
  <c r="Q81" i="36"/>
  <c r="Q122" i="34" s="1"/>
  <c r="P170" i="34"/>
  <c r="H65" i="36"/>
  <c r="AC187" i="34"/>
  <c r="X64" i="36"/>
  <c r="X187" i="34"/>
  <c r="Q64" i="36"/>
  <c r="AC64" i="36"/>
  <c r="AC105" i="34" s="1"/>
  <c r="R81" i="36"/>
  <c r="W186"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I80" i="36"/>
  <c r="J64" i="36"/>
  <c r="J105" i="34" s="1"/>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AA65" i="36"/>
  <c r="AA106" i="34" s="1"/>
  <c r="I186" i="34"/>
  <c r="J80" i="36"/>
  <c r="J121" i="34" s="1"/>
  <c r="L187" i="34"/>
  <c r="H64" i="36"/>
  <c r="S81" i="36"/>
  <c r="U81" i="36"/>
  <c r="U122" i="34" s="1"/>
  <c r="AA170" i="34"/>
  <c r="W187" i="34"/>
  <c r="Z171" i="34"/>
  <c r="R65" i="36"/>
  <c r="R106" i="34" s="1"/>
  <c r="H66" i="46"/>
  <c r="H47" i="33"/>
  <c r="AF47" i="34" s="1"/>
  <c r="Y171" i="34"/>
  <c r="O187" i="34"/>
  <c r="M65" i="36"/>
  <c r="N187" i="34"/>
  <c r="V186" i="34"/>
  <c r="AA187" i="34"/>
  <c r="I170" i="34"/>
  <c r="J186" i="34"/>
  <c r="L81" i="36"/>
  <c r="H170" i="34"/>
  <c r="S171" i="34"/>
  <c r="U171" i="34"/>
  <c r="AA80" i="36"/>
  <c r="AA121" i="34" s="1"/>
  <c r="W65" i="36"/>
  <c r="W106" i="34" s="1"/>
  <c r="Z65" i="36"/>
  <c r="T171" i="34"/>
  <c r="L186" i="34"/>
  <c r="U80" i="36"/>
  <c r="U121" i="34" s="1"/>
  <c r="V65" i="36"/>
  <c r="V170" i="34"/>
  <c r="AA171" i="34"/>
  <c r="I64" i="36"/>
  <c r="I105" i="34" s="1"/>
  <c r="J170" i="34"/>
  <c r="L65" i="36"/>
  <c r="L106" i="34" s="1"/>
  <c r="H80" i="36"/>
  <c r="H121" i="34" s="1"/>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T187" i="34"/>
  <c r="L80" i="36"/>
  <c r="L121" i="34" s="1"/>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K106" i="34" s="1"/>
  <c r="N186" i="34"/>
  <c r="T170" i="34"/>
  <c r="Y64" i="36"/>
  <c r="Y105" i="34" s="1"/>
  <c r="J81" i="36"/>
  <c r="S170" i="34"/>
  <c r="O186" i="34"/>
  <c r="C8" i="36"/>
  <c r="A53" i="57"/>
  <c r="H53" i="33"/>
  <c r="AB171" i="34"/>
  <c r="AB170" i="34"/>
  <c r="K80" i="36"/>
  <c r="K121" i="34" s="1"/>
  <c r="Z64" i="36"/>
  <c r="Z105" i="34" s="1"/>
  <c r="P81" i="36"/>
  <c r="I171" i="34"/>
  <c r="M80" i="36"/>
  <c r="R170" i="34"/>
  <c r="K81" i="36"/>
  <c r="N170" i="34"/>
  <c r="T80" i="36"/>
  <c r="Y186"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T39" i="34"/>
  <c r="AB39" i="34"/>
  <c r="AF39" i="34"/>
  <c r="M39" i="34"/>
  <c r="Q39" i="34"/>
  <c r="J39" i="34"/>
  <c r="N39" i="34"/>
  <c r="R39" i="34"/>
  <c r="Z39" i="34"/>
  <c r="AD39" i="34"/>
  <c r="AH39" i="34"/>
  <c r="K39" i="34"/>
  <c r="W39" i="34"/>
  <c r="AE39" i="34"/>
  <c r="I39" i="34"/>
  <c r="H39" i="34"/>
  <c r="P47" i="34"/>
  <c r="T47" i="34"/>
  <c r="X47" i="34"/>
  <c r="AB47" i="34"/>
  <c r="Q47" i="34"/>
  <c r="Y47" i="34"/>
  <c r="AC47" i="34"/>
  <c r="AG47" i="34"/>
  <c r="N47" i="34"/>
  <c r="R47" i="34"/>
  <c r="V47" i="34"/>
  <c r="Z47" i="34"/>
  <c r="K47" i="34"/>
  <c r="S47" i="34"/>
  <c r="W47" i="34"/>
  <c r="AA47" i="34"/>
  <c r="I47" i="34"/>
  <c r="H47" i="34"/>
  <c r="L51" i="34"/>
  <c r="P51" i="34"/>
  <c r="T51" i="34"/>
  <c r="X51" i="34"/>
  <c r="AB51" i="34"/>
  <c r="M51" i="34"/>
  <c r="Q51" i="34"/>
  <c r="U51" i="34"/>
  <c r="Y51" i="34"/>
  <c r="AC51" i="34"/>
  <c r="J51" i="34"/>
  <c r="N51" i="34"/>
  <c r="R51" i="34"/>
  <c r="V51" i="34"/>
  <c r="Z51" i="34"/>
  <c r="K51" i="34"/>
  <c r="O51" i="34"/>
  <c r="S51" i="34"/>
  <c r="W51" i="34"/>
  <c r="AA51" i="34"/>
  <c r="I51" i="34"/>
  <c r="H51"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H106" i="34"/>
  <c r="L122" i="34"/>
  <c r="X105" i="34"/>
  <c r="Q105" i="34"/>
  <c r="J122" i="34"/>
  <c r="R122" i="34"/>
  <c r="Z106" i="34"/>
  <c r="Y106" i="34"/>
  <c r="I122" i="34"/>
  <c r="P121" i="34"/>
  <c r="H122" i="34"/>
  <c r="R121" i="34"/>
  <c r="X106" i="34"/>
  <c r="O122" i="34"/>
  <c r="M122" i="34"/>
  <c r="N122" i="34"/>
  <c r="V106" i="34"/>
  <c r="P122" i="34"/>
  <c r="P105" i="34"/>
  <c r="M121" i="34"/>
  <c r="K122" i="34"/>
  <c r="X121" i="34"/>
  <c r="T121" i="34"/>
  <c r="U106" i="34"/>
  <c r="S121" i="34"/>
  <c r="AB122" i="34"/>
  <c r="V121" i="34"/>
  <c r="M105" i="34"/>
  <c r="N121" i="34"/>
  <c r="S122" i="34"/>
  <c r="T106" i="34"/>
  <c r="AB106" i="34"/>
  <c r="O106" i="34"/>
  <c r="AB105" i="34"/>
  <c r="K105" i="34"/>
  <c r="N106" i="34"/>
  <c r="Z121" i="34"/>
  <c r="AA122" i="34"/>
  <c r="I121" i="34"/>
  <c r="AC122" i="34"/>
  <c r="X122" i="34"/>
  <c r="T105" i="34"/>
  <c r="Q121" i="34"/>
  <c r="J106" i="34"/>
  <c r="W122" i="34"/>
  <c r="W105" i="34"/>
  <c r="O105" i="34"/>
  <c r="U175" i="34"/>
  <c r="Z159"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8" i="34"/>
  <c r="P174" i="34"/>
  <c r="AI159" i="34"/>
  <c r="AI175" i="34"/>
  <c r="S68" i="36"/>
  <c r="S52" i="36"/>
  <c r="S158" i="34"/>
  <c r="S174" i="34"/>
  <c r="I53" i="36"/>
  <c r="I69" i="36"/>
  <c r="I159" i="34"/>
  <c r="I175" i="34"/>
  <c r="Q68" i="36"/>
  <c r="Q52" i="36"/>
  <c r="Q158" i="34"/>
  <c r="Q174" i="34"/>
  <c r="H69" i="36"/>
  <c r="H53" i="36"/>
  <c r="H175" i="34"/>
  <c r="H159" i="34"/>
  <c r="AG175" i="34"/>
  <c r="AG159" i="34"/>
  <c r="J53" i="36"/>
  <c r="J69" i="36"/>
  <c r="J159" i="34"/>
  <c r="J175" i="34"/>
  <c r="AD159" i="34"/>
  <c r="AD175" i="34"/>
  <c r="AB53" i="36"/>
  <c r="AB69" i="36"/>
  <c r="AB159" i="34"/>
  <c r="AB175" i="34"/>
  <c r="Z53" i="36"/>
  <c r="X69" i="36"/>
  <c r="X53" i="36"/>
  <c r="X175" i="34"/>
  <c r="X159" i="34"/>
  <c r="AA69" i="36"/>
  <c r="AA53" i="36"/>
  <c r="AA159" i="34"/>
  <c r="AA175" i="34"/>
  <c r="R68" i="36"/>
  <c r="R158" i="34"/>
  <c r="R52" i="36"/>
  <c r="R174" i="34"/>
  <c r="M52" i="36"/>
  <c r="M68" i="36"/>
  <c r="M158" i="34"/>
  <c r="M174" i="34"/>
  <c r="Y68" i="36"/>
  <c r="Y174" i="34"/>
  <c r="Y52" i="36"/>
  <c r="Y158" i="34"/>
  <c r="P69" i="36"/>
  <c r="P53" i="36"/>
  <c r="P175" i="34"/>
  <c r="P159" i="34"/>
  <c r="O52" i="36"/>
  <c r="O174" i="34"/>
  <c r="O158" i="34"/>
  <c r="O68" i="36"/>
  <c r="U52" i="36"/>
  <c r="U68" i="36"/>
  <c r="U174" i="34"/>
  <c r="U158" i="34"/>
  <c r="AC68" i="36"/>
  <c r="AC174" i="34"/>
  <c r="AC52" i="36"/>
  <c r="AC158" i="34"/>
  <c r="W68" i="36"/>
  <c r="W52" i="36"/>
  <c r="W158" i="34"/>
  <c r="W174" i="34"/>
  <c r="S69" i="36"/>
  <c r="S53" i="36"/>
  <c r="S175" i="34"/>
  <c r="S159" i="34"/>
  <c r="Q69" i="36"/>
  <c r="Q53" i="36"/>
  <c r="Q175" i="34"/>
  <c r="Q159" i="34"/>
  <c r="L68" i="36"/>
  <c r="L52" i="36"/>
  <c r="L174" i="34"/>
  <c r="L158" i="34"/>
  <c r="M69" i="36"/>
  <c r="M175" i="34"/>
  <c r="M53" i="36"/>
  <c r="M159" i="34"/>
  <c r="Y69" i="36"/>
  <c r="Y53" i="36"/>
  <c r="Y159" i="34"/>
  <c r="Y175" i="34"/>
  <c r="K68" i="36"/>
  <c r="K52" i="36"/>
  <c r="K158" i="34"/>
  <c r="K174" i="34"/>
  <c r="O69" i="36"/>
  <c r="O175" i="34"/>
  <c r="O159" i="34"/>
  <c r="O53" i="36"/>
  <c r="U69" i="36"/>
  <c r="AC69" i="36"/>
  <c r="AC175" i="34"/>
  <c r="AC53" i="36"/>
  <c r="AC159" i="34"/>
  <c r="W69" i="36"/>
  <c r="W175" i="34"/>
  <c r="W159" i="34"/>
  <c r="W53" i="36"/>
  <c r="AH159" i="34"/>
  <c r="AH175" i="34"/>
  <c r="V68" i="36"/>
  <c r="V158" i="34"/>
  <c r="V52" i="36"/>
  <c r="V174" i="34"/>
  <c r="Z52" i="36"/>
  <c r="Z68" i="36"/>
  <c r="Z158" i="34"/>
  <c r="Z174" i="34"/>
  <c r="AA68" i="36"/>
  <c r="AA52" i="36"/>
  <c r="AA158" i="34"/>
  <c r="AA174" i="34"/>
  <c r="N68" i="36"/>
  <c r="N52" i="36"/>
  <c r="N158" i="34"/>
  <c r="N174" i="34"/>
  <c r="L69" i="36"/>
  <c r="L53" i="36"/>
  <c r="L159" i="34"/>
  <c r="L175" i="34"/>
  <c r="R69" i="36"/>
  <c r="R53" i="36"/>
  <c r="R159" i="34"/>
  <c r="R175" i="34"/>
  <c r="T68" i="36"/>
  <c r="T52" i="36"/>
  <c r="T158" i="34"/>
  <c r="T174" i="34"/>
  <c r="K69" i="36"/>
  <c r="K53" i="36"/>
  <c r="K175" i="34"/>
  <c r="K159" i="34"/>
  <c r="AF159" i="34"/>
  <c r="AF175" i="34"/>
  <c r="AE159" i="34"/>
  <c r="AE175" i="34"/>
  <c r="I68" i="36"/>
  <c r="I52" i="36"/>
  <c r="I174" i="34"/>
  <c r="I158" i="34"/>
  <c r="V69" i="36"/>
  <c r="V53" i="36"/>
  <c r="V159" i="34"/>
  <c r="V175" i="34"/>
  <c r="H68" i="36"/>
  <c r="H174" i="34"/>
  <c r="H52" i="36"/>
  <c r="H158" i="34"/>
  <c r="J68" i="36"/>
  <c r="J52" i="36"/>
  <c r="J174" i="34"/>
  <c r="J158" i="34"/>
  <c r="AB68" i="36"/>
  <c r="AB52" i="36"/>
  <c r="AB158" i="34"/>
  <c r="AB174" i="34"/>
  <c r="X68" i="36"/>
  <c r="X174" i="34"/>
  <c r="X52" i="36"/>
  <c r="X158" i="34"/>
  <c r="N69" i="36"/>
  <c r="N53" i="36"/>
  <c r="N159" i="34"/>
  <c r="N175" i="34"/>
  <c r="D20" i="33"/>
  <c r="E22" i="45"/>
  <c r="E7" i="45"/>
  <c r="E8" i="45" s="1"/>
  <c r="E9" i="45" s="1"/>
  <c r="D22" i="45"/>
  <c r="C22" i="62" s="1"/>
  <c r="D7" i="45"/>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AQ28" i="34" l="1"/>
  <c r="AF29" i="34"/>
  <c r="I23" i="34"/>
  <c r="AE47" i="34"/>
  <c r="J47" i="34"/>
  <c r="L47" i="34"/>
  <c r="V39" i="34"/>
  <c r="X39" i="34"/>
  <c r="P39" i="34"/>
  <c r="O47" i="34"/>
  <c r="U47" i="34"/>
  <c r="AA39" i="34"/>
  <c r="AG39" i="34"/>
  <c r="BB28" i="34"/>
  <c r="AC39" i="34"/>
  <c r="D8" i="45"/>
  <c r="C9" i="62"/>
  <c r="I28" i="34"/>
  <c r="AH47" i="34"/>
  <c r="M47" i="34"/>
  <c r="S39" i="34"/>
  <c r="Y39" i="34"/>
  <c r="U28" i="34"/>
  <c r="AD47" i="34"/>
  <c r="O39" i="34"/>
  <c r="U39" i="34"/>
  <c r="AF28" i="34"/>
  <c r="I38" i="34"/>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23" i="45"/>
  <c r="E23" i="45"/>
  <c r="B15" i="45"/>
  <c r="C23" i="45"/>
  <c r="E10" i="45"/>
  <c r="E4" i="45" s="1"/>
  <c r="C38" i="33"/>
  <c r="C20" i="34"/>
  <c r="G86" i="39"/>
  <c r="G87" i="39"/>
  <c r="H87" i="39" s="1"/>
  <c r="G88" i="39"/>
  <c r="G89" i="39"/>
  <c r="G90" i="39"/>
  <c r="G91" i="39"/>
  <c r="G92" i="39"/>
  <c r="G93" i="39"/>
  <c r="G94" i="39"/>
  <c r="G95" i="39"/>
  <c r="G96" i="39"/>
  <c r="H96" i="39" s="1"/>
  <c r="G97" i="39"/>
  <c r="G98" i="39"/>
  <c r="G99" i="39"/>
  <c r="H99" i="39" s="1"/>
  <c r="G100" i="39"/>
  <c r="G101" i="39"/>
  <c r="G102" i="39"/>
  <c r="G85" i="39"/>
  <c r="H51" i="39"/>
  <c r="H53" i="39"/>
  <c r="H55" i="39"/>
  <c r="H57" i="39"/>
  <c r="G37" i="39"/>
  <c r="G38" i="39"/>
  <c r="G39" i="39"/>
  <c r="G40" i="39"/>
  <c r="G41" i="39"/>
  <c r="H41" i="39" s="1"/>
  <c r="G42" i="39"/>
  <c r="G43" i="39"/>
  <c r="G44" i="39"/>
  <c r="G45" i="39"/>
  <c r="H45" i="39" s="1"/>
  <c r="G46" i="39"/>
  <c r="G47" i="39"/>
  <c r="G48" i="39"/>
  <c r="G49" i="39"/>
  <c r="H49" i="39" s="1"/>
  <c r="G50" i="39"/>
  <c r="G51" i="39"/>
  <c r="G52" i="39"/>
  <c r="G53" i="39"/>
  <c r="G54" i="39"/>
  <c r="G55" i="39"/>
  <c r="G56" i="39"/>
  <c r="G57" i="39"/>
  <c r="G58" i="39"/>
  <c r="G59" i="39"/>
  <c r="H59" i="39" s="1"/>
  <c r="G36" i="39"/>
  <c r="H36" i="39" s="1"/>
  <c r="D13" i="36"/>
  <c r="D71" i="46" s="1"/>
  <c r="C12" i="36"/>
  <c r="D11" i="36"/>
  <c r="D69" i="46" s="1"/>
  <c r="G9" i="39"/>
  <c r="H9" i="39" s="1"/>
  <c r="G10" i="39"/>
  <c r="G8" i="39"/>
  <c r="G6" i="39"/>
  <c r="H6" i="39" s="1"/>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5" i="39"/>
  <c r="H92" i="39"/>
  <c r="H90" i="39"/>
  <c r="G104" i="39"/>
  <c r="G105" i="39"/>
  <c r="G106" i="39"/>
  <c r="G107" i="39"/>
  <c r="G108" i="39"/>
  <c r="G103" i="39"/>
  <c r="H74" i="39"/>
  <c r="H67" i="39"/>
  <c r="H63" i="39"/>
  <c r="H62" i="39"/>
  <c r="G61" i="39"/>
  <c r="G62" i="39"/>
  <c r="G63" i="39"/>
  <c r="G64" i="39"/>
  <c r="G65" i="39"/>
  <c r="G66" i="39"/>
  <c r="H66" i="39" s="1"/>
  <c r="G67" i="39"/>
  <c r="G68" i="39"/>
  <c r="G69" i="39"/>
  <c r="G70" i="39"/>
  <c r="H70" i="39" s="1"/>
  <c r="G71" i="39"/>
  <c r="H71" i="39" s="1"/>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D9" i="45" l="1"/>
  <c r="C10" i="62"/>
  <c r="T85" i="39"/>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E12" i="45"/>
  <c r="B16" i="45"/>
  <c r="H10" i="33" l="1"/>
  <c r="H27" i="33"/>
  <c r="D10" i="45"/>
  <c r="C11" i="62"/>
  <c r="H22" i="33"/>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C23" i="62" s="1"/>
  <c r="B17" i="45"/>
  <c r="E13" i="45"/>
  <c r="C12" i="62" l="1"/>
  <c r="D4" i="45"/>
  <c r="D58" i="45" s="1"/>
  <c r="D12" i="45"/>
  <c r="AG74" i="36"/>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C24" i="62" s="1"/>
  <c r="E26" i="45"/>
  <c r="E14" i="45"/>
  <c r="B18" i="45"/>
  <c r="D13" i="45" l="1"/>
  <c r="C13" i="62"/>
  <c r="E52" i="36"/>
  <c r="D93" i="34"/>
  <c r="D68" i="36"/>
  <c r="E63" i="36"/>
  <c r="D104" i="34"/>
  <c r="D79" i="36"/>
  <c r="D78" i="36"/>
  <c r="E62" i="36"/>
  <c r="D103" i="34"/>
  <c r="E19" i="45"/>
  <c r="D19" i="45"/>
  <c r="D60" i="45" s="1"/>
  <c r="B11" i="45"/>
  <c r="B59" i="45" s="1"/>
  <c r="E15" i="45"/>
  <c r="C14" i="62" l="1"/>
  <c r="D14" i="45"/>
  <c r="E78" i="36"/>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E16" i="45"/>
  <c r="C15" i="62" l="1"/>
  <c r="D15" i="45"/>
  <c r="D185" i="34"/>
  <c r="E185" i="34" s="1"/>
  <c r="E169" i="34"/>
  <c r="E168" i="34"/>
  <c r="D184" i="34"/>
  <c r="E184" i="34" s="1"/>
  <c r="E158" i="34"/>
  <c r="D174" i="34"/>
  <c r="E174" i="34" s="1"/>
  <c r="E56" i="36"/>
  <c r="D97" i="34"/>
  <c r="D72" i="36"/>
  <c r="E58" i="36"/>
  <c r="D99" i="34"/>
  <c r="D74" i="36"/>
  <c r="E17" i="45"/>
  <c r="C16" i="62" l="1"/>
  <c r="D16" i="45"/>
  <c r="E74" i="36"/>
  <c r="D214" i="33"/>
  <c r="E214" i="33" s="1"/>
  <c r="D164" i="34"/>
  <c r="E72" i="36"/>
  <c r="D212" i="33"/>
  <c r="E212" i="33" s="1"/>
  <c r="D162" i="34"/>
  <c r="E97" i="34"/>
  <c r="D113" i="34"/>
  <c r="E113" i="34" s="1"/>
  <c r="D115" i="34"/>
  <c r="E115" i="34" s="1"/>
  <c r="E99" i="34"/>
  <c r="E18" i="45"/>
  <c r="C17" i="62" l="1"/>
  <c r="D17" i="45"/>
  <c r="E164" i="34"/>
  <c r="D180" i="34"/>
  <c r="E180" i="34" s="1"/>
  <c r="D178" i="34"/>
  <c r="E178" i="34" s="1"/>
  <c r="E162" i="34"/>
  <c r="E11" i="45"/>
  <c r="C18" i="62" l="1"/>
  <c r="D18" i="45"/>
  <c r="E18" i="34"/>
  <c r="E19" i="34" s="1"/>
  <c r="E4" i="34"/>
  <c r="E5" i="34" s="1"/>
  <c r="E18" i="33"/>
  <c r="E36" i="33" s="1"/>
  <c r="E4" i="33"/>
  <c r="C19" i="62" l="1"/>
  <c r="D11" i="45"/>
  <c r="D59" i="45" s="1"/>
  <c r="E21" i="34"/>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A62" i="57" s="1"/>
  <c r="D15" i="36"/>
  <c r="D73" i="46" s="1"/>
  <c r="C15" i="36"/>
  <c r="C13" i="36"/>
  <c r="A59" i="57" s="1"/>
  <c r="D12" i="36"/>
  <c r="C11" i="36"/>
  <c r="A57" i="57" s="1"/>
  <c r="D10" i="36"/>
  <c r="D68" i="46" s="1"/>
  <c r="D9" i="36"/>
  <c r="D67" i="46" s="1"/>
  <c r="D8" i="36"/>
  <c r="F6" i="36"/>
  <c r="F5" i="34"/>
  <c r="D6" i="36"/>
  <c r="D64" i="46" s="1"/>
  <c r="D5" i="36"/>
  <c r="D63" i="46" s="1"/>
  <c r="E5" i="36"/>
  <c r="E6" i="36" s="1"/>
  <c r="C5" i="36"/>
  <c r="G5" i="34"/>
  <c r="D66" i="46" l="1"/>
  <c r="D84" i="46" s="1"/>
  <c r="A54" i="57"/>
  <c r="D70" i="46"/>
  <c r="E70" i="46" s="1"/>
  <c r="A58" i="57"/>
  <c r="A51" i="57"/>
  <c r="A61" i="57"/>
  <c r="D91" i="46"/>
  <c r="E73" i="46"/>
  <c r="D81" i="46"/>
  <c r="E63" i="46"/>
  <c r="E66" i="46"/>
  <c r="D88"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A60" i="57" l="1"/>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AD45" i="36" l="1"/>
  <c r="AD82" i="36"/>
  <c r="AD85" i="36" s="1"/>
  <c r="BE58" i="50"/>
  <c r="BE59" i="50" s="1"/>
  <c r="BE60" i="50" s="1"/>
  <c r="BE61" i="50" s="1"/>
  <c r="BK58" i="50"/>
  <c r="BK59" i="50" s="1"/>
  <c r="BK60" i="50" s="1"/>
  <c r="BK61" i="50" s="1"/>
  <c r="BJ58" i="50"/>
  <c r="BJ59" i="50" s="1"/>
  <c r="BJ60" i="50" s="1"/>
  <c r="BP41" i="36" s="1"/>
  <c r="BP82"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N82"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I82" i="36" s="1"/>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BK82" i="36" s="1"/>
  <c r="AV41" i="36"/>
  <c r="AV82" i="36" s="1"/>
  <c r="BH41" i="36"/>
  <c r="BH82" i="36" s="1"/>
  <c r="AF41" i="36"/>
  <c r="AF82" i="36" s="1"/>
  <c r="BH61" i="50"/>
  <c r="BM41" i="36"/>
  <c r="BM82" i="36" s="1"/>
  <c r="BJ41" i="36"/>
  <c r="BJ82" i="36" s="1"/>
  <c r="AQ41" i="36"/>
  <c r="AQ82" i="36" s="1"/>
  <c r="BJ61" i="50"/>
  <c r="AU41" i="36"/>
  <c r="AU82" i="36" s="1"/>
  <c r="BA41" i="36"/>
  <c r="BA82" i="36" s="1"/>
  <c r="AU61" i="50"/>
  <c r="AH41" i="36"/>
  <c r="AH82" i="36" s="1"/>
  <c r="AB61" i="50"/>
  <c r="BF41" i="36"/>
  <c r="BF82" i="36" s="1"/>
  <c r="AZ61" i="50"/>
  <c r="Y61" i="50"/>
  <c r="AE41" i="36"/>
  <c r="AE82" i="36" s="1"/>
  <c r="AS41" i="36"/>
  <c r="AS82" i="36" s="1"/>
  <c r="AM61" i="50"/>
  <c r="AR61" i="50"/>
  <c r="AX41" i="36"/>
  <c r="AX82" i="36" s="1"/>
  <c r="BL41" i="36"/>
  <c r="BL82" i="36" s="1"/>
  <c r="BF61" i="50"/>
  <c r="BE41" i="36"/>
  <c r="BE82" i="36" s="1"/>
  <c r="AY61" i="50"/>
  <c r="AG41" i="36"/>
  <c r="AG82" i="36" s="1"/>
  <c r="AG85" i="36" s="1"/>
  <c r="AA61" i="50"/>
  <c r="AJ61" i="50"/>
  <c r="AP41" i="36"/>
  <c r="AP82" i="36" s="1"/>
  <c r="AC61" i="50"/>
  <c r="AI41" i="36"/>
  <c r="AI82" i="36" s="1"/>
  <c r="AW61" i="50"/>
  <c r="BC41" i="36"/>
  <c r="BC82" i="36" s="1"/>
  <c r="AF61" i="50"/>
  <c r="AL41" i="36"/>
  <c r="AL82" i="36" s="1"/>
  <c r="AJ41" i="36"/>
  <c r="AJ82" i="36" s="1"/>
  <c r="AD61" i="50"/>
  <c r="AZ41" i="36"/>
  <c r="AZ82" i="36" s="1"/>
  <c r="AT61" i="50"/>
  <c r="AV61" i="50"/>
  <c r="BB41" i="36"/>
  <c r="BB82" i="36" s="1"/>
  <c r="AT41" i="36"/>
  <c r="AT82" i="36" s="1"/>
  <c r="AN61" i="50"/>
  <c r="AK41" i="36"/>
  <c r="AK82" i="36" s="1"/>
  <c r="AE61" i="50"/>
  <c r="BI61" i="50"/>
  <c r="BO41" i="36"/>
  <c r="BO82" i="36" s="1"/>
  <c r="AG61" i="50"/>
  <c r="AM41" i="36"/>
  <c r="AM82" i="36" s="1"/>
  <c r="BD41" i="36"/>
  <c r="BD82" i="36" s="1"/>
  <c r="AX61" i="50"/>
  <c r="BA61" i="50"/>
  <c r="BG41" i="36"/>
  <c r="BG82" i="36" s="1"/>
  <c r="AR41" i="36"/>
  <c r="AR82" i="36" s="1"/>
  <c r="AL61" i="50"/>
  <c r="AW41" i="36"/>
  <c r="AW82" i="36" s="1"/>
  <c r="AQ61" i="50"/>
  <c r="AS61" i="50"/>
  <c r="AY41" i="36"/>
  <c r="AY82" i="36" s="1"/>
  <c r="AN41" i="36"/>
  <c r="AN82" i="36" s="1"/>
  <c r="AH61" i="50"/>
  <c r="AO41" i="36"/>
  <c r="AO82" i="36" s="1"/>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5" i="36"/>
  <c r="AP85" i="36"/>
  <c r="AE85" i="36"/>
  <c r="BG85" i="36"/>
  <c r="AS85" i="36"/>
  <c r="AF85" i="36"/>
  <c r="AV85" i="36"/>
  <c r="AX85" i="36"/>
  <c r="BH85" i="36"/>
  <c r="AQ85" i="36"/>
  <c r="AN85" i="36"/>
  <c r="AU85" i="36"/>
  <c r="BC85" i="36"/>
  <c r="BA85" i="36"/>
  <c r="AZ85" i="36"/>
  <c r="AY85" i="36"/>
  <c r="AM85" i="36"/>
  <c r="BF85" i="36"/>
  <c r="AT85" i="36"/>
  <c r="AJ85" i="36"/>
  <c r="BE85" i="36"/>
  <c r="BJ45" i="36"/>
  <c r="BI85" i="36"/>
  <c r="BB85" i="36"/>
  <c r="BD85" i="36"/>
  <c r="AI85" i="36"/>
  <c r="AK85" i="36"/>
  <c r="AR85" i="36"/>
  <c r="AL85" i="36"/>
  <c r="AH85" i="36"/>
  <c r="AW85" i="36"/>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5" i="36"/>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5" i="36"/>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5" i="36"/>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5" i="36"/>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5" i="36"/>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5" i="36" s="1"/>
  <c r="BO85" i="36"/>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AY137" i="34" l="1"/>
  <c r="BC19" i="45"/>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P68" i="34"/>
  <c r="BF73" i="34"/>
  <c r="BF57" i="34"/>
  <c r="AR80" i="34"/>
  <c r="AR64" i="34"/>
  <c r="AK83" i="34"/>
  <c r="AK67" i="34"/>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AT57" i="34"/>
  <c r="AT73" i="34"/>
  <c r="AR76" i="34"/>
  <c r="AR60" i="34"/>
  <c r="AJ78" i="34"/>
  <c r="AJ62" i="34"/>
  <c r="AT71" i="34"/>
  <c r="AT55" i="34"/>
  <c r="BA73" i="34"/>
  <c r="BA57" i="34"/>
  <c r="BA71" i="34"/>
  <c r="BA55" i="34"/>
  <c r="BF80" i="34"/>
  <c r="BF64" i="34"/>
  <c r="AQ67" i="34"/>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T32" i="45" s="1"/>
  <c r="V29" i="62" s="1"/>
  <c r="AM59" i="34"/>
  <c r="AM75" i="34"/>
  <c r="AX75" i="34"/>
  <c r="AX59" i="34"/>
  <c r="AM68" i="34"/>
  <c r="AM84" i="34"/>
  <c r="AR71" i="34"/>
  <c r="AR55" i="34"/>
  <c r="BJ71" i="34"/>
  <c r="BJ55" i="34"/>
  <c r="BD81" i="34"/>
  <c r="BD65" i="34"/>
  <c r="BD62" i="34"/>
  <c r="BD78" i="34"/>
  <c r="AZ84" i="34"/>
  <c r="AZ68" i="34"/>
  <c r="AP74" i="34"/>
  <c r="AP58" i="34"/>
  <c r="BJ78" i="34"/>
  <c r="BJ62" i="34"/>
  <c r="AP62" i="34"/>
  <c r="AP78" i="34"/>
  <c r="AJ83" i="34"/>
  <c r="AJ67" i="34"/>
  <c r="AP85" i="34"/>
  <c r="AN40" i="45" s="1"/>
  <c r="P36" i="62" s="1"/>
  <c r="AP69" i="34"/>
  <c r="AN33" i="45" s="1"/>
  <c r="P30" i="62" s="1"/>
  <c r="BP80" i="34"/>
  <c r="BP64" i="34"/>
  <c r="BO80" i="34"/>
  <c r="BO64" i="34"/>
  <c r="BE84" i="34"/>
  <c r="BE68" i="34"/>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O32" i="45" l="1"/>
  <c r="Q29" i="62" s="1"/>
  <c r="BK39" i="45"/>
  <c r="AM35" i="62" s="1"/>
  <c r="AY39" i="45"/>
  <c r="AA35" i="62" s="1"/>
  <c r="BN39" i="45"/>
  <c r="AP35" i="62" s="1"/>
  <c r="AI32" i="45"/>
  <c r="K29" i="62" s="1"/>
  <c r="BE39" i="45"/>
  <c r="AG35" i="62" s="1"/>
  <c r="BC32" i="45"/>
  <c r="AE29" i="62" s="1"/>
  <c r="AX32" i="45"/>
  <c r="Z29" i="62" s="1"/>
  <c r="AL30" i="45"/>
  <c r="N27" i="62" s="1"/>
  <c r="BD30" i="45"/>
  <c r="AF27" i="62" s="1"/>
  <c r="AU28" i="45"/>
  <c r="W25" i="62" s="1"/>
  <c r="AJ30" i="45"/>
  <c r="L27" i="62" s="1"/>
  <c r="AU30" i="45"/>
  <c r="W27" i="62" s="1"/>
  <c r="BF32" i="45"/>
  <c r="AH29" i="62" s="1"/>
  <c r="AV32" i="45"/>
  <c r="X29" i="62" s="1"/>
  <c r="BH30" i="45"/>
  <c r="AJ27" i="62" s="1"/>
  <c r="AW35" i="45"/>
  <c r="AH30" i="45"/>
  <c r="J27" i="62" s="1"/>
  <c r="BL30" i="45"/>
  <c r="AN27" i="62" s="1"/>
  <c r="AU35" i="45"/>
  <c r="W31" i="62" s="1"/>
  <c r="BJ32" i="45"/>
  <c r="AL29" i="62" s="1"/>
  <c r="BD37" i="45"/>
  <c r="AF33" i="62" s="1"/>
  <c r="AP30" i="45"/>
  <c r="R27" i="62" s="1"/>
  <c r="AU37" i="45"/>
  <c r="W33" i="62" s="1"/>
  <c r="AI37" i="45"/>
  <c r="K33" i="62" s="1"/>
  <c r="AZ35" i="45"/>
  <c r="AB31" i="62" s="1"/>
  <c r="AS39" i="45"/>
  <c r="U35" i="62" s="1"/>
  <c r="AM39" i="45"/>
  <c r="O35" i="62" s="1"/>
  <c r="AJ37" i="45"/>
  <c r="L33" i="62" s="1"/>
  <c r="AM32" i="45"/>
  <c r="O29" i="62" s="1"/>
  <c r="AH36" i="45"/>
  <c r="J32" i="62" s="1"/>
  <c r="AL37" i="45"/>
  <c r="N33" i="62" s="1"/>
  <c r="AR30" i="45"/>
  <c r="T27" i="62" s="1"/>
  <c r="AW28" i="45"/>
  <c r="Y25" i="62" s="1"/>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C25" i="62"/>
  <c r="AE31" i="62"/>
  <c r="M31" i="62"/>
  <c r="AD72" i="45"/>
  <c r="AD73" i="45" s="1"/>
  <c r="AD80" i="45" s="1"/>
  <c r="AH72" i="45" l="1"/>
  <c r="AH73" i="45" s="1"/>
  <c r="AL77" i="34"/>
  <c r="AJ36" i="45" s="1"/>
  <c r="AL61" i="34"/>
  <c r="AJ29" i="45" s="1"/>
  <c r="AK77" i="34"/>
  <c r="AI36" i="45" s="1"/>
  <c r="AK61" i="34"/>
  <c r="AI29" i="45" s="1"/>
  <c r="K32" i="62" l="1"/>
  <c r="AI34" i="45"/>
  <c r="AI62" i="45" s="1"/>
  <c r="L32" i="62"/>
  <c r="AJ34" i="45"/>
  <c r="AJ62" i="45" s="1"/>
  <c r="AM61" i="34"/>
  <c r="AK29" i="45" s="1"/>
  <c r="AM77" i="34"/>
  <c r="AK36" i="45" s="1"/>
  <c r="K26" i="62"/>
  <c r="AI27" i="45"/>
  <c r="AI61" i="45" s="1"/>
  <c r="L26" i="62"/>
  <c r="AJ27" i="45"/>
  <c r="AJ61" i="45" s="1"/>
  <c r="AJ72" i="45" s="1"/>
  <c r="AJ73" i="45" s="1"/>
  <c r="AI72" i="45" l="1"/>
  <c r="AI73" i="45" s="1"/>
  <c r="M32" i="62"/>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A32" i="62"/>
  <c r="AY34" i="45"/>
  <c r="AY62" i="45" s="1"/>
  <c r="BB77" i="34"/>
  <c r="AZ36" i="45" s="1"/>
  <c r="BB61" i="34"/>
  <c r="AZ29" i="45" s="1"/>
  <c r="AY72" i="45" l="1"/>
  <c r="AY73" i="45" s="1"/>
  <c r="AB26" i="62"/>
  <c r="AZ27" i="45"/>
  <c r="AZ61" i="45" s="1"/>
  <c r="AB32" i="62"/>
  <c r="AZ34" i="45"/>
  <c r="AZ62" i="45" s="1"/>
  <c r="BC77" i="34"/>
  <c r="BA36" i="45" s="1"/>
  <c r="BC61" i="34"/>
  <c r="BA29" i="45" s="1"/>
  <c r="AZ72" i="45" l="1"/>
  <c r="AZ73" i="45" s="1"/>
  <c r="AC26" i="62"/>
  <c r="BA27" i="45"/>
  <c r="BA61" i="45" s="1"/>
  <c r="AC32" i="62"/>
  <c r="BA34" i="45"/>
  <c r="BA62" i="45" s="1"/>
  <c r="BD61" i="34"/>
  <c r="BB29" i="45" s="1"/>
  <c r="BD77" i="34"/>
  <c r="BB36" i="45" s="1"/>
  <c r="BA72" i="45" l="1"/>
  <c r="BA73" i="45" s="1"/>
  <c r="AD32" i="62"/>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AL32" i="62"/>
  <c r="BJ34" i="45"/>
  <c r="BJ62" i="45" s="1"/>
  <c r="BM77" i="34"/>
  <c r="BK36" i="45" s="1"/>
  <c r="BM61" i="34"/>
  <c r="BK29" i="45" s="1"/>
  <c r="BJ72" i="45" l="1"/>
  <c r="BJ73" i="45" s="1"/>
  <c r="AM26" i="62"/>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tc={6704E445-3F8B-48DB-A842-B7D498DA546D}</author>
  </authors>
  <commentList>
    <comment ref="Z6"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perhaps remove this?</t>
      </text>
    </comment>
  </commentList>
</comments>
</file>

<file path=xl/sharedStrings.xml><?xml version="1.0" encoding="utf-8"?>
<sst xmlns="http://schemas.openxmlformats.org/spreadsheetml/2006/main" count="2529" uniqueCount="981">
  <si>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</si>
  <si>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</si>
  <si>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</si>
  <si>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</si>
  <si>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</si>
  <si>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</si>
  <si>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</si>
  <si>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</si>
  <si>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</si>
  <si>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</si>
  <si>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</si>
  <si>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</si>
  <si>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</si>
  <si>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</si>
  <si>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</si>
  <si>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</si>
  <si>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</si>
  <si>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</si>
  <si>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</si>
  <si>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</si>
  <si>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</si>
  <si>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</si>
  <si>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</si>
  <si>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</si>
  <si>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</si>
  <si>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</si>
  <si>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</si>
  <si>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</si>
  <si>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</si>
  <si>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</si>
  <si>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</si>
  <si>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</si>
  <si>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</si>
  <si>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</si>
  <si>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</si>
  <si>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</si>
  <si>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</si>
  <si>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</si>
  <si>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</si>
  <si>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</si>
  <si>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</si>
  <si>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</si>
  <si>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</si>
  <si>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</si>
  <si>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</si>
  <si>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</si>
  <si>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</si>
  <si>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</si>
  <si>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</si>
  <si>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</si>
  <si>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</si>
  <si>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</si>
  <si>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</si>
  <si>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</si>
  <si>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</si>
  <si>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</si>
  <si>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</si>
  <si>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</si>
  <si>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</si>
  <si>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</si>
  <si>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</si>
  <si>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</si>
  <si>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</si>
  <si>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</si>
  <si>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</si>
  <si>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</si>
  <si>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</si>
  <si>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</si>
  <si>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</si>
  <si>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</si>
  <si>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</si>
  <si>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</si>
  <si>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</si>
  <si>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</si>
  <si>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</si>
  <si>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</si>
  <si>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</si>
  <si>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</si>
  <si>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</si>
  <si>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</si>
  <si>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</si>
  <si>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</si>
  <si>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</si>
  <si>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</si>
  <si>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</si>
  <si>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</si>
  <si>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</si>
  <si>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</si>
  <si>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</si>
  <si>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</si>
  <si>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</si>
  <si>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</si>
  <si>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</si>
  <si>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</si>
  <si>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</si>
  <si>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</si>
  <si>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</si>
  <si>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</si>
  <si>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</si>
  <si>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</si>
  <si>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</si>
  <si>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</si>
  <si>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</si>
  <si>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</si>
  <si>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</si>
  <si>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</si>
  <si>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</si>
  <si>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</si>
  <si>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</si>
  <si>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</si>
  <si>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</si>
  <si>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</si>
  <si>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</si>
  <si>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</si>
  <si>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</si>
  <si>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</si>
  <si>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</si>
  <si>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</si>
  <si>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</si>
  <si>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</si>
  <si>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</si>
  <si>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</si>
  <si>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</si>
  <si>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</si>
  <si>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</si>
  <si>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</si>
  <si>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</si>
  <si>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</si>
  <si>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</si>
  <si>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</si>
  <si>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</si>
  <si>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</si>
  <si>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</si>
  <si>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</si>
  <si>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</si>
  <si>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</si>
  <si>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</si>
  <si>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</si>
  <si>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</si>
  <si>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</si>
  <si>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</si>
  <si>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</si>
  <si>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</si>
  <si>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</si>
  <si>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</si>
  <si>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</si>
  <si>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</si>
  <si>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</si>
  <si>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</si>
  <si>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</si>
  <si>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</si>
  <si>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</si>
  <si>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</si>
  <si>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</si>
  <si>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</si>
  <si>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</si>
  <si>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</si>
  <si>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</si>
  <si>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</si>
  <si>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</si>
  <si>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</si>
  <si>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</si>
  <si>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</si>
  <si>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</si>
  <si>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</si>
  <si>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</si>
  <si>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</si>
  <si>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</si>
  <si>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</si>
  <si>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</si>
  <si>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</si>
  <si>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</si>
  <si>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</si>
  <si>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</si>
  <si>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</si>
  <si>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</si>
  <si>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</si>
  <si>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</si>
  <si>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</si>
  <si>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</si>
  <si>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</si>
  <si>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</si>
  <si>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</si>
  <si>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</si>
  <si>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</si>
  <si>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</si>
  <si>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</si>
  <si>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</si>
  <si>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</si>
  <si>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</si>
  <si>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</si>
  <si>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</si>
  <si>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</si>
  <si>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</si>
  <si>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</si>
  <si>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</si>
  <si>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</si>
  <si>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</si>
  <si>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</si>
  <si>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</si>
  <si>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</si>
  <si>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</si>
  <si>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</si>
  <si>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</si>
  <si>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</si>
  <si>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</si>
  <si>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</si>
  <si>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</si>
  <si>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</si>
  <si>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</si>
  <si>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</si>
  <si>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</si>
  <si>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</si>
  <si>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</si>
  <si>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</si>
  <si>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</si>
  <si>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</si>
  <si>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</si>
  <si>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</si>
  <si>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</si>
  <si>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</si>
  <si>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</si>
  <si>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</si>
  <si>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</si>
  <si>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</si>
  <si>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</si>
  <si>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</si>
  <si>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</si>
  <si>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</si>
  <si>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</si>
  <si>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</si>
  <si>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</si>
  <si>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</si>
  <si>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</si>
  <si>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</si>
  <si>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</si>
  <si>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</si>
  <si>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</si>
  <si>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</si>
  <si>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</si>
  <si>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</si>
  <si>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</si>
  <si>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</si>
  <si>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</si>
  <si>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</si>
  <si>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</si>
  <si>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</si>
  <si>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</si>
  <si>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</si>
  <si>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</si>
  <si>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</si>
  <si>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</si>
  <si>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</si>
  <si>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</si>
  <si>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</si>
  <si>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</si>
  <si>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</si>
  <si>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</si>
  <si>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</si>
  <si>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</si>
  <si>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</si>
  <si>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</si>
  <si>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</si>
  <si>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</si>
  <si>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</si>
  <si>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</si>
  <si>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</si>
  <si>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</si>
  <si>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</si>
  <si>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</si>
  <si>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</si>
  <si>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</si>
  <si>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</si>
  <si>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</si>
  <si>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</si>
  <si>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</si>
  <si>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</si>
  <si>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</si>
  <si>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</si>
  <si>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</si>
  <si>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</si>
  <si>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</si>
  <si>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</si>
  <si>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</si>
  <si>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</si>
  <si>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</si>
  <si>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</si>
  <si>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</si>
  <si>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</si>
  <si>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</si>
  <si>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</si>
  <si>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</si>
  <si>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</si>
  <si>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</si>
  <si>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</si>
  <si>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</si>
  <si>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</si>
  <si>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</si>
  <si>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</si>
  <si>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</si>
  <si>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</si>
  <si>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</si>
  <si>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</si>
  <si>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</si>
  <si>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</si>
  <si>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</si>
  <si>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</si>
  <si>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</si>
  <si>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</si>
  <si>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</si>
  <si>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</si>
  <si>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</si>
  <si>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</si>
  <si>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</si>
  <si>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</si>
  <si>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</si>
  <si>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</si>
  <si>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</si>
  <si>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</si>
  <si>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</si>
  <si>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</si>
  <si>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</si>
  <si>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</si>
  <si>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</si>
  <si>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</si>
  <si>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</si>
  <si>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</si>
  <si>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</si>
  <si>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</si>
  <si>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</si>
  <si>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</si>
  <si>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</si>
  <si>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</si>
  <si>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</si>
  <si>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</si>
  <si>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</si>
  <si>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</si>
  <si>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</si>
  <si>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</si>
  <si>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</si>
  <si>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</si>
  <si>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</si>
  <si>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</si>
  <si>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</si>
  <si>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</si>
  <si>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</si>
  <si>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</si>
  <si>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</si>
  <si>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</si>
  <si>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</si>
  <si>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</si>
  <si>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</si>
  <si>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</si>
  <si>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</si>
  <si>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</si>
  <si>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</si>
  <si>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</si>
  <si>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</si>
  <si>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</si>
  <si>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</si>
  <si>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</si>
  <si>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</si>
  <si>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</si>
  <si>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</si>
  <si>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</si>
  <si>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</si>
  <si>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</si>
  <si>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</si>
  <si>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</si>
  <si>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</si>
  <si>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</si>
  <si>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</si>
  <si>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</si>
  <si>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</si>
  <si>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</si>
  <si>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</si>
  <si>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</si>
  <si>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</si>
  <si>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</si>
  <si>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</si>
  <si>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</si>
  <si>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</si>
  <si>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</si>
  <si>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</si>
  <si>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</si>
  <si>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</si>
  <si>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</si>
  <si>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</si>
  <si>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</si>
  <si>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</si>
  <si>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</si>
  <si>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</si>
  <si>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</si>
  <si>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</si>
  <si>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</si>
  <si>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</si>
  <si>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</si>
  <si>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</si>
  <si>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</si>
  <si>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</si>
  <si>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</si>
  <si>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</si>
  <si>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</si>
  <si>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</si>
  <si>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</si>
  <si>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</si>
  <si>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</si>
  <si>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</si>
  <si>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</si>
  <si>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</si>
  <si>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</si>
  <si>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</si>
  <si>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</si>
  <si>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</si>
  <si>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</si>
  <si>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</si>
  <si>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</si>
  <si>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</si>
  <si>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</si>
  <si>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</si>
  <si>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</si>
  <si>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</si>
  <si>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</si>
  <si>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</si>
  <si>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</si>
  <si>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</si>
  <si>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</si>
  <si>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</si>
  <si>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</si>
  <si>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</si>
  <si>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</si>
  <si>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</si>
  <si>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</si>
  <si>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</si>
  <si>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</si>
  <si>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</si>
  <si>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</si>
  <si>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</si>
  <si>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</si>
  <si>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</si>
  <si>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</si>
  <si>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</si>
  <si>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</si>
  <si>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</si>
  <si>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</si>
  <si>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</si>
  <si>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</si>
  <si>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</si>
  <si>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</si>
  <si>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</si>
  <si>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</si>
  <si>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</si>
  <si>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</si>
  <si>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</si>
  <si>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</si>
  <si>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</si>
  <si>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</si>
  <si>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</si>
  <si>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</si>
  <si>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</si>
  <si>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</si>
  <si>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</si>
  <si>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</si>
  <si>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</si>
  <si>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</si>
  <si>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</si>
  <si>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</si>
  <si>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</si>
  <si>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</si>
  <si>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</si>
  <si>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</si>
  <si>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</si>
  <si>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</si>
  <si>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</si>
  <si>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</si>
  <si>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</si>
  <si>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</si>
  <si>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</si>
  <si>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</si>
  <si>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</si>
  <si>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</si>
  <si>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</si>
  <si>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</si>
  <si>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</si>
  <si>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</si>
  <si>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</si>
  <si>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</si>
  <si>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</si>
  <si>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</si>
  <si>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</si>
  <si>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</si>
  <si>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</si>
  <si>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</si>
  <si>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</si>
  <si>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</si>
  <si>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</si>
  <si>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</si>
  <si>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</si>
  <si>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</si>
  <si>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</si>
  <si>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</si>
  <si>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</si>
  <si>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</si>
  <si>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</si>
  <si>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</si>
  <si>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</si>
  <si>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</si>
  <si>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</si>
  <si>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</si>
  <si>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</si>
  <si>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</si>
  <si>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</si>
  <si>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</si>
  <si>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</si>
  <si>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</si>
  <si>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</si>
  <si>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</si>
  <si>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</si>
  <si>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</si>
  <si>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</si>
  <si>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</si>
  <si>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</si>
  <si>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</si>
  <si>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</si>
  <si>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</si>
  <si>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</si>
  <si>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</si>
  <si>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</si>
  <si>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</si>
  <si>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</si>
  <si>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</si>
  <si>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</si>
  <si>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</si>
  <si>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</si>
  <si>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</si>
  <si>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</si>
  <si>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</si>
  <si>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</si>
  <si>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</si>
  <si>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</si>
  <si>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</si>
  <si>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</si>
  <si>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</si>
  <si>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</si>
  <si>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</si>
  <si>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</si>
  <si>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</si>
  <si>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</si>
  <si>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</si>
  <si>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</si>
  <si>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</si>
  <si>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</si>
  <si>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</si>
  <si>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</si>
  <si>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</si>
  <si>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</si>
  <si>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</si>
  <si>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</si>
  <si>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</si>
  <si>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</si>
  <si>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</si>
  <si>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</si>
  <si>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</si>
  <si>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</si>
  <si>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</si>
  <si>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</si>
  <si>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</si>
  <si>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</si>
  <si>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</si>
  <si>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</si>
  <si>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</si>
  <si>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</si>
  <si>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</si>
  <si>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</si>
  <si>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</si>
  <si>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</si>
  <si>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</si>
  <si>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</si>
  <si>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</si>
  <si>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</si>
  <si>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</si>
  <si>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</si>
  <si>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</si>
  <si>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</si>
  <si>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</si>
  <si>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</si>
  <si>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</si>
  <si>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</si>
  <si>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</si>
  <si>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</si>
  <si>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</si>
  <si>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</si>
  <si>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</si>
  <si>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</si>
  <si>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</si>
  <si>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</si>
  <si>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</si>
  <si>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</si>
  <si>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</si>
  <si>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</si>
  <si>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</si>
  <si>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</si>
  <si>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</si>
  <si>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</si>
  <si>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</si>
  <si>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</si>
  <si>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</si>
  <si>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</si>
  <si>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</si>
  <si>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</si>
  <si>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</si>
  <si>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</si>
  <si>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</si>
  <si>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</si>
  <si>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</si>
  <si>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</si>
  <si>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</si>
  <si>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</si>
  <si>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</si>
  <si>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</si>
  <si>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</si>
  <si>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</si>
  <si>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</si>
  <si>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</si>
  <si>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</si>
  <si>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</si>
  <si>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</si>
  <si>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</si>
  <si>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</si>
  <si>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</si>
  <si>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</si>
  <si>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</si>
  <si>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</si>
  <si>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</si>
  <si>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</si>
  <si>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</si>
  <si>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</si>
  <si>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</si>
  <si>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</si>
  <si>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</si>
  <si>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</si>
  <si>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</si>
  <si>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</si>
  <si>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</si>
  <si>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</si>
  <si>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</si>
  <si>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</si>
  <si>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</si>
  <si>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</si>
  <si>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</si>
  <si>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</si>
  <si>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</si>
  <si>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</si>
  <si>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</si>
  <si>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</si>
  <si>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</si>
  <si>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</si>
  <si>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</si>
  <si>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</si>
  <si>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</si>
  <si>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</si>
  <si>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</si>
  <si>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</si>
  <si>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</si>
  <si>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</si>
  <si>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</si>
  <si>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</si>
  <si>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</si>
  <si>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</si>
  <si>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</si>
  <si>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</si>
  <si>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</si>
  <si>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</si>
  <si>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</si>
  <si>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</si>
  <si>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</si>
  <si>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</si>
  <si>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</si>
  <si>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</si>
  <si>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</si>
  <si>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</si>
  <si>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</si>
  <si>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</si>
  <si>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</si>
  <si>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</si>
  <si>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</si>
  <si>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</si>
  <si>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</si>
  <si>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</si>
  <si>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</si>
  <si>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</si>
  <si>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</si>
  <si>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</si>
  <si>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</si>
  <si>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</si>
  <si>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</si>
  <si>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</si>
  <si>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</si>
  <si>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</si>
  <si>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</si>
  <si>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</si>
  <si>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</si>
  <si>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</si>
  <si>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</si>
  <si>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</si>
  <si>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</si>
  <si>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</si>
  <si>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</si>
  <si>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</si>
  <si>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</si>
  <si>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</si>
  <si>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</si>
  <si>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</si>
  <si>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</si>
  <si>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</si>
  <si>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</si>
  <si>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</si>
  <si>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</si>
  <si>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</si>
  <si>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</si>
  <si>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</si>
  <si>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</si>
  <si>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</si>
  <si>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</si>
  <si>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</si>
  <si>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</si>
  <si>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</si>
  <si>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</si>
  <si>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</si>
  <si>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</si>
  <si>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</si>
  <si>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</si>
  <si>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</si>
  <si>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</si>
  <si>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</si>
  <si>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</si>
  <si>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</si>
  <si>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</si>
  <si>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</si>
  <si>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</si>
  <si>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</si>
  <si>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</si>
  <si>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</si>
  <si>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</si>
  <si>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</si>
  <si>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</si>
  <si>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</si>
  <si>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</si>
  <si>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</si>
  <si>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</si>
  <si>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</si>
  <si>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</si>
  <si>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</si>
  <si>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</si>
  <si>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</si>
  <si>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</si>
  <si>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</si>
  <si>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</si>
  <si>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</si>
  <si>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</si>
  <si>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</si>
  <si>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</si>
  <si>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</si>
  <si>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</si>
  <si>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</si>
  <si>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</si>
  <si>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</si>
  <si>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</si>
  <si>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</si>
  <si>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</si>
  <si>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</si>
  <si>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</si>
  <si>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</si>
  <si>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</si>
  <si>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</si>
  <si>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</si>
  <si>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</si>
  <si>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</si>
  <si>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</si>
  <si>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</si>
  <si>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</si>
  <si>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</si>
  <si>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</si>
  <si>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</si>
  <si>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</si>
  <si>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</si>
  <si>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</si>
  <si>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</si>
  <si>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</si>
  <si>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</si>
  <si>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</si>
  <si>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</si>
  <si>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</si>
  <si>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</si>
  <si>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</si>
  <si>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</si>
  <si>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</si>
  <si>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</si>
  <si>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</si>
  <si>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</si>
  <si>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</si>
  <si>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</si>
  <si>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</si>
  <si>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</si>
  <si>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</si>
  <si>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</si>
  <si>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</si>
  <si>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</si>
  <si>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</si>
  <si>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</si>
  <si>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</si>
  <si>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</si>
  <si>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</si>
  <si>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</si>
  <si>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</si>
  <si>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</si>
  <si>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</si>
  <si>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</si>
  <si>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</si>
  <si>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</si>
  <si>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</si>
  <si>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</si>
  <si>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</si>
  <si>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</si>
  <si>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</si>
  <si>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</si>
  <si>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</si>
  <si>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</si>
  <si>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</si>
  <si>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</si>
  <si>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</si>
  <si>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</si>
  <si>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</si>
  <si>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</si>
  <si>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</si>
  <si>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</si>
  <si>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</si>
  <si>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</si>
  <si>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</si>
  <si>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</si>
  <si>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</si>
  <si>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</si>
  <si>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</si>
  <si>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</si>
  <si>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</si>
  <si>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</si>
  <si>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</si>
  <si>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</si>
  <si>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</si>
  <si>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</si>
  <si>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</si>
  <si>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</si>
  <si>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</si>
  <si>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</si>
  <si>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</si>
  <si>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</si>
  <si>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</si>
  <si>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</si>
  <si>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</si>
  <si>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</si>
  <si>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</si>
  <si>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</si>
  <si>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</si>
  <si>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</si>
  <si>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</si>
  <si>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</si>
  <si>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</si>
  <si>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</si>
  <si>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</si>
  <si>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</si>
  <si>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</si>
  <si>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</si>
  <si>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</si>
  <si>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</si>
  <si>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</si>
  <si>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</si>
  <si>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</si>
  <si>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</si>
  <si>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</si>
  <si>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</si>
  <si>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</si>
  <si>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</si>
  <si>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</si>
  <si>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</si>
  <si>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</si>
  <si>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</si>
  <si>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</si>
  <si>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</si>
  <si>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</si>
  <si>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</si>
  <si>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coal</t>
  </si>
  <si>
    <t>COM</t>
  </si>
  <si>
    <t>cp</t>
  </si>
  <si>
    <t>elec</t>
  </si>
  <si>
    <t>fb</t>
  </si>
  <si>
    <t>is</t>
  </si>
  <si>
    <t>mi</t>
  </si>
  <si>
    <t>nf</t>
  </si>
  <si>
    <t>nm</t>
  </si>
  <si>
    <t>ot</t>
  </si>
  <si>
    <t>petr</t>
  </si>
  <si>
    <t>pp</t>
  </si>
  <si>
    <t>trana</t>
  </si>
  <si>
    <t>tranlf</t>
  </si>
  <si>
    <t>tranlp</t>
  </si>
  <si>
    <t>trano</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</si>
  <si>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</si>
  <si>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</si>
  <si>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</si>
  <si>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</si>
  <si>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</si>
  <si>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</si>
  <si>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</si>
  <si>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</si>
  <si>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</si>
  <si>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</si>
  <si>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</si>
  <si>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</si>
  <si>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</si>
  <si>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</si>
  <si>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</si>
  <si>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</si>
  <si>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</si>
  <si>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</si>
  <si>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</si>
  <si>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</si>
  <si>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</si>
  <si>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</si>
  <si>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</si>
  <si>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</si>
  <si>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</si>
  <si>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</si>
  <si>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</si>
  <si>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</si>
  <si>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</si>
  <si>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</si>
  <si>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</si>
  <si>
    <t>GVA_FS</t>
  </si>
  <si>
    <t>agr</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</si>
  <si>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</si>
  <si>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</si>
  <si>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</si>
  <si>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</si>
  <si>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</si>
  <si>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</si>
  <si>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</si>
  <si>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</si>
  <si>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</si>
  <si>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</si>
  <si>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</si>
  <si>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</si>
  <si>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</si>
  <si>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</si>
  <si>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</si>
  <si>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</si>
  <si>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</si>
  <si>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</si>
  <si>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</si>
  <si>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</si>
  <si>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</si>
  <si>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</si>
  <si>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</si>
  <si>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</si>
  <si>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</si>
  <si>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</si>
  <si>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</si>
  <si>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</si>
  <si>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</si>
  <si>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</si>
  <si>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</si>
  <si>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</si>
  <si>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</si>
  <si>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</si>
  <si>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</si>
  <si>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</si>
  <si>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</si>
  <si>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</si>
  <si>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</si>
  <si>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t>
  </si>
  <si>
    <t>fa</t>
  </si>
  <si>
    <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</si>
</sst>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10">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0" xfId="0" quotePrefix="1"/>
    <xf numFmtId="0" fontId="0" fillId="0" borderId="1" xfId="0" applyBorder="1" applyAlignment="1">
      <alignment horizontal="left" vertic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xr:uid="{00000000-0005-0000-0000-000000000000}"/>
    <cellStyle name="Bad" xfId="15" builtinId="27"/>
    <cellStyle name="Calculation" xfId="5" builtinId="22" customBuiltin="1"/>
    <cellStyle name="Check Cell" xfId="6" builtinId="23" customBuiltin="1"/>
    <cellStyle name="Comma" xfId="9" builtinId="3"/>
    <cellStyle name="Conversion" xfId="3" xr:uid="{00000000-0005-0000-0000-000005000000}"/>
    <cellStyle name="Input" xfId="4" builtinId="20" customBuiltin="1"/>
    <cellStyle name="Interpolation" xfId="10" xr:uid="{00000000-0005-0000-0000-000007000000}"/>
    <cellStyle name="Inventory constants" xfId="13" xr:uid="{00000000-0005-0000-0000-000008000000}"/>
    <cellStyle name="IPCC" xfId="7" xr:uid="{00000000-0005-0000-0000-000009000000}"/>
    <cellStyle name="Linked" xfId="11" xr:uid="{00000000-0005-0000-0000-00000A000000}"/>
    <cellStyle name="Normal" xfId="0" builtinId="0"/>
    <cellStyle name="Normal 2" xfId="2" xr:uid="{00000000-0005-0000-0000-00000C000000}"/>
    <cellStyle name="Normal 3" xfId="1" xr:uid="{00000000-0005-0000-0000-00000D000000}"/>
    <cellStyle name="Percent" xfId="14" builtinId="5"/>
    <cellStyle name="Spreadsheet" xfId="8" xr:uid="{00000000-0005-0000-0000-00000F000000}"/>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48.511998091639775</c:v>
                </c:pt>
                <c:pt idx="1">
                  <c:v>50.550052099115312</c:v>
                </c:pt>
                <c:pt idx="2">
                  <c:v>52.688735600202577</c:v>
                </c:pt>
                <c:pt idx="3">
                  <c:v>53.946299970070662</c:v>
                </c:pt>
                <c:pt idx="4">
                  <c:v>52.486723389004872</c:v>
                </c:pt>
                <c:pt idx="5">
                  <c:v>53.321508829093631</c:v>
                </c:pt>
                <c:pt idx="6">
                  <c:v>54.316382696129487</c:v>
                </c:pt>
                <c:pt idx="7">
                  <c:v>55.299399175950434</c:v>
                </c:pt>
                <c:pt idx="8">
                  <c:v>55.802675780512658</c:v>
                </c:pt>
                <c:pt idx="9">
                  <c:v>56.035488483748146</c:v>
                </c:pt>
                <c:pt idx="10">
                  <c:v>55.737409957112298</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3.4973432596810314E-3</c:v>
                </c:pt>
                <c:pt idx="8">
                  <c:v>2.9941029471168973E-3</c:v>
                </c:pt>
                <c:pt idx="9">
                  <c:v>3.0605223474033326E-3</c:v>
                </c:pt>
                <c:pt idx="10">
                  <c:v>2.794495463465674E-3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923.40346659306294</c:v>
                </c:pt>
                <c:pt idx="13">
                  <c:v>950.2064018446456</c:v>
                </c:pt>
                <c:pt idx="14">
                  <c:v>971.87883164161678</c:v>
                </c:pt>
                <c:pt idx="15">
                  <c:v>982.26051614592177</c:v>
                </c:pt>
                <c:pt idx="16">
                  <c:v>991.24961925752018</c:v>
                </c:pt>
                <c:pt idx="17">
                  <c:v>1008.1177068491897</c:v>
                </c:pt>
                <c:pt idx="18">
                  <c:v>1021.6062229077048</c:v>
                </c:pt>
                <c:pt idx="19">
                  <c:v>1024.0685503782458</c:v>
                </c:pt>
                <c:pt idx="20">
                  <c:v>928.54625521772584</c:v>
                </c:pt>
                <c:pt idx="21">
                  <c:v>970.27387121277229</c:v>
                </c:pt>
                <c:pt idx="22">
                  <c:v>999.307469390346</c:v>
                </c:pt>
                <c:pt idx="23">
                  <c:v>1030.7152171021376</c:v>
                </c:pt>
                <c:pt idx="24">
                  <c:v>1062.542269026341</c:v>
                </c:pt>
                <c:pt idx="25">
                  <c:v>1105.9692033888771</c:v>
                </c:pt>
                <c:pt idx="26">
                  <c:v>1151.6104213784306</c:v>
                </c:pt>
                <c:pt idx="27">
                  <c:v>1200.9013381906129</c:v>
                </c:pt>
                <c:pt idx="28">
                  <c:v>1251.9557129329489</c:v>
                </c:pt>
                <c:pt idx="29">
                  <c:v>1317.1960817855149</c:v>
                </c:pt>
                <c:pt idx="30">
                  <c:v>1386.6737507922924</c:v>
                </c:pt>
                <c:pt idx="31">
                  <c:v>1451.147246442199</c:v>
                </c:pt>
                <c:pt idx="32">
                  <c:v>1515.5346668276031</c:v>
                </c:pt>
                <c:pt idx="33">
                  <c:v>1580.8925815038378</c:v>
                </c:pt>
                <c:pt idx="34">
                  <c:v>1652.8335908257914</c:v>
                </c:pt>
                <c:pt idx="35">
                  <c:v>1715.7753038523058</c:v>
                </c:pt>
                <c:pt idx="36">
                  <c:v>1783.2504441866397</c:v>
                </c:pt>
                <c:pt idx="37">
                  <c:v>1854.155247479752</c:v>
                </c:pt>
                <c:pt idx="38">
                  <c:v>1922.3275462944146</c:v>
                </c:pt>
                <c:pt idx="39">
                  <c:v>1991.8381200805084</c:v>
                </c:pt>
                <c:pt idx="40">
                  <c:v>2065.3898651828822</c:v>
                </c:pt>
                <c:pt idx="41">
                  <c:v>2139.3894921649639</c:v>
                </c:pt>
                <c:pt idx="42">
                  <c:v>2215.2222706294538</c:v>
                </c:pt>
                <c:pt idx="43">
                  <c:v>2293.6045214112346</c:v>
                </c:pt>
                <c:pt idx="44">
                  <c:v>2374.6765336678218</c:v>
                </c:pt>
                <c:pt idx="45">
                  <c:v>2461.9458391691624</c:v>
                </c:pt>
                <c:pt idx="46">
                  <c:v>2553.0694074129628</c:v>
                </c:pt>
                <c:pt idx="47">
                  <c:v>2643.3230520859943</c:v>
                </c:pt>
                <c:pt idx="48">
                  <c:v>2737.6572156263715</c:v>
                </c:pt>
                <c:pt idx="49">
                  <c:v>2837.3863661431283</c:v>
                </c:pt>
                <c:pt idx="50">
                  <c:v>2957.6994192818579</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923.4826846591061</c:v>
                </c:pt>
                <c:pt idx="13">
                  <c:v>946.94121296009564</c:v>
                </c:pt>
                <c:pt idx="14">
                  <c:v>965.90940815854617</c:v>
                </c:pt>
                <c:pt idx="15">
                  <c:v>974.99569059254941</c:v>
                </c:pt>
                <c:pt idx="16">
                  <c:v>982.86315465066946</c:v>
                </c:pt>
                <c:pt idx="17">
                  <c:v>997.62648211605881</c:v>
                </c:pt>
                <c:pt idx="18">
                  <c:v>1009.4319330014556</c:v>
                </c:pt>
                <c:pt idx="19">
                  <c:v>1011.5870170663837</c:v>
                </c:pt>
                <c:pt idx="20">
                  <c:v>927.98376826675099</c:v>
                </c:pt>
                <c:pt idx="21">
                  <c:v>964.50471090100268</c:v>
                </c:pt>
                <c:pt idx="22">
                  <c:v>989.91556527703392</c:v>
                </c:pt>
                <c:pt idx="23">
                  <c:v>1017.4043284162836</c:v>
                </c:pt>
                <c:pt idx="24">
                  <c:v>1045.2600759787413</c:v>
                </c:pt>
                <c:pt idx="25">
                  <c:v>1083.2683000484765</c:v>
                </c:pt>
                <c:pt idx="26">
                  <c:v>1123.2145146645175</c:v>
                </c:pt>
                <c:pt idx="27">
                  <c:v>1166.3550273049013</c:v>
                </c:pt>
                <c:pt idx="28">
                  <c:v>1211.0389577603048</c:v>
                </c:pt>
                <c:pt idx="29">
                  <c:v>1268.1387874890113</c:v>
                </c:pt>
                <c:pt idx="30">
                  <c:v>1328.9471970674367</c:v>
                </c:pt>
                <c:pt idx="31">
                  <c:v>1385.3758422203121</c:v>
                </c:pt>
                <c:pt idx="32">
                  <c:v>1441.7291523768747</c:v>
                </c:pt>
                <c:pt idx="33">
                  <c:v>1498.9318608390224</c:v>
                </c:pt>
                <c:pt idx="34">
                  <c:v>1561.8962409466503</c:v>
                </c:pt>
                <c:pt idx="35">
                  <c:v>1616.9842356937199</c:v>
                </c:pt>
                <c:pt idx="36">
                  <c:v>1676.0399873973599</c:v>
                </c:pt>
                <c:pt idx="37">
                  <c:v>1738.097456816846</c:v>
                </c:pt>
                <c:pt idx="38">
                  <c:v>1797.7633772123684</c:v>
                </c:pt>
                <c:pt idx="39">
                  <c:v>1858.60058578947</c:v>
                </c:pt>
                <c:pt idx="40">
                  <c:v>1922.9747178714897</c:v>
                </c:pt>
                <c:pt idx="41">
                  <c:v>1987.74084619019</c:v>
                </c:pt>
                <c:pt idx="42">
                  <c:v>2054.1113896793345</c:v>
                </c:pt>
                <c:pt idx="43">
                  <c:v>2122.7132883520212</c:v>
                </c:pt>
                <c:pt idx="44">
                  <c:v>2193.6693264160617</c:v>
                </c:pt>
                <c:pt idx="45">
                  <c:v>2270.0493741121436</c:v>
                </c:pt>
                <c:pt idx="46">
                  <c:v>2349.8027587496754</c:v>
                </c:pt>
                <c:pt idx="47">
                  <c:v>2428.7947668247884</c:v>
                </c:pt>
                <c:pt idx="48">
                  <c:v>2511.3581362614041</c:v>
                </c:pt>
                <c:pt idx="49">
                  <c:v>2598.6433189427607</c:v>
                </c:pt>
                <c:pt idx="50">
                  <c:v>2703.9439934973016</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211.36436389020741</c:v>
                </c:pt>
                <c:pt idx="13">
                  <c:v>216.92843523838408</c:v>
                </c:pt>
                <c:pt idx="14">
                  <c:v>221.25881821818692</c:v>
                </c:pt>
                <c:pt idx="15">
                  <c:v>222.90614609412822</c:v>
                </c:pt>
                <c:pt idx="16">
                  <c:v>224.19641654512014</c:v>
                </c:pt>
                <c:pt idx="17">
                  <c:v>227.30825520016845</c:v>
                </c:pt>
                <c:pt idx="18">
                  <c:v>229.61413524478448</c:v>
                </c:pt>
                <c:pt idx="19">
                  <c:v>229.31370490764297</c:v>
                </c:pt>
                <c:pt idx="20">
                  <c:v>205.9623413184452</c:v>
                </c:pt>
                <c:pt idx="21">
                  <c:v>215.12622948665549</c:v>
                </c:pt>
                <c:pt idx="22">
                  <c:v>221.29824173936427</c:v>
                </c:pt>
                <c:pt idx="23">
                  <c:v>228.02089973053586</c:v>
                </c:pt>
                <c:pt idx="24">
                  <c:v>234.83452209079621</c:v>
                </c:pt>
                <c:pt idx="25">
                  <c:v>244.36763533074739</c:v>
                </c:pt>
                <c:pt idx="26">
                  <c:v>254.51270195139625</c:v>
                </c:pt>
                <c:pt idx="27">
                  <c:v>265.51006803422581</c:v>
                </c:pt>
                <c:pt idx="28">
                  <c:v>276.91621141935883</c:v>
                </c:pt>
                <c:pt idx="29">
                  <c:v>291.65168000452758</c:v>
                </c:pt>
                <c:pt idx="30">
                  <c:v>307.37742433338099</c:v>
                </c:pt>
                <c:pt idx="31">
                  <c:v>322.00259970693685</c:v>
                </c:pt>
                <c:pt idx="32">
                  <c:v>336.60299048547898</c:v>
                </c:pt>
                <c:pt idx="33">
                  <c:v>351.42696305408339</c:v>
                </c:pt>
                <c:pt idx="34">
                  <c:v>367.79403086534165</c:v>
                </c:pt>
                <c:pt idx="35">
                  <c:v>382.04065033949666</c:v>
                </c:pt>
                <c:pt idx="36">
                  <c:v>397.42743434525119</c:v>
                </c:pt>
                <c:pt idx="37">
                  <c:v>413.61705851588715</c:v>
                </c:pt>
                <c:pt idx="38">
                  <c:v>429.16073850570098</c:v>
                </c:pt>
                <c:pt idx="39">
                  <c:v>445.01551075228804</c:v>
                </c:pt>
                <c:pt idx="40">
                  <c:v>461.81681481358606</c:v>
                </c:pt>
                <c:pt idx="41">
                  <c:v>478.79484278735237</c:v>
                </c:pt>
                <c:pt idx="42">
                  <c:v>496.20124793285248</c:v>
                </c:pt>
                <c:pt idx="43">
                  <c:v>514.20442494990698</c:v>
                </c:pt>
                <c:pt idx="44">
                  <c:v>532.83734028552806</c:v>
                </c:pt>
                <c:pt idx="45">
                  <c:v>552.92461717373931</c:v>
                </c:pt>
                <c:pt idx="46">
                  <c:v>573.99247044254798</c:v>
                </c:pt>
                <c:pt idx="47">
                  <c:v>594.85398374595911</c:v>
                </c:pt>
                <c:pt idx="48">
                  <c:v>616.67302351325634</c:v>
                </c:pt>
                <c:pt idx="49">
                  <c:v>639.75861896310801</c:v>
                </c:pt>
                <c:pt idx="50">
                  <c:v>667.68175666807429</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234.11569732334561</c:v>
                </c:pt>
                <c:pt idx="13">
                  <c:v>240.67703194501445</c:v>
                </c:pt>
                <c:pt idx="14">
                  <c:v>245.78356095812219</c:v>
                </c:pt>
                <c:pt idx="15">
                  <c:v>247.72614378089565</c:v>
                </c:pt>
                <c:pt idx="16">
                  <c:v>249.2476728288982</c:v>
                </c:pt>
                <c:pt idx="17">
                  <c:v>252.91725458419089</c:v>
                </c:pt>
                <c:pt idx="18">
                  <c:v>255.63642362847574</c:v>
                </c:pt>
                <c:pt idx="19">
                  <c:v>255.28214636473572</c:v>
                </c:pt>
                <c:pt idx="20">
                  <c:v>227.74545591032796</c:v>
                </c:pt>
                <c:pt idx="21">
                  <c:v>238.55181207376631</c:v>
                </c:pt>
                <c:pt idx="22">
                  <c:v>245.83005046162108</c:v>
                </c:pt>
                <c:pt idx="23">
                  <c:v>253.75762828492978</c:v>
                </c:pt>
                <c:pt idx="24">
                  <c:v>261.79247426259747</c:v>
                </c:pt>
                <c:pt idx="25">
                  <c:v>273.0342326872227</c:v>
                </c:pt>
                <c:pt idx="26">
                  <c:v>284.99762652095086</c:v>
                </c:pt>
                <c:pt idx="27">
                  <c:v>297.96607971127196</c:v>
                </c:pt>
                <c:pt idx="28">
                  <c:v>311.41657644458888</c:v>
                </c:pt>
                <c:pt idx="29">
                  <c:v>328.79312216880288</c:v>
                </c:pt>
                <c:pt idx="30">
                  <c:v>347.33743338620502</c:v>
                </c:pt>
                <c:pt idx="31">
                  <c:v>364.58391775379613</c:v>
                </c:pt>
                <c:pt idx="32">
                  <c:v>381.80117531763659</c:v>
                </c:pt>
                <c:pt idx="33">
                  <c:v>399.28208782910662</c:v>
                </c:pt>
                <c:pt idx="34">
                  <c:v>418.5826686385891</c:v>
                </c:pt>
                <c:pt idx="35">
                  <c:v>435.3827475283299</c:v>
                </c:pt>
                <c:pt idx="36">
                  <c:v>453.52734566440182</c:v>
                </c:pt>
                <c:pt idx="37">
                  <c:v>472.61867913865899</c:v>
                </c:pt>
                <c:pt idx="38">
                  <c:v>490.94829414237881</c:v>
                </c:pt>
                <c:pt idx="39">
                  <c:v>509.6447592936201</c:v>
                </c:pt>
                <c:pt idx="40">
                  <c:v>529.45740566859979</c:v>
                </c:pt>
                <c:pt idx="41">
                  <c:v>549.47845065186357</c:v>
                </c:pt>
                <c:pt idx="42">
                  <c:v>570.00465198416509</c:v>
                </c:pt>
                <c:pt idx="43">
                  <c:v>591.23458619425412</c:v>
                </c:pt>
                <c:pt idx="44">
                  <c:v>613.20712839292628</c:v>
                </c:pt>
                <c:pt idx="45">
                  <c:v>636.89470122479872</c:v>
                </c:pt>
                <c:pt idx="46">
                  <c:v>661.73860174418564</c:v>
                </c:pt>
                <c:pt idx="47">
                  <c:v>686.33917943859853</c:v>
                </c:pt>
                <c:pt idx="48">
                  <c:v>712.06890360607349</c:v>
                </c:pt>
                <c:pt idx="49">
                  <c:v>739.29219159223305</c:v>
                </c:pt>
                <c:pt idx="50">
                  <c:v>772.22006736960964</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2859.3302548349529</c:v>
                </c:pt>
                <c:pt idx="13">
                  <c:v>2902.2743481684179</c:v>
                </c:pt>
                <c:pt idx="14">
                  <c:v>2940.6922005782703</c:v>
                </c:pt>
                <c:pt idx="15">
                  <c:v>2968.4496371406735</c:v>
                </c:pt>
                <c:pt idx="16">
                  <c:v>2995.4646910849979</c:v>
                </c:pt>
                <c:pt idx="17">
                  <c:v>3031.0302997343392</c:v>
                </c:pt>
                <c:pt idx="18">
                  <c:v>3063.4676658744597</c:v>
                </c:pt>
                <c:pt idx="19">
                  <c:v>3085.1904264302839</c:v>
                </c:pt>
                <c:pt idx="20">
                  <c:v>3009.2849247480808</c:v>
                </c:pt>
                <c:pt idx="21">
                  <c:v>3065.154769933562</c:v>
                </c:pt>
                <c:pt idx="22">
                  <c:v>3108.4994662498439</c:v>
                </c:pt>
                <c:pt idx="23">
                  <c:v>3154.3821584495204</c:v>
                </c:pt>
                <c:pt idx="24">
                  <c:v>3200.850795451644</c:v>
                </c:pt>
                <c:pt idx="25">
                  <c:v>3259.0827565816471</c:v>
                </c:pt>
                <c:pt idx="26">
                  <c:v>3317.526705274171</c:v>
                </c:pt>
                <c:pt idx="27">
                  <c:v>3379.7449487238796</c:v>
                </c:pt>
                <c:pt idx="28">
                  <c:v>3443.8533530742293</c:v>
                </c:pt>
                <c:pt idx="29">
                  <c:v>3522.2700214704341</c:v>
                </c:pt>
                <c:pt idx="30">
                  <c:v>3605.0520835764555</c:v>
                </c:pt>
                <c:pt idx="31">
                  <c:v>3681.1688431749185</c:v>
                </c:pt>
                <c:pt idx="32">
                  <c:v>3757.299185667157</c:v>
                </c:pt>
                <c:pt idx="33">
                  <c:v>3834.5000469548154</c:v>
                </c:pt>
                <c:pt idx="34">
                  <c:v>3918.3823146851314</c:v>
                </c:pt>
                <c:pt idx="35">
                  <c:v>3993.3715981928285</c:v>
                </c:pt>
                <c:pt idx="36">
                  <c:v>4071.2640315098615</c:v>
                </c:pt>
                <c:pt idx="37">
                  <c:v>4152.6610501090008</c:v>
                </c:pt>
                <c:pt idx="38">
                  <c:v>4231.4038683649687</c:v>
                </c:pt>
                <c:pt idx="39">
                  <c:v>4311.5619657416819</c:v>
                </c:pt>
                <c:pt idx="40">
                  <c:v>4395.8375691126284</c:v>
                </c:pt>
                <c:pt idx="41">
                  <c:v>4478.9963216234255</c:v>
                </c:pt>
                <c:pt idx="42">
                  <c:v>4564.0444833224083</c:v>
                </c:pt>
                <c:pt idx="43">
                  <c:v>4651.6984016512997</c:v>
                </c:pt>
                <c:pt idx="44">
                  <c:v>4742.0986583549566</c:v>
                </c:pt>
                <c:pt idx="45">
                  <c:v>4838.7515380703308</c:v>
                </c:pt>
                <c:pt idx="46">
                  <c:v>4937.6268061590627</c:v>
                </c:pt>
                <c:pt idx="47">
                  <c:v>5035.6723332344254</c:v>
                </c:pt>
                <c:pt idx="48">
                  <c:v>5137.8364979069265</c:v>
                </c:pt>
                <c:pt idx="49">
                  <c:v>5245.4333704896344</c:v>
                </c:pt>
                <c:pt idx="50">
                  <c:v>5373.6451164508271</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1955.6216321176744</c:v>
                </c:pt>
                <c:pt idx="13">
                  <c:v>1994.8703613512666</c:v>
                </c:pt>
                <c:pt idx="14">
                  <c:v>2029.9823353138263</c:v>
                </c:pt>
                <c:pt idx="15">
                  <c:v>2055.3512283859595</c:v>
                </c:pt>
                <c:pt idx="16">
                  <c:v>2080.041621294205</c:v>
                </c:pt>
                <c:pt idx="17">
                  <c:v>2112.5467887235545</c:v>
                </c:pt>
                <c:pt idx="18">
                  <c:v>2142.1929007231374</c:v>
                </c:pt>
                <c:pt idx="19">
                  <c:v>2162.0464051536828</c:v>
                </c:pt>
                <c:pt idx="20">
                  <c:v>2092.6726158474103</c:v>
                </c:pt>
                <c:pt idx="21">
                  <c:v>2143.7348285009675</c:v>
                </c:pt>
                <c:pt idx="22">
                  <c:v>2183.3496885987188</c:v>
                </c:pt>
                <c:pt idx="23">
                  <c:v>2225.2841485643689</c:v>
                </c:pt>
                <c:pt idx="24">
                  <c:v>2267.7541324429003</c:v>
                </c:pt>
                <c:pt idx="25">
                  <c:v>2320.9751995960746</c:v>
                </c:pt>
                <c:pt idx="26">
                  <c:v>2374.3900126592544</c:v>
                </c:pt>
                <c:pt idx="27">
                  <c:v>2431.254340230103</c:v>
                </c:pt>
                <c:pt idx="28">
                  <c:v>2489.846179261519</c:v>
                </c:pt>
                <c:pt idx="29">
                  <c:v>2561.5150479318604</c:v>
                </c:pt>
                <c:pt idx="30">
                  <c:v>2637.1736656553289</c:v>
                </c:pt>
                <c:pt idx="31">
                  <c:v>2706.7405340118294</c:v>
                </c:pt>
                <c:pt idx="32">
                  <c:v>2776.3198164462306</c:v>
                </c:pt>
                <c:pt idx="33">
                  <c:v>2846.8774989137783</c:v>
                </c:pt>
                <c:pt idx="34">
                  <c:v>2923.5416489304516</c:v>
                </c:pt>
                <c:pt idx="35">
                  <c:v>2992.0780611667083</c:v>
                </c:pt>
                <c:pt idx="36">
                  <c:v>3063.2678054900198</c:v>
                </c:pt>
                <c:pt idx="37">
                  <c:v>3137.6605635024398</c:v>
                </c:pt>
                <c:pt idx="38">
                  <c:v>3209.6275166482401</c:v>
                </c:pt>
                <c:pt idx="39">
                  <c:v>3282.8879633268721</c:v>
                </c:pt>
                <c:pt idx="40">
                  <c:v>3359.9116022245225</c:v>
                </c:pt>
                <c:pt idx="41">
                  <c:v>3435.9144959252985</c:v>
                </c:pt>
                <c:pt idx="42">
                  <c:v>3513.6442140594759</c:v>
                </c:pt>
                <c:pt idx="43">
                  <c:v>3593.7554619565894</c:v>
                </c:pt>
                <c:pt idx="44">
                  <c:v>3676.3767242209406</c:v>
                </c:pt>
                <c:pt idx="45">
                  <c:v>3764.7125676660139</c:v>
                </c:pt>
                <c:pt idx="46">
                  <c:v>3855.0795616779533</c:v>
                </c:pt>
                <c:pt idx="47">
                  <c:v>3944.6882143712201</c:v>
                </c:pt>
                <c:pt idx="48">
                  <c:v>4038.061093511325</c:v>
                </c:pt>
                <c:pt idx="49">
                  <c:v>4136.399192899934</c:v>
                </c:pt>
                <c:pt idx="50">
                  <c:v>4253.5782438749247</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152.71882740176795</c:v>
                </c:pt>
                <c:pt idx="13">
                  <c:v>154.15968758476745</c:v>
                </c:pt>
                <c:pt idx="14">
                  <c:v>155.64910870627628</c:v>
                </c:pt>
                <c:pt idx="15">
                  <c:v>157.1839769577625</c:v>
                </c:pt>
                <c:pt idx="16">
                  <c:v>158.77471781159491</c:v>
                </c:pt>
                <c:pt idx="17">
                  <c:v>160.43133911110138</c:v>
                </c:pt>
                <c:pt idx="18">
                  <c:v>162.10706568873209</c:v>
                </c:pt>
                <c:pt idx="19">
                  <c:v>163.800482313592</c:v>
                </c:pt>
                <c:pt idx="20">
                  <c:v>165.43925782560785</c:v>
                </c:pt>
                <c:pt idx="21">
                  <c:v>166.717681249235</c:v>
                </c:pt>
                <c:pt idx="22">
                  <c:v>167.99980031378857</c:v>
                </c:pt>
                <c:pt idx="23">
                  <c:v>169.29838885680749</c:v>
                </c:pt>
                <c:pt idx="24">
                  <c:v>170.61197782949759</c:v>
                </c:pt>
                <c:pt idx="25">
                  <c:v>171.95009176965561</c:v>
                </c:pt>
                <c:pt idx="26">
                  <c:v>173.11432618604815</c:v>
                </c:pt>
                <c:pt idx="27">
                  <c:v>174.29270216925826</c:v>
                </c:pt>
                <c:pt idx="28">
                  <c:v>175.48375049356918</c:v>
                </c:pt>
                <c:pt idx="29">
                  <c:v>176.69797653197887</c:v>
                </c:pt>
                <c:pt idx="30">
                  <c:v>177.92716659287288</c:v>
                </c:pt>
                <c:pt idx="31">
                  <c:v>179.00610434116533</c:v>
                </c:pt>
                <c:pt idx="32">
                  <c:v>180.09371757616378</c:v>
                </c:pt>
                <c:pt idx="33">
                  <c:v>181.19096508443704</c:v>
                </c:pt>
                <c:pt idx="34">
                  <c:v>182.30261875684991</c:v>
                </c:pt>
                <c:pt idx="35">
                  <c:v>183.41571524831446</c:v>
                </c:pt>
                <c:pt idx="36">
                  <c:v>184.38963304038455</c:v>
                </c:pt>
                <c:pt idx="37">
                  <c:v>185.37313759053814</c:v>
                </c:pt>
                <c:pt idx="38">
                  <c:v>186.36112159826004</c:v>
                </c:pt>
                <c:pt idx="39">
                  <c:v>187.3570410094537</c:v>
                </c:pt>
                <c:pt idx="40">
                  <c:v>188.3632074939157</c:v>
                </c:pt>
                <c:pt idx="41">
                  <c:v>189.23236771178068</c:v>
                </c:pt>
                <c:pt idx="42">
                  <c:v>190.10807559912155</c:v>
                </c:pt>
                <c:pt idx="43">
                  <c:v>190.99096170987721</c:v>
                </c:pt>
                <c:pt idx="44">
                  <c:v>191.88117477053746</c:v>
                </c:pt>
                <c:pt idx="45">
                  <c:v>192.78168139648582</c:v>
                </c:pt>
                <c:pt idx="46">
                  <c:v>193.54227347062655</c:v>
                </c:pt>
                <c:pt idx="47">
                  <c:v>194.30563104394597</c:v>
                </c:pt>
                <c:pt idx="48">
                  <c:v>195.07591445909637</c:v>
                </c:pt>
                <c:pt idx="49">
                  <c:v>195.85424158192424</c:v>
                </c:pt>
                <c:pt idx="50">
                  <c:v>196.65334044842302</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168.47461299799218</c:v>
                </c:pt>
                <c:pt idx="13">
                  <c:v>170.99891177081494</c:v>
                </c:pt>
                <c:pt idx="14">
                  <c:v>173.60828633303939</c:v>
                </c:pt>
                <c:pt idx="15">
                  <c:v>176.29728148287109</c:v>
                </c:pt>
                <c:pt idx="16">
                  <c:v>179.08416200923065</c:v>
                </c:pt>
                <c:pt idx="17">
                  <c:v>181.98646104054313</c:v>
                </c:pt>
                <c:pt idx="18">
                  <c:v>184.92223134873069</c:v>
                </c:pt>
                <c:pt idx="19">
                  <c:v>187.88899353596298</c:v>
                </c:pt>
                <c:pt idx="20">
                  <c:v>190.76002784083352</c:v>
                </c:pt>
                <c:pt idx="21">
                  <c:v>192.99974736219042</c:v>
                </c:pt>
                <c:pt idx="22">
                  <c:v>195.24594142005373</c:v>
                </c:pt>
                <c:pt idx="23">
                  <c:v>197.52098899525998</c:v>
                </c:pt>
                <c:pt idx="24">
                  <c:v>199.82231640431667</c:v>
                </c:pt>
                <c:pt idx="25">
                  <c:v>202.16661005396568</c:v>
                </c:pt>
                <c:pt idx="26">
                  <c:v>204.20627742992139</c:v>
                </c:pt>
                <c:pt idx="27">
                  <c:v>206.27071996462229</c:v>
                </c:pt>
                <c:pt idx="28">
                  <c:v>208.35736366461805</c:v>
                </c:pt>
                <c:pt idx="29">
                  <c:v>210.48461329983684</c:v>
                </c:pt>
                <c:pt idx="30">
                  <c:v>212.63807898574498</c:v>
                </c:pt>
                <c:pt idx="31">
                  <c:v>214.52831182450456</c:v>
                </c:pt>
                <c:pt idx="32">
                  <c:v>216.43374358450848</c:v>
                </c:pt>
                <c:pt idx="33">
                  <c:v>218.35605400108966</c:v>
                </c:pt>
                <c:pt idx="34">
                  <c:v>220.30360313471482</c:v>
                </c:pt>
                <c:pt idx="35">
                  <c:v>222.25367999893078</c:v>
                </c:pt>
                <c:pt idx="36">
                  <c:v>223.95992430796213</c:v>
                </c:pt>
                <c:pt idx="37">
                  <c:v>225.6829640298663</c:v>
                </c:pt>
                <c:pt idx="38">
                  <c:v>227.41385148701644</c:v>
                </c:pt>
                <c:pt idx="39">
                  <c:v>229.15864128492248</c:v>
                </c:pt>
                <c:pt idx="40">
                  <c:v>230.9213833274539</c:v>
                </c:pt>
                <c:pt idx="41">
                  <c:v>232.44409878397764</c:v>
                </c:pt>
                <c:pt idx="42">
                  <c:v>233.97828535630967</c:v>
                </c:pt>
                <c:pt idx="43">
                  <c:v>235.52504773632307</c:v>
                </c:pt>
                <c:pt idx="44">
                  <c:v>237.08464648371671</c:v>
                </c:pt>
                <c:pt idx="45">
                  <c:v>238.6622789269064</c:v>
                </c:pt>
                <c:pt idx="46">
                  <c:v>239.99478964656225</c:v>
                </c:pt>
                <c:pt idx="47">
                  <c:v>241.33214535136335</c:v>
                </c:pt>
                <c:pt idx="48">
                  <c:v>242.68163470677189</c:v>
                </c:pt>
                <c:pt idx="49">
                  <c:v>244.04521614526999</c:v>
                </c:pt>
                <c:pt idx="50">
                  <c:v>245.44518840619244</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590812.29608784732</c:v>
                </c:pt>
                <c:pt idx="23">
                  <c:v>594626.65153249807</c:v>
                </c:pt>
                <c:pt idx="24">
                  <c:v>597682.69556528912</c:v>
                </c:pt>
                <c:pt idx="25">
                  <c:v>598741.60381908098</c:v>
                </c:pt>
                <c:pt idx="26">
                  <c:v>599816.30628356419</c:v>
                </c:pt>
                <c:pt idx="27">
                  <c:v>602738.88571095129</c:v>
                </c:pt>
                <c:pt idx="28">
                  <c:v>605152.29701471201</c:v>
                </c:pt>
                <c:pt idx="29">
                  <c:v>605566.95894725528</c:v>
                </c:pt>
                <c:pt idx="30">
                  <c:v>587055.14403206867</c:v>
                </c:pt>
                <c:pt idx="31">
                  <c:v>594430.93158093735</c:v>
                </c:pt>
                <c:pt idx="32">
                  <c:v>599409.53444571246</c:v>
                </c:pt>
                <c:pt idx="33">
                  <c:v>604915.58232616691</c:v>
                </c:pt>
                <c:pt idx="34">
                  <c:v>610564.14982986974</c:v>
                </c:pt>
                <c:pt idx="35">
                  <c:v>618470.68384165724</c:v>
                </c:pt>
                <c:pt idx="36">
                  <c:v>626417.20362646412</c:v>
                </c:pt>
                <c:pt idx="37">
                  <c:v>635070.63265586505</c:v>
                </c:pt>
                <c:pt idx="38">
                  <c:v>644066.96905797534</c:v>
                </c:pt>
                <c:pt idx="39">
                  <c:v>655712.04886187962</c:v>
                </c:pt>
                <c:pt idx="40">
                  <c:v>668126.70333662152</c:v>
                </c:pt>
                <c:pt idx="41">
                  <c:v>679265.35119686206</c:v>
                </c:pt>
                <c:pt idx="42">
                  <c:v>690371.57302272483</c:v>
                </c:pt>
                <c:pt idx="43">
                  <c:v>701639.02498424053</c:v>
                </c:pt>
                <c:pt idx="44">
                  <c:v>714088.17336191074</c:v>
                </c:pt>
                <c:pt idx="45">
                  <c:v>724877.90540705249</c:v>
                </c:pt>
                <c:pt idx="46">
                  <c:v>736160.67644098715</c:v>
                </c:pt>
                <c:pt idx="47">
                  <c:v>748039.15372640674</c:v>
                </c:pt>
                <c:pt idx="48">
                  <c:v>759401.46297622961</c:v>
                </c:pt>
                <c:pt idx="49">
                  <c:v>770981.09029016551</c:v>
                </c:pt>
                <c:pt idx="50">
                  <c:v>783257.30110037117</c:v>
                </c:pt>
                <c:pt idx="51">
                  <c:v>795293.54321298585</c:v>
                </c:pt>
                <c:pt idx="52">
                  <c:v>807624.51548527845</c:v>
                </c:pt>
                <c:pt idx="53">
                  <c:v>820373.81977812061</c:v>
                </c:pt>
                <c:pt idx="54">
                  <c:v>833562.31377459306</c:v>
                </c:pt>
                <c:pt idx="55">
                  <c:v>847800.41279392608</c:v>
                </c:pt>
                <c:pt idx="56">
                  <c:v>862374.60893744975</c:v>
                </c:pt>
                <c:pt idx="57">
                  <c:v>876750.87972574786</c:v>
                </c:pt>
                <c:pt idx="58">
                  <c:v>891790.51112809707</c:v>
                </c:pt>
                <c:pt idx="59">
                  <c:v>907715.40377276833</c:v>
                </c:pt>
                <c:pt idx="60">
                  <c:v>927137.68522100244</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489530.18818707351</c:v>
                </c:pt>
                <c:pt idx="23">
                  <c:v>492690.65412692697</c:v>
                </c:pt>
                <c:pt idx="24">
                  <c:v>495222.80489695386</c:v>
                </c:pt>
                <c:pt idx="25">
                  <c:v>496100.18602152425</c:v>
                </c:pt>
                <c:pt idx="26">
                  <c:v>496990.65377781034</c:v>
                </c:pt>
                <c:pt idx="27">
                  <c:v>499412.21958907397</c:v>
                </c:pt>
                <c:pt idx="28">
                  <c:v>501411.90324076143</c:v>
                </c:pt>
                <c:pt idx="29">
                  <c:v>501755.48027058289</c:v>
                </c:pt>
                <c:pt idx="30">
                  <c:v>486417.11934085691</c:v>
                </c:pt>
                <c:pt idx="31">
                  <c:v>492528.48616706242</c:v>
                </c:pt>
                <c:pt idx="32">
                  <c:v>496653.61425501888</c:v>
                </c:pt>
                <c:pt idx="33">
                  <c:v>501215.76821310975</c:v>
                </c:pt>
                <c:pt idx="34">
                  <c:v>505896.00985903491</c:v>
                </c:pt>
                <c:pt idx="35">
                  <c:v>512447.13804023032</c:v>
                </c:pt>
                <c:pt idx="36">
                  <c:v>519031.39729049883</c:v>
                </c:pt>
                <c:pt idx="37">
                  <c:v>526201.38134343107</c:v>
                </c:pt>
                <c:pt idx="38">
                  <c:v>533655.48864803673</c:v>
                </c:pt>
                <c:pt idx="39">
                  <c:v>543304.26905698597</c:v>
                </c:pt>
                <c:pt idx="40">
                  <c:v>553590.6970503435</c:v>
                </c:pt>
                <c:pt idx="41">
                  <c:v>562819.86242025718</c:v>
                </c:pt>
                <c:pt idx="42">
                  <c:v>572022.16050454346</c:v>
                </c:pt>
                <c:pt idx="43">
                  <c:v>581358.04927265644</c:v>
                </c:pt>
                <c:pt idx="44">
                  <c:v>591673.05792844028</c:v>
                </c:pt>
                <c:pt idx="45">
                  <c:v>600613.12162298639</c:v>
                </c:pt>
                <c:pt idx="46">
                  <c:v>609961.70333681791</c:v>
                </c:pt>
                <c:pt idx="47">
                  <c:v>619803.87023045134</c:v>
                </c:pt>
                <c:pt idx="48">
                  <c:v>629218.3550374473</c:v>
                </c:pt>
                <c:pt idx="49">
                  <c:v>638812.90338328003</c:v>
                </c:pt>
                <c:pt idx="50">
                  <c:v>648984.62091173616</c:v>
                </c:pt>
                <c:pt idx="51">
                  <c:v>658957.50723361678</c:v>
                </c:pt>
                <c:pt idx="52">
                  <c:v>669174.59854494501</c:v>
                </c:pt>
                <c:pt idx="53">
                  <c:v>679738.30781615712</c:v>
                </c:pt>
                <c:pt idx="54">
                  <c:v>690665.91712751996</c:v>
                </c:pt>
                <c:pt idx="55">
                  <c:v>702463.19917211018</c:v>
                </c:pt>
                <c:pt idx="56">
                  <c:v>714538.96169102984</c:v>
                </c:pt>
                <c:pt idx="57">
                  <c:v>726450.72891561966</c:v>
                </c:pt>
                <c:pt idx="58">
                  <c:v>738912.13779185177</c:v>
                </c:pt>
                <c:pt idx="59">
                  <c:v>752107.04884029378</c:v>
                </c:pt>
                <c:pt idx="60">
                  <c:v>768199.79632597347</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607692.64740464312</c:v>
                </c:pt>
                <c:pt idx="23">
                  <c:v>611615.98443342664</c:v>
                </c:pt>
                <c:pt idx="24">
                  <c:v>614759.34401001188</c:v>
                </c:pt>
                <c:pt idx="25">
                  <c:v>615848.50678534049</c:v>
                </c:pt>
                <c:pt idx="26">
                  <c:v>616953.91503452323</c:v>
                </c:pt>
                <c:pt idx="27">
                  <c:v>619959.99673126428</c:v>
                </c:pt>
                <c:pt idx="28">
                  <c:v>622442.36264370393</c:v>
                </c:pt>
                <c:pt idx="29">
                  <c:v>622868.87206003407</c:v>
                </c:pt>
                <c:pt idx="30">
                  <c:v>603828.14814727078</c:v>
                </c:pt>
                <c:pt idx="31">
                  <c:v>611414.67248325003</c:v>
                </c:pt>
                <c:pt idx="32">
                  <c:v>616535.52114416147</c:v>
                </c:pt>
                <c:pt idx="33">
                  <c:v>622198.88467834319</c:v>
                </c:pt>
                <c:pt idx="34">
                  <c:v>628008.839825009</c:v>
                </c:pt>
                <c:pt idx="35">
                  <c:v>636141.2748085619</c:v>
                </c:pt>
                <c:pt idx="36">
                  <c:v>644314.83801579184</c:v>
                </c:pt>
                <c:pt idx="37">
                  <c:v>653215.5078746042</c:v>
                </c:pt>
                <c:pt idx="38">
                  <c:v>662468.88245963189</c:v>
                </c:pt>
                <c:pt idx="39">
                  <c:v>674446.67882936203</c:v>
                </c:pt>
                <c:pt idx="40">
                  <c:v>687216.03771766799</c:v>
                </c:pt>
                <c:pt idx="41">
                  <c:v>698672.93265962973</c:v>
                </c:pt>
                <c:pt idx="42">
                  <c:v>710096.47510908847</c:v>
                </c:pt>
                <c:pt idx="43">
                  <c:v>721685.85426950466</c:v>
                </c:pt>
                <c:pt idx="44">
                  <c:v>734490.69260082266</c:v>
                </c:pt>
                <c:pt idx="45">
                  <c:v>745588.70270439703</c:v>
                </c:pt>
                <c:pt idx="46">
                  <c:v>757193.83862501557</c:v>
                </c:pt>
                <c:pt idx="47">
                  <c:v>769411.70097573288</c:v>
                </c:pt>
                <c:pt idx="48">
                  <c:v>781098.64763269341</c:v>
                </c:pt>
                <c:pt idx="49">
                  <c:v>793009.12144131318</c:v>
                </c:pt>
                <c:pt idx="50">
                  <c:v>805636.08113181044</c:v>
                </c:pt>
                <c:pt idx="51">
                  <c:v>818016.21587621409</c:v>
                </c:pt>
                <c:pt idx="52">
                  <c:v>830699.50164200086</c:v>
                </c:pt>
                <c:pt idx="53">
                  <c:v>843813.07177178143</c:v>
                </c:pt>
                <c:pt idx="54">
                  <c:v>857378.37988243869</c:v>
                </c:pt>
                <c:pt idx="55">
                  <c:v>872023.28173089551</c:v>
                </c:pt>
                <c:pt idx="56">
                  <c:v>887013.88347851997</c:v>
                </c:pt>
                <c:pt idx="57">
                  <c:v>901800.9048607694</c:v>
                </c:pt>
                <c:pt idx="58">
                  <c:v>917270.24001747137</c:v>
                </c:pt>
                <c:pt idx="59">
                  <c:v>933650.12959484768</c:v>
                </c:pt>
                <c:pt idx="60">
                  <c:v>953627.33337017405</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5991338.8163234666</c:v>
                </c:pt>
                <c:pt idx="23">
                  <c:v>5955606.4552578116</c:v>
                </c:pt>
                <c:pt idx="24">
                  <c:v>5887246.0479919361</c:v>
                </c:pt>
                <c:pt idx="25">
                  <c:v>5753007.4494235218</c:v>
                </c:pt>
                <c:pt idx="26">
                  <c:v>5615141.6556357779</c:v>
                </c:pt>
                <c:pt idx="27">
                  <c:v>5524702.2453482095</c:v>
                </c:pt>
                <c:pt idx="28">
                  <c:v>5417316.7166265957</c:v>
                </c:pt>
                <c:pt idx="29">
                  <c:v>5255223.1726767039</c:v>
                </c:pt>
                <c:pt idx="30">
                  <c:v>4611719.5524672437</c:v>
                </c:pt>
                <c:pt idx="31">
                  <c:v>4718949.2384249885</c:v>
                </c:pt>
                <c:pt idx="32">
                  <c:v>4760778.723385321</c:v>
                </c:pt>
                <c:pt idx="33">
                  <c:v>4811379.4492765488</c:v>
                </c:pt>
                <c:pt idx="34">
                  <c:v>4861188.874845257</c:v>
                </c:pt>
                <c:pt idx="35">
                  <c:v>4960302.6245619375</c:v>
                </c:pt>
                <c:pt idx="36">
                  <c:v>5064472.3943990516</c:v>
                </c:pt>
                <c:pt idx="37">
                  <c:v>5179477.795644084</c:v>
                </c:pt>
                <c:pt idx="38">
                  <c:v>5296595.3741536206</c:v>
                </c:pt>
                <c:pt idx="39">
                  <c:v>5467135.3965008352</c:v>
                </c:pt>
                <c:pt idx="40">
                  <c:v>5647437.1963796457</c:v>
                </c:pt>
                <c:pt idx="41">
                  <c:v>5751110.8903779499</c:v>
                </c:pt>
                <c:pt idx="42">
                  <c:v>5844269.0954637388</c:v>
                </c:pt>
                <c:pt idx="43">
                  <c:v>5931204.4387390688</c:v>
                </c:pt>
                <c:pt idx="44">
                  <c:v>6032388.7086480986</c:v>
                </c:pt>
                <c:pt idx="45">
                  <c:v>6090810.5470426865</c:v>
                </c:pt>
                <c:pt idx="46">
                  <c:v>6156129.4060938815</c:v>
                </c:pt>
                <c:pt idx="47">
                  <c:v>6223573.2639005166</c:v>
                </c:pt>
                <c:pt idx="48">
                  <c:v>6272321.1489300411</c:v>
                </c:pt>
                <c:pt idx="49">
                  <c:v>6316291.3313229727</c:v>
                </c:pt>
                <c:pt idx="50">
                  <c:v>6363680.8435788117</c:v>
                </c:pt>
                <c:pt idx="51">
                  <c:v>6435560.6995158466</c:v>
                </c:pt>
                <c:pt idx="52">
                  <c:v>6505138.1389629589</c:v>
                </c:pt>
                <c:pt idx="53">
                  <c:v>6574271.1701123426</c:v>
                </c:pt>
                <c:pt idx="54">
                  <c:v>6643015.2158295922</c:v>
                </c:pt>
                <c:pt idx="55">
                  <c:v>6720590.9652617015</c:v>
                </c:pt>
                <c:pt idx="56">
                  <c:v>6799716.6656257967</c:v>
                </c:pt>
                <c:pt idx="57">
                  <c:v>6867571.6568145575</c:v>
                </c:pt>
                <c:pt idx="58">
                  <c:v>6937080.2109414907</c:v>
                </c:pt>
                <c:pt idx="59">
                  <c:v>7010920.1818526685</c:v>
                </c:pt>
                <c:pt idx="60">
                  <c:v>7124884.4277444938</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5313074.044664206</c:v>
                </c:pt>
                <c:pt idx="23">
                  <c:v>5281386.8565493794</c:v>
                </c:pt>
                <c:pt idx="24">
                  <c:v>5220765.3633136032</c:v>
                </c:pt>
                <c:pt idx="25">
                  <c:v>5101723.5872246325</c:v>
                </c:pt>
                <c:pt idx="26">
                  <c:v>4979465.2417902183</c:v>
                </c:pt>
                <c:pt idx="27">
                  <c:v>4899264.2553087883</c:v>
                </c:pt>
                <c:pt idx="28">
                  <c:v>4804035.578895282</c:v>
                </c:pt>
                <c:pt idx="29">
                  <c:v>4660292.2474680198</c:v>
                </c:pt>
                <c:pt idx="30">
                  <c:v>4089638.0936973668</c:v>
                </c:pt>
                <c:pt idx="31">
                  <c:v>4184728.5699240458</c:v>
                </c:pt>
                <c:pt idx="32">
                  <c:v>4221822.6414926425</c:v>
                </c:pt>
                <c:pt idx="33">
                  <c:v>4266694.9833207121</c:v>
                </c:pt>
                <c:pt idx="34">
                  <c:v>4310865.6059948504</c:v>
                </c:pt>
                <c:pt idx="35">
                  <c:v>4398758.931215303</c:v>
                </c:pt>
                <c:pt idx="36">
                  <c:v>4491135.8969199127</c:v>
                </c:pt>
                <c:pt idx="37">
                  <c:v>4593121.818778716</c:v>
                </c:pt>
                <c:pt idx="38">
                  <c:v>4696980.8034947189</c:v>
                </c:pt>
                <c:pt idx="39">
                  <c:v>4848214.4082177207</c:v>
                </c:pt>
                <c:pt idx="40">
                  <c:v>5008104.6835819492</c:v>
                </c:pt>
                <c:pt idx="41">
                  <c:v>5100041.7329766713</c:v>
                </c:pt>
                <c:pt idx="42">
                  <c:v>5182653.7261659568</c:v>
                </c:pt>
                <c:pt idx="43">
                  <c:v>5259747.3324667215</c:v>
                </c:pt>
                <c:pt idx="44">
                  <c:v>5349476.7793671805</c:v>
                </c:pt>
                <c:pt idx="45">
                  <c:v>5401284.8247359674</c:v>
                </c:pt>
                <c:pt idx="46">
                  <c:v>5459209.0959700448</c:v>
                </c:pt>
                <c:pt idx="47">
                  <c:v>5519017.8000627216</c:v>
                </c:pt>
                <c:pt idx="48">
                  <c:v>5562247.0565983374</c:v>
                </c:pt>
                <c:pt idx="49">
                  <c:v>5601239.4824939566</c:v>
                </c:pt>
                <c:pt idx="50">
                  <c:v>5643264.1443057377</c:v>
                </c:pt>
                <c:pt idx="51">
                  <c:v>5707006.6580612222</c:v>
                </c:pt>
                <c:pt idx="52">
                  <c:v>5768707.4062501704</c:v>
                </c:pt>
                <c:pt idx="53">
                  <c:v>5830014.0565147186</c:v>
                </c:pt>
                <c:pt idx="54">
                  <c:v>5890975.7574337889</c:v>
                </c:pt>
                <c:pt idx="55">
                  <c:v>5959769.3465528283</c:v>
                </c:pt>
                <c:pt idx="56">
                  <c:v>6029937.4204606107</c:v>
                </c:pt>
                <c:pt idx="57">
                  <c:v>6090110.7145336634</c:v>
                </c:pt>
                <c:pt idx="58">
                  <c:v>6151750.3757405663</c:v>
                </c:pt>
                <c:pt idx="59">
                  <c:v>6217231.1046618</c:v>
                </c:pt>
                <c:pt idx="60">
                  <c:v>6318293.7378111547</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543502.02286947612</c:v>
                </c:pt>
                <c:pt idx="23">
                  <c:v>563272.68749645806</c:v>
                </c:pt>
                <c:pt idx="24">
                  <c:v>580205.84000186215</c:v>
                </c:pt>
                <c:pt idx="25">
                  <c:v>590533.24657758535</c:v>
                </c:pt>
                <c:pt idx="26">
                  <c:v>600104.87407665455</c:v>
                </c:pt>
                <c:pt idx="27">
                  <c:v>614555.16586118843</c:v>
                </c:pt>
                <c:pt idx="28">
                  <c:v>627072.87339603365</c:v>
                </c:pt>
                <c:pt idx="29">
                  <c:v>632889.64820349147</c:v>
                </c:pt>
                <c:pt idx="30">
                  <c:v>577759.22266989516</c:v>
                </c:pt>
                <c:pt idx="31">
                  <c:v>605354.62630266789</c:v>
                </c:pt>
                <c:pt idx="32">
                  <c:v>625149.21954363654</c:v>
                </c:pt>
                <c:pt idx="33">
                  <c:v>646530.68167314841</c:v>
                </c:pt>
                <c:pt idx="34">
                  <c:v>668281.49856570351</c:v>
                </c:pt>
                <c:pt idx="35">
                  <c:v>697454.56542759296</c:v>
                </c:pt>
                <c:pt idx="36">
                  <c:v>728173.80391121889</c:v>
                </c:pt>
                <c:pt idx="37">
                  <c:v>761360.4251794602</c:v>
                </c:pt>
                <c:pt idx="38">
                  <c:v>795833.81058246957</c:v>
                </c:pt>
                <c:pt idx="39">
                  <c:v>839520.41200441762</c:v>
                </c:pt>
                <c:pt idx="40">
                  <c:v>886134.22606073006</c:v>
                </c:pt>
                <c:pt idx="41">
                  <c:v>932215.81160929694</c:v>
                </c:pt>
                <c:pt idx="42">
                  <c:v>978675.5063926843</c:v>
                </c:pt>
                <c:pt idx="43">
                  <c:v>1026198.2885507168</c:v>
                </c:pt>
                <c:pt idx="44">
                  <c:v>1078456.1116750007</c:v>
                </c:pt>
                <c:pt idx="45">
                  <c:v>1125295.6482540437</c:v>
                </c:pt>
                <c:pt idx="46">
                  <c:v>1175547.0818700143</c:v>
                </c:pt>
                <c:pt idx="47">
                  <c:v>1228524.8236112907</c:v>
                </c:pt>
                <c:pt idx="48">
                  <c:v>1280159.8290286318</c:v>
                </c:pt>
                <c:pt idx="49">
                  <c:v>1333149.1239890002</c:v>
                </c:pt>
                <c:pt idx="50">
                  <c:v>1389324.3671482096</c:v>
                </c:pt>
                <c:pt idx="51">
                  <c:v>1444498.2760397713</c:v>
                </c:pt>
                <c:pt idx="52">
                  <c:v>1501287.8675351634</c:v>
                </c:pt>
                <c:pt idx="53">
                  <c:v>1560194.2818806898</c:v>
                </c:pt>
                <c:pt idx="54">
                  <c:v>1621332.5960171856</c:v>
                </c:pt>
                <c:pt idx="55">
                  <c:v>1687126.812673819</c:v>
                </c:pt>
                <c:pt idx="56">
                  <c:v>1756012.2834436218</c:v>
                </c:pt>
                <c:pt idx="57">
                  <c:v>1824756.9427986699</c:v>
                </c:pt>
                <c:pt idx="58">
                  <c:v>1896784.1185659228</c:v>
                </c:pt>
                <c:pt idx="59">
                  <c:v>1973038.7343730095</c:v>
                </c:pt>
                <c:pt idx="60">
                  <c:v>2064161.8761901206</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19017393.088899497</c:v>
                      </c:pt>
                      <c:pt idx="23">
                        <c:v>19027755.336514559</c:v>
                      </c:pt>
                      <c:pt idx="24">
                        <c:v>19051249.562963229</c:v>
                      </c:pt>
                      <c:pt idx="25">
                        <c:v>19086448.980389811</c:v>
                      </c:pt>
                      <c:pt idx="26">
                        <c:v>19133737.021349013</c:v>
                      </c:pt>
                      <c:pt idx="27">
                        <c:v>19193542.819825027</c:v>
                      </c:pt>
                      <c:pt idx="28">
                        <c:v>19259624.954361755</c:v>
                      </c:pt>
                      <c:pt idx="29">
                        <c:v>19331334.232659299</c:v>
                      </c:pt>
                      <c:pt idx="30">
                        <c:v>19399775.143674724</c:v>
                      </c:pt>
                      <c:pt idx="31">
                        <c:v>19429117.218078323</c:v>
                      </c:pt>
                      <c:pt idx="32">
                        <c:v>19461998.641737707</c:v>
                      </c:pt>
                      <c:pt idx="33">
                        <c:v>19499604.382090256</c:v>
                      </c:pt>
                      <c:pt idx="34">
                        <c:v>19541488.757273104</c:v>
                      </c:pt>
                      <c:pt idx="35">
                        <c:v>19588492.40158689</c:v>
                      </c:pt>
                      <c:pt idx="36">
                        <c:v>19617895.842060264</c:v>
                      </c:pt>
                      <c:pt idx="37">
                        <c:v>19651028.667938333</c:v>
                      </c:pt>
                      <c:pt idx="38">
                        <c:v>19687540.370102298</c:v>
                      </c:pt>
                      <c:pt idx="39">
                        <c:v>19728438.219033107</c:v>
                      </c:pt>
                      <c:pt idx="40">
                        <c:v>19772642.613049854</c:v>
                      </c:pt>
                      <c:pt idx="41">
                        <c:v>19801737.362158839</c:v>
                      </c:pt>
                      <c:pt idx="42">
                        <c:v>19833341.164181843</c:v>
                      </c:pt>
                      <c:pt idx="43">
                        <c:v>19867444.167123087</c:v>
                      </c:pt>
                      <c:pt idx="44">
                        <c:v>19904460.584064893</c:v>
                      </c:pt>
                      <c:pt idx="45">
                        <c:v>19942876.185680024</c:v>
                      </c:pt>
                      <c:pt idx="46">
                        <c:v>19967383.650931511</c:v>
                      </c:pt>
                      <c:pt idx="47">
                        <c:v>19994136.92420011</c:v>
                      </c:pt>
                      <c:pt idx="48">
                        <c:v>20022505.013741046</c:v>
                      </c:pt>
                      <c:pt idx="49">
                        <c:v>20052787.722451005</c:v>
                      </c:pt>
                      <c:pt idx="50">
                        <c:v>20085162.364625052</c:v>
                      </c:pt>
                      <c:pt idx="51">
                        <c:v>20103917.729614422</c:v>
                      </c:pt>
                      <c:pt idx="52">
                        <c:v>20124356.110276178</c:v>
                      </c:pt>
                      <c:pt idx="53">
                        <c:v>20146485.870056868</c:v>
                      </c:pt>
                      <c:pt idx="54">
                        <c:v>20170267.553032499</c:v>
                      </c:pt>
                      <c:pt idx="55">
                        <c:v>20195960.157016922</c:v>
                      </c:pt>
                      <c:pt idx="56">
                        <c:v>20207828.666842457</c:v>
                      </c:pt>
                      <c:pt idx="57">
                        <c:v>20220827.406247344</c:v>
                      </c:pt>
                      <c:pt idx="58">
                        <c:v>20235346.600009233</c:v>
                      </c:pt>
                      <c:pt idx="59">
                        <c:v>20251458.841904234</c:v>
                      </c:pt>
                      <c:pt idx="60">
                        <c:v>20270434.441352013</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2841679.4270769362</c:v>
                      </c:pt>
                      <c:pt idx="23">
                        <c:v>2843227.8089044741</c:v>
                      </c:pt>
                      <c:pt idx="24">
                        <c:v>2846738.4404427814</c:v>
                      </c:pt>
                      <c:pt idx="25">
                        <c:v>2851998.1235065237</c:v>
                      </c:pt>
                      <c:pt idx="26">
                        <c:v>2859064.1526153698</c:v>
                      </c:pt>
                      <c:pt idx="27">
                        <c:v>2868000.6512382226</c:v>
                      </c:pt>
                      <c:pt idx="28">
                        <c:v>2877874.993180492</c:v>
                      </c:pt>
                      <c:pt idx="29">
                        <c:v>2888590.1726962174</c:v>
                      </c:pt>
                      <c:pt idx="30">
                        <c:v>2898816.9754916253</c:v>
                      </c:pt>
                      <c:pt idx="31">
                        <c:v>2903201.4233910139</c:v>
                      </c:pt>
                      <c:pt idx="32">
                        <c:v>2908114.7395700025</c:v>
                      </c:pt>
                      <c:pt idx="33">
                        <c:v>2913733.9881284293</c:v>
                      </c:pt>
                      <c:pt idx="34">
                        <c:v>2919992.5729258661</c:v>
                      </c:pt>
                      <c:pt idx="35">
                        <c:v>2927016.1059842482</c:v>
                      </c:pt>
                      <c:pt idx="36">
                        <c:v>2931409.7235262464</c:v>
                      </c:pt>
                      <c:pt idx="37">
                        <c:v>2936360.6055540037</c:v>
                      </c:pt>
                      <c:pt idx="38">
                        <c:v>2941816.3771417225</c:v>
                      </c:pt>
                      <c:pt idx="39">
                        <c:v>2947927.5499704643</c:v>
                      </c:pt>
                      <c:pt idx="40">
                        <c:v>2954532.8042488289</c:v>
                      </c:pt>
                      <c:pt idx="41">
                        <c:v>2958880.2954949993</c:v>
                      </c:pt>
                      <c:pt idx="42">
                        <c:v>2963602.7026938386</c:v>
                      </c:pt>
                      <c:pt idx="43">
                        <c:v>2968698.5537080476</c:v>
                      </c:pt>
                      <c:pt idx="44">
                        <c:v>2974229.7424464785</c:v>
                      </c:pt>
                      <c:pt idx="45">
                        <c:v>2979970.0047567855</c:v>
                      </c:pt>
                      <c:pt idx="46">
                        <c:v>2983632.0397943635</c:v>
                      </c:pt>
                      <c:pt idx="47">
                        <c:v>2987629.6553402464</c:v>
                      </c:pt>
                      <c:pt idx="48">
                        <c:v>2991868.5652716504</c:v>
                      </c:pt>
                      <c:pt idx="49">
                        <c:v>2996393.5677225641</c:v>
                      </c:pt>
                      <c:pt idx="50">
                        <c:v>3001231.1579324789</c:v>
                      </c:pt>
                      <c:pt idx="51">
                        <c:v>3004033.6837354884</c:v>
                      </c:pt>
                      <c:pt idx="52">
                        <c:v>3007087.6946389694</c:v>
                      </c:pt>
                      <c:pt idx="53">
                        <c:v>3010394.4403533256</c:v>
                      </c:pt>
                      <c:pt idx="54">
                        <c:v>3013948.0251657763</c:v>
                      </c:pt>
                      <c:pt idx="55">
                        <c:v>3017787.1498990804</c:v>
                      </c:pt>
                      <c:pt idx="56">
                        <c:v>3019560.6053902525</c:v>
                      </c:pt>
                      <c:pt idx="57">
                        <c:v>3021502.9457610971</c:v>
                      </c:pt>
                      <c:pt idx="58">
                        <c:v>3023672.4804611499</c:v>
                      </c:pt>
                      <c:pt idx="59">
                        <c:v>3026080.0568362651</c:v>
                      </c:pt>
                      <c:pt idx="60">
                        <c:v>3028915.4912365079</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2067858.98399784</c:v>
                      </c:pt>
                      <c:pt idx="23">
                        <c:v>2073249.3785679403</c:v>
                      </c:pt>
                      <c:pt idx="24">
                        <c:v>2080478.6683512328</c:v>
                      </c:pt>
                      <c:pt idx="25">
                        <c:v>2089334.3324282209</c:v>
                      </c:pt>
                      <c:pt idx="26">
                        <c:v>2099907.9944244521</c:v>
                      </c:pt>
                      <c:pt idx="27">
                        <c:v>2112292.3897286346</c:v>
                      </c:pt>
                      <c:pt idx="28">
                        <c:v>2125444.2824131879</c:v>
                      </c:pt>
                      <c:pt idx="29">
                        <c:v>2139273.6898133853</c:v>
                      </c:pt>
                      <c:pt idx="30">
                        <c:v>2152298.3162104231</c:v>
                      </c:pt>
                      <c:pt idx="31">
                        <c:v>2158520.0049432777</c:v>
                      </c:pt>
                      <c:pt idx="32">
                        <c:v>2165158.1207996896</c:v>
                      </c:pt>
                      <c:pt idx="33">
                        <c:v>2172421.6687108814</c:v>
                      </c:pt>
                      <c:pt idx="34">
                        <c:v>2180244.0157133359</c:v>
                      </c:pt>
                      <c:pt idx="35">
                        <c:v>2188772.1305844528</c:v>
                      </c:pt>
                      <c:pt idx="36">
                        <c:v>2194236.8699503965</c:v>
                      </c:pt>
                      <c:pt idx="37">
                        <c:v>2200202.9631289616</c:v>
                      </c:pt>
                      <c:pt idx="38">
                        <c:v>2206616.6867799135</c:v>
                      </c:pt>
                      <c:pt idx="39">
                        <c:v>2213648.2162128943</c:v>
                      </c:pt>
                      <c:pt idx="40">
                        <c:v>2221122.0769472127</c:v>
                      </c:pt>
                      <c:pt idx="41">
                        <c:v>2226014.8143139505</c:v>
                      </c:pt>
                      <c:pt idx="42">
                        <c:v>2231236.8587481761</c:v>
                      </c:pt>
                      <c:pt idx="43">
                        <c:v>2236789.1303829537</c:v>
                      </c:pt>
                      <c:pt idx="44">
                        <c:v>2242741.4851707239</c:v>
                      </c:pt>
                      <c:pt idx="45">
                        <c:v>2248848.5477180476</c:v>
                      </c:pt>
                      <c:pt idx="46">
                        <c:v>2252622.0941579021</c:v>
                      </c:pt>
                      <c:pt idx="47">
                        <c:v>2256702.2047032057</c:v>
                      </c:pt>
                      <c:pt idx="48">
                        <c:v>2260987.7139364416</c:v>
                      </c:pt>
                      <c:pt idx="49">
                        <c:v>2265528.6460816013</c:v>
                      </c:pt>
                      <c:pt idx="50">
                        <c:v>2270354.7134076525</c:v>
                      </c:pt>
                      <c:pt idx="51">
                        <c:v>2272933.2377080307</c:v>
                      </c:pt>
                      <c:pt idx="52">
                        <c:v>2275741.2999343472</c:v>
                      </c:pt>
                      <c:pt idx="53">
                        <c:v>2278780.9037760426</c:v>
                      </c:pt>
                      <c:pt idx="54">
                        <c:v>2282046.267570449</c:v>
                      </c:pt>
                      <c:pt idx="55">
                        <c:v>2285579.3557917965</c:v>
                      </c:pt>
                      <c:pt idx="56">
                        <c:v>2286864.534522634</c:v>
                      </c:pt>
                      <c:pt idx="57">
                        <c:v>2288301.3575771628</c:v>
                      </c:pt>
                      <c:pt idx="58">
                        <c:v>2289952.510373442</c:v>
                      </c:pt>
                      <c:pt idx="59">
                        <c:v>2291829.6751149124</c:v>
                      </c:pt>
                      <c:pt idx="60">
                        <c:v>2294134.680311407</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4014079.2042311002</c:v>
                      </c:pt>
                      <c:pt idx="23">
                        <c:v>4024542.9113377659</c:v>
                      </c:pt>
                      <c:pt idx="24">
                        <c:v>4038576.2385641569</c:v>
                      </c:pt>
                      <c:pt idx="25">
                        <c:v>4055766.6453018398</c:v>
                      </c:pt>
                      <c:pt idx="26">
                        <c:v>4076291.9891768773</c:v>
                      </c:pt>
                      <c:pt idx="27">
                        <c:v>4100332.2859438192</c:v>
                      </c:pt>
                      <c:pt idx="28">
                        <c:v>4125862.4305667756</c:v>
                      </c:pt>
                      <c:pt idx="29">
                        <c:v>4152707.7508142176</c:v>
                      </c:pt>
                      <c:pt idx="30">
                        <c:v>4177990.84911435</c:v>
                      </c:pt>
                      <c:pt idx="31">
                        <c:v>4190068.2448898912</c:v>
                      </c:pt>
                      <c:pt idx="32">
                        <c:v>4202953.9991993969</c:v>
                      </c:pt>
                      <c:pt idx="33">
                        <c:v>4217053.8274975922</c:v>
                      </c:pt>
                      <c:pt idx="34">
                        <c:v>4232238.3834435334</c:v>
                      </c:pt>
                      <c:pt idx="35">
                        <c:v>4248792.9593698196</c:v>
                      </c:pt>
                      <c:pt idx="36">
                        <c:v>4259400.9828448864</c:v>
                      </c:pt>
                      <c:pt idx="37">
                        <c:v>4270982.222544454</c:v>
                      </c:pt>
                      <c:pt idx="38">
                        <c:v>4283432.3919845372</c:v>
                      </c:pt>
                      <c:pt idx="39">
                        <c:v>4297081.8314720886</c:v>
                      </c:pt>
                      <c:pt idx="40">
                        <c:v>4311589.914074</c:v>
                      </c:pt>
                      <c:pt idx="41">
                        <c:v>4321087.5807270799</c:v>
                      </c:pt>
                      <c:pt idx="42">
                        <c:v>4331224.490511165</c:v>
                      </c:pt>
                      <c:pt idx="43">
                        <c:v>4342002.4295669096</c:v>
                      </c:pt>
                      <c:pt idx="44">
                        <c:v>4353557.0006255219</c:v>
                      </c:pt>
                      <c:pt idx="45">
                        <c:v>4365411.8867467968</c:v>
                      </c:pt>
                      <c:pt idx="46">
                        <c:v>4372737.0063065151</c:v>
                      </c:pt>
                      <c:pt idx="47">
                        <c:v>4380657.2208944578</c:v>
                      </c:pt>
                      <c:pt idx="48">
                        <c:v>4388976.1505825035</c:v>
                      </c:pt>
                      <c:pt idx="49">
                        <c:v>4397790.901217225</c:v>
                      </c:pt>
                      <c:pt idx="50">
                        <c:v>4407159.1495560305</c:v>
                      </c:pt>
                      <c:pt idx="51">
                        <c:v>4412164.5202567652</c:v>
                      </c:pt>
                      <c:pt idx="52">
                        <c:v>4417615.4645784376</c:v>
                      </c:pt>
                      <c:pt idx="53">
                        <c:v>4423515.8720358461</c:v>
                      </c:pt>
                      <c:pt idx="54">
                        <c:v>4429854.519401459</c:v>
                      </c:pt>
                      <c:pt idx="55">
                        <c:v>4436712.8671252504</c:v>
                      </c:pt>
                      <c:pt idx="56">
                        <c:v>4439207.6258380534</c:v>
                      </c:pt>
                      <c:pt idx="57">
                        <c:v>4441996.7529439032</c:v>
                      </c:pt>
                      <c:pt idx="58">
                        <c:v>4445201.931901386</c:v>
                      </c:pt>
                      <c:pt idx="59">
                        <c:v>4448845.8399289465</c:v>
                      </c:pt>
                      <c:pt idx="60">
                        <c:v>4453320.2617809661</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309150.95911047654</c:v>
                      </c:pt>
                      <c:pt idx="23">
                        <c:v>311082.6266763017</c:v>
                      </c:pt>
                      <c:pt idx="24">
                        <c:v>311976.20437030809</c:v>
                      </c:pt>
                      <c:pt idx="25">
                        <c:v>310832.12452087365</c:v>
                      </c:pt>
                      <c:pt idx="26">
                        <c:v>309385.75141226116</c:v>
                      </c:pt>
                      <c:pt idx="27">
                        <c:v>309165.95022173831</c:v>
                      </c:pt>
                      <c:pt idx="28">
                        <c:v>308369.99908459687</c:v>
                      </c:pt>
                      <c:pt idx="29">
                        <c:v>305805.55364910595</c:v>
                      </c:pt>
                      <c:pt idx="30">
                        <c:v>288001.42668589659</c:v>
                      </c:pt>
                      <c:pt idx="31">
                        <c:v>292550.6526587354</c:v>
                      </c:pt>
                      <c:pt idx="32">
                        <c:v>295040.88616224506</c:v>
                      </c:pt>
                      <c:pt idx="33">
                        <c:v>297810.01866715029</c:v>
                      </c:pt>
                      <c:pt idx="34">
                        <c:v>300556.21731387591</c:v>
                      </c:pt>
                      <c:pt idx="35">
                        <c:v>304924.84961200238</c:v>
                      </c:pt>
                      <c:pt idx="36">
                        <c:v>309801.68966693786</c:v>
                      </c:pt>
                      <c:pt idx="37">
                        <c:v>315092.95760251052</c:v>
                      </c:pt>
                      <c:pt idx="38">
                        <c:v>320515.33726505982</c:v>
                      </c:pt>
                      <c:pt idx="39">
                        <c:v>327821.76899276662</c:v>
                      </c:pt>
                      <c:pt idx="40">
                        <c:v>335560.87207549834</c:v>
                      </c:pt>
                      <c:pt idx="41">
                        <c:v>342720.80827252485</c:v>
                      </c:pt>
                      <c:pt idx="42">
                        <c:v>349732.46599698917</c:v>
                      </c:pt>
                      <c:pt idx="43">
                        <c:v>356742.31758478383</c:v>
                      </c:pt>
                      <c:pt idx="44">
                        <c:v>364509.21447736112</c:v>
                      </c:pt>
                      <c:pt idx="45">
                        <c:v>370918.91898237308</c:v>
                      </c:pt>
                      <c:pt idx="46">
                        <c:v>378113.91005781794</c:v>
                      </c:pt>
                      <c:pt idx="47">
                        <c:v>385645.28096270183</c:v>
                      </c:pt>
                      <c:pt idx="48">
                        <c:v>392694.5407144549</c:v>
                      </c:pt>
                      <c:pt idx="49">
                        <c:v>399802.06169252592</c:v>
                      </c:pt>
                      <c:pt idx="50">
                        <c:v>407315.46409953613</c:v>
                      </c:pt>
                      <c:pt idx="51">
                        <c:v>415084.84162648756</c:v>
                      </c:pt>
                      <c:pt idx="52">
                        <c:v>422981.98882255267</c:v>
                      </c:pt>
                      <c:pt idx="53">
                        <c:v>431094.66275577841</c:v>
                      </c:pt>
                      <c:pt idx="54">
                        <c:v>439435.62817422807</c:v>
                      </c:pt>
                      <c:pt idx="55">
                        <c:v>448440.14335853962</c:v>
                      </c:pt>
                      <c:pt idx="56">
                        <c:v>458171.21736636007</c:v>
                      </c:pt>
                      <c:pt idx="57">
                        <c:v>467686.9026974013</c:v>
                      </c:pt>
                      <c:pt idx="58">
                        <c:v>477601.94856821833</c:v>
                      </c:pt>
                      <c:pt idx="59">
                        <c:v>488071.23540794256</c:v>
                      </c:pt>
                      <c:pt idx="60">
                        <c:v>500945.01422976016</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1664814.3575572819</c:v>
                      </c:pt>
                      <c:pt idx="23">
                        <c:v>1660603.3596852692</c:v>
                      </c:pt>
                      <c:pt idx="24">
                        <c:v>1647728.6603632413</c:v>
                      </c:pt>
                      <c:pt idx="25">
                        <c:v>1616280.6679569464</c:v>
                      </c:pt>
                      <c:pt idx="26">
                        <c:v>1584045.4400131893</c:v>
                      </c:pt>
                      <c:pt idx="27">
                        <c:v>1566027.1912108252</c:v>
                      </c:pt>
                      <c:pt idx="28">
                        <c:v>1543474.9035421736</c:v>
                      </c:pt>
                      <c:pt idx="29">
                        <c:v>1504853.3354293408</c:v>
                      </c:pt>
                      <c:pt idx="30">
                        <c:v>1320198.6052852178</c:v>
                      </c:pt>
                      <c:pt idx="31">
                        <c:v>1347523.9835695243</c:v>
                      </c:pt>
                      <c:pt idx="32">
                        <c:v>1355188.5415878014</c:v>
                      </c:pt>
                      <c:pt idx="33">
                        <c:v>1365671.8458567427</c:v>
                      </c:pt>
                      <c:pt idx="34">
                        <c:v>1376071.18098264</c:v>
                      </c:pt>
                      <c:pt idx="35">
                        <c:v>1401440.2167919585</c:v>
                      </c:pt>
                      <c:pt idx="36">
                        <c:v>1428977.8752629817</c:v>
                      </c:pt>
                      <c:pt idx="37">
                        <c:v>1459839.0970535374</c:v>
                      </c:pt>
                      <c:pt idx="38">
                        <c:v>1491398.1840533498</c:v>
                      </c:pt>
                      <c:pt idx="39">
                        <c:v>1538988.9068693211</c:v>
                      </c:pt>
                      <c:pt idx="40">
                        <c:v>1589517.3065668403</c:v>
                      </c:pt>
                      <c:pt idx="41">
                        <c:v>1632164.9332067759</c:v>
                      </c:pt>
                      <c:pt idx="42">
                        <c:v>1672692.8869792507</c:v>
                      </c:pt>
                      <c:pt idx="43">
                        <c:v>1712390.0742601664</c:v>
                      </c:pt>
                      <c:pt idx="44">
                        <c:v>1757565.5133720373</c:v>
                      </c:pt>
                      <c:pt idx="45">
                        <c:v>1790687.9248010644</c:v>
                      </c:pt>
                      <c:pt idx="46">
                        <c:v>1827387.6261626631</c:v>
                      </c:pt>
                      <c:pt idx="47">
                        <c:v>1865897.9299383457</c:v>
                      </c:pt>
                      <c:pt idx="48">
                        <c:v>1899658.2477825305</c:v>
                      </c:pt>
                      <c:pt idx="49">
                        <c:v>1933044.01911219</c:v>
                      </c:pt>
                      <c:pt idx="50">
                        <c:v>1968739.7743223947</c:v>
                      </c:pt>
                      <c:pt idx="51">
                        <c:v>2003350.4251977603</c:v>
                      </c:pt>
                      <c:pt idx="52">
                        <c:v>2037920.8661892964</c:v>
                      </c:pt>
                      <c:pt idx="53">
                        <c:v>2073083.4210143895</c:v>
                      </c:pt>
                      <c:pt idx="54">
                        <c:v>2108886.2461040565</c:v>
                      </c:pt>
                      <c:pt idx="55">
                        <c:v>2148447.0509361438</c:v>
                      </c:pt>
                      <c:pt idx="56">
                        <c:v>2189700.0520298281</c:v>
                      </c:pt>
                      <c:pt idx="57">
                        <c:v>2228049.7549357666</c:v>
                      </c:pt>
                      <c:pt idx="58">
                        <c:v>2267873.9071472934</c:v>
                      </c:pt>
                      <c:pt idx="59">
                        <c:v>2310148.9882932189</c:v>
                      </c:pt>
                      <c:pt idx="60">
                        <c:v>2367341.1739477864</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227020.13966690208</c:v>
                      </c:pt>
                      <c:pt idx="23">
                        <c:v>226445.91268435487</c:v>
                      </c:pt>
                      <c:pt idx="24">
                        <c:v>224690.27186771473</c:v>
                      </c:pt>
                      <c:pt idx="25">
                        <c:v>220401.90926685632</c:v>
                      </c:pt>
                      <c:pt idx="26">
                        <c:v>216006.19636543491</c:v>
                      </c:pt>
                      <c:pt idx="27">
                        <c:v>213549.16243783981</c:v>
                      </c:pt>
                      <c:pt idx="28">
                        <c:v>210473.85048302365</c:v>
                      </c:pt>
                      <c:pt idx="29">
                        <c:v>205207.27301309191</c:v>
                      </c:pt>
                      <c:pt idx="30">
                        <c:v>180027.08253889333</c:v>
                      </c:pt>
                      <c:pt idx="31">
                        <c:v>183753.27048675329</c:v>
                      </c:pt>
                      <c:pt idx="32">
                        <c:v>184798.43748924564</c:v>
                      </c:pt>
                      <c:pt idx="33">
                        <c:v>186227.97898046489</c:v>
                      </c:pt>
                      <c:pt idx="34">
                        <c:v>187646.07013399637</c:v>
                      </c:pt>
                      <c:pt idx="35">
                        <c:v>191105.48410799433</c:v>
                      </c:pt>
                      <c:pt idx="36">
                        <c:v>194860.61935404295</c:v>
                      </c:pt>
                      <c:pt idx="37">
                        <c:v>199068.9677800278</c:v>
                      </c:pt>
                      <c:pt idx="38">
                        <c:v>203372.4796436386</c:v>
                      </c:pt>
                      <c:pt idx="39">
                        <c:v>209862.12366399835</c:v>
                      </c:pt>
                      <c:pt idx="40">
                        <c:v>216752.35998638731</c:v>
                      </c:pt>
                      <c:pt idx="41">
                        <c:v>222567.94543728762</c:v>
                      </c:pt>
                      <c:pt idx="42">
                        <c:v>228094.48458807962</c:v>
                      </c:pt>
                      <c:pt idx="43">
                        <c:v>233507.7373991136</c:v>
                      </c:pt>
                      <c:pt idx="44">
                        <c:v>239668.02455073237</c:v>
                      </c:pt>
                      <c:pt idx="45">
                        <c:v>244184.71701832695</c:v>
                      </c:pt>
                      <c:pt idx="46">
                        <c:v>249189.22174945404</c:v>
                      </c:pt>
                      <c:pt idx="47">
                        <c:v>254440.6268097744</c:v>
                      </c:pt>
                      <c:pt idx="48">
                        <c:v>259044.3065157996</c:v>
                      </c:pt>
                      <c:pt idx="49">
                        <c:v>263596.9116971168</c:v>
                      </c:pt>
                      <c:pt idx="50">
                        <c:v>268464.51468032651</c:v>
                      </c:pt>
                      <c:pt idx="51">
                        <c:v>273184.14889060368</c:v>
                      </c:pt>
                      <c:pt idx="52">
                        <c:v>277898.29993490403</c:v>
                      </c:pt>
                      <c:pt idx="53">
                        <c:v>282693.19377468945</c:v>
                      </c:pt>
                      <c:pt idx="54">
                        <c:v>287575.39719600772</c:v>
                      </c:pt>
                      <c:pt idx="55">
                        <c:v>292970.05240038323</c:v>
                      </c:pt>
                      <c:pt idx="56">
                        <c:v>298595.46164043108</c:v>
                      </c:pt>
                      <c:pt idx="57">
                        <c:v>303824.96658214997</c:v>
                      </c:pt>
                      <c:pt idx="58">
                        <c:v>309255.53279281274</c:v>
                      </c:pt>
                      <c:pt idx="59">
                        <c:v>315020.31658543891</c:v>
                      </c:pt>
                      <c:pt idx="60">
                        <c:v>322819.25099287997</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23742539.37533433</c:v>
                      </c:pt>
                      <c:pt idx="23">
                        <c:v>24264838.441231962</c:v>
                      </c:pt>
                      <c:pt idx="24">
                        <c:v>24716910.728824317</c:v>
                      </c:pt>
                      <c:pt idx="25">
                        <c:v>25008850.186692446</c:v>
                      </c:pt>
                      <c:pt idx="26">
                        <c:v>25285594.270075403</c:v>
                      </c:pt>
                      <c:pt idx="27">
                        <c:v>25682947.529832024</c:v>
                      </c:pt>
                      <c:pt idx="28">
                        <c:v>26032856.108503517</c:v>
                      </c:pt>
                      <c:pt idx="29">
                        <c:v>26223932.574809466</c:v>
                      </c:pt>
                      <c:pt idx="30">
                        <c:v>24984310.288486328</c:v>
                      </c:pt>
                      <c:pt idx="31">
                        <c:v>25708782.881343469</c:v>
                      </c:pt>
                      <c:pt idx="32">
                        <c:v>26248892.888539825</c:v>
                      </c:pt>
                      <c:pt idx="33">
                        <c:v>26825052.85200287</c:v>
                      </c:pt>
                      <c:pt idx="34">
                        <c:v>27408685.656686701</c:v>
                      </c:pt>
                      <c:pt idx="35">
                        <c:v>28163361.632732037</c:v>
                      </c:pt>
                      <c:pt idx="36">
                        <c:v>28934413.252239183</c:v>
                      </c:pt>
                      <c:pt idx="37">
                        <c:v>29759880.677755512</c:v>
                      </c:pt>
                      <c:pt idx="38">
                        <c:v>30612182.634043101</c:v>
                      </c:pt>
                      <c:pt idx="39">
                        <c:v>31673068.947649576</c:v>
                      </c:pt>
                      <c:pt idx="40">
                        <c:v>32797012.642323274</c:v>
                      </c:pt>
                      <c:pt idx="41">
                        <c:v>33834445.177838437</c:v>
                      </c:pt>
                      <c:pt idx="42">
                        <c:v>34871437.848662086</c:v>
                      </c:pt>
                      <c:pt idx="43">
                        <c:v>35923455.366587743</c:v>
                      </c:pt>
                      <c:pt idx="44">
                        <c:v>37072623.765438572</c:v>
                      </c:pt>
                      <c:pt idx="45">
                        <c:v>38090961.863831058</c:v>
                      </c:pt>
                      <c:pt idx="46">
                        <c:v>39162606.850971319</c:v>
                      </c:pt>
                      <c:pt idx="47">
                        <c:v>40285067.037375309</c:v>
                      </c:pt>
                      <c:pt idx="48">
                        <c:v>41368182.923496656</c:v>
                      </c:pt>
                      <c:pt idx="49">
                        <c:v>42471521.939335413</c:v>
                      </c:pt>
                      <c:pt idx="50">
                        <c:v>43634639.693398111</c:v>
                      </c:pt>
                      <c:pt idx="51">
                        <c:v>44791797.696835615</c:v>
                      </c:pt>
                      <c:pt idx="52">
                        <c:v>45976257.800101385</c:v>
                      </c:pt>
                      <c:pt idx="53">
                        <c:v>47198505.73439727</c:v>
                      </c:pt>
                      <c:pt idx="54">
                        <c:v>48460598.444799215</c:v>
                      </c:pt>
                      <c:pt idx="55">
                        <c:v>49813868.365900487</c:v>
                      </c:pt>
                      <c:pt idx="56">
                        <c:v>51210504.381604068</c:v>
                      </c:pt>
                      <c:pt idx="57">
                        <c:v>52594752.711444587</c:v>
                      </c:pt>
                      <c:pt idx="58">
                        <c:v>54039060.438481361</c:v>
                      </c:pt>
                      <c:pt idx="59">
                        <c:v>55562667.672014639</c:v>
                      </c:pt>
                      <c:pt idx="60">
                        <c:v>57387864.34364941</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94816907.678245336</c:v>
                      </c:pt>
                      <c:pt idx="23">
                        <c:v>96451222.598218754</c:v>
                      </c:pt>
                      <c:pt idx="24">
                        <c:v>97290813.485811085</c:v>
                      </c:pt>
                      <c:pt idx="25">
                        <c:v>96462336.583665192</c:v>
                      </c:pt>
                      <c:pt idx="26">
                        <c:v>95444911.150360674</c:v>
                      </c:pt>
                      <c:pt idx="27">
                        <c:v>95560328.213725984</c:v>
                      </c:pt>
                      <c:pt idx="28">
                        <c:v>95209397.007370859</c:v>
                      </c:pt>
                      <c:pt idx="29">
                        <c:v>93333205.118943334</c:v>
                      </c:pt>
                      <c:pt idx="30">
                        <c:v>77956618.967281163</c:v>
                      </c:pt>
                      <c:pt idx="31">
                        <c:v>82025906.664836854</c:v>
                      </c:pt>
                      <c:pt idx="32">
                        <c:v>84304987.860812575</c:v>
                      </c:pt>
                      <c:pt idx="33">
                        <c:v>86868331.711072892</c:v>
                      </c:pt>
                      <c:pt idx="34">
                        <c:v>89448140.765814155</c:v>
                      </c:pt>
                      <c:pt idx="35">
                        <c:v>93521471.169474915</c:v>
                      </c:pt>
                      <c:pt idx="36">
                        <c:v>97954261.123320535</c:v>
                      </c:pt>
                      <c:pt idx="37">
                        <c:v>102796829.61269291</c:v>
                      </c:pt>
                      <c:pt idx="38">
                        <c:v>107797281.17231448</c:v>
                      </c:pt>
                      <c:pt idx="39">
                        <c:v>114543228.28017579</c:v>
                      </c:pt>
                      <c:pt idx="40">
                        <c:v>121732811.82213324</c:v>
                      </c:pt>
                      <c:pt idx="41">
                        <c:v>128297556.70462961</c:v>
                      </c:pt>
                      <c:pt idx="42">
                        <c:v>134765659.68011659</c:v>
                      </c:pt>
                      <c:pt idx="43">
                        <c:v>141271845.55020058</c:v>
                      </c:pt>
                      <c:pt idx="44">
                        <c:v>148509822.07189077</c:v>
                      </c:pt>
                      <c:pt idx="45">
                        <c:v>154554096.52033988</c:v>
                      </c:pt>
                      <c:pt idx="46">
                        <c:v>161177101.50316408</c:v>
                      </c:pt>
                      <c:pt idx="47">
                        <c:v>168138904.48705205</c:v>
                      </c:pt>
                      <c:pt idx="48">
                        <c:v>174692419.47062844</c:v>
                      </c:pt>
                      <c:pt idx="49">
                        <c:v>181333116.02826837</c:v>
                      </c:pt>
                      <c:pt idx="50">
                        <c:v>188381583.86512354</c:v>
                      </c:pt>
                      <c:pt idx="51">
                        <c:v>195497012.60685217</c:v>
                      </c:pt>
                      <c:pt idx="52">
                        <c:v>202753232.58751014</c:v>
                      </c:pt>
                      <c:pt idx="53">
                        <c:v>210232295.87109908</c:v>
                      </c:pt>
                      <c:pt idx="54">
                        <c:v>217947498.88974783</c:v>
                      </c:pt>
                      <c:pt idx="55">
                        <c:v>226300765.52724555</c:v>
                      </c:pt>
                      <c:pt idx="56">
                        <c:v>235103442.58459905</c:v>
                      </c:pt>
                      <c:pt idx="57">
                        <c:v>243720709.44796592</c:v>
                      </c:pt>
                      <c:pt idx="58">
                        <c:v>252718898.40510666</c:v>
                      </c:pt>
                      <c:pt idx="59">
                        <c:v>262241360.10072577</c:v>
                      </c:pt>
                      <c:pt idx="60">
                        <c:v>273988478.23442537</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989272.47397226468</c:v>
                      </c:pt>
                      <c:pt idx="23">
                        <c:v>1011034.9350513327</c:v>
                      </c:pt>
                      <c:pt idx="24">
                        <c:v>1029871.2803676808</c:v>
                      </c:pt>
                      <c:pt idx="25">
                        <c:v>1042035.4244455196</c:v>
                      </c:pt>
                      <c:pt idx="26">
                        <c:v>1053566.4279198095</c:v>
                      </c:pt>
                      <c:pt idx="27">
                        <c:v>1070122.813743002</c:v>
                      </c:pt>
                      <c:pt idx="28">
                        <c:v>1084702.3378543141</c:v>
                      </c:pt>
                      <c:pt idx="29">
                        <c:v>1092663.8572837289</c:v>
                      </c:pt>
                      <c:pt idx="30">
                        <c:v>1041012.9286869313</c:v>
                      </c:pt>
                      <c:pt idx="31">
                        <c:v>1071199.2867226456</c:v>
                      </c:pt>
                      <c:pt idx="32">
                        <c:v>1093703.870355827</c:v>
                      </c:pt>
                      <c:pt idx="33">
                        <c:v>1117710.5355001206</c:v>
                      </c:pt>
                      <c:pt idx="34">
                        <c:v>1142028.5690286136</c:v>
                      </c:pt>
                      <c:pt idx="35">
                        <c:v>1173473.4013638359</c:v>
                      </c:pt>
                      <c:pt idx="36">
                        <c:v>1205600.5521766336</c:v>
                      </c:pt>
                      <c:pt idx="37">
                        <c:v>1239995.0282398141</c:v>
                      </c:pt>
                      <c:pt idx="38">
                        <c:v>1275507.609751797</c:v>
                      </c:pt>
                      <c:pt idx="39">
                        <c:v>1319711.2061520668</c:v>
                      </c:pt>
                      <c:pt idx="40">
                        <c:v>1366542.1934301376</c:v>
                      </c:pt>
                      <c:pt idx="41">
                        <c:v>1409768.5490766028</c:v>
                      </c:pt>
                      <c:pt idx="42">
                        <c:v>1452976.5770275884</c:v>
                      </c:pt>
                      <c:pt idx="43">
                        <c:v>1496810.6402744905</c:v>
                      </c:pt>
                      <c:pt idx="44">
                        <c:v>1544692.6568932752</c:v>
                      </c:pt>
                      <c:pt idx="45">
                        <c:v>1587123.4109929623</c:v>
                      </c:pt>
                      <c:pt idx="46">
                        <c:v>1631775.2854571398</c:v>
                      </c:pt>
                      <c:pt idx="47">
                        <c:v>1678544.4598906394</c:v>
                      </c:pt>
                      <c:pt idx="48">
                        <c:v>1723674.288479029</c:v>
                      </c:pt>
                      <c:pt idx="49">
                        <c:v>1769646.7474723104</c:v>
                      </c:pt>
                      <c:pt idx="50">
                        <c:v>1818109.987224923</c:v>
                      </c:pt>
                      <c:pt idx="51">
                        <c:v>1866324.904034819</c:v>
                      </c:pt>
                      <c:pt idx="52">
                        <c:v>1915677.4083375596</c:v>
                      </c:pt>
                      <c:pt idx="53">
                        <c:v>1966604.4055998879</c:v>
                      </c:pt>
                      <c:pt idx="54">
                        <c:v>2019191.6018666357</c:v>
                      </c:pt>
                      <c:pt idx="55">
                        <c:v>2075577.848579189</c:v>
                      </c:pt>
                      <c:pt idx="56">
                        <c:v>2133771.0159001714</c:v>
                      </c:pt>
                      <c:pt idx="57">
                        <c:v>2191448.0296435263</c:v>
                      </c:pt>
                      <c:pt idx="58">
                        <c:v>2251627.518270059</c:v>
                      </c:pt>
                      <c:pt idx="59">
                        <c:v>2315111.1530006123</c:v>
                      </c:pt>
                      <c:pt idx="60">
                        <c:v>2391161.0143187274</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3950704.4865935594</c:v>
                      </c:pt>
                      <c:pt idx="23">
                        <c:v>4018800.9415924521</c:v>
                      </c:pt>
                      <c:pt idx="24">
                        <c:v>4053783.8952421318</c:v>
                      </c:pt>
                      <c:pt idx="25">
                        <c:v>4019264.0243193866</c:v>
                      </c:pt>
                      <c:pt idx="26">
                        <c:v>3976871.2979316986</c:v>
                      </c:pt>
                      <c:pt idx="27">
                        <c:v>3981680.3422385864</c:v>
                      </c:pt>
                      <c:pt idx="28">
                        <c:v>3967058.2086404562</c:v>
                      </c:pt>
                      <c:pt idx="29">
                        <c:v>3888883.5466226428</c:v>
                      </c:pt>
                      <c:pt idx="30">
                        <c:v>3248192.4569700514</c:v>
                      </c:pt>
                      <c:pt idx="31">
                        <c:v>3417746.111034872</c:v>
                      </c:pt>
                      <c:pt idx="32">
                        <c:v>3512707.8275338602</c:v>
                      </c:pt>
                      <c:pt idx="33">
                        <c:v>3619513.8212947072</c:v>
                      </c:pt>
                      <c:pt idx="34">
                        <c:v>3727005.86524226</c:v>
                      </c:pt>
                      <c:pt idx="35">
                        <c:v>3896727.9653947917</c:v>
                      </c:pt>
                      <c:pt idx="36">
                        <c:v>4081427.546805026</c:v>
                      </c:pt>
                      <c:pt idx="37">
                        <c:v>4283201.2338622082</c:v>
                      </c:pt>
                      <c:pt idx="38">
                        <c:v>4491553.3821797734</c:v>
                      </c:pt>
                      <c:pt idx="39">
                        <c:v>4772634.5116739962</c:v>
                      </c:pt>
                      <c:pt idx="40">
                        <c:v>5072200.4925888898</c:v>
                      </c:pt>
                      <c:pt idx="41">
                        <c:v>5345731.5293595726</c:v>
                      </c:pt>
                      <c:pt idx="42">
                        <c:v>5615235.8200048627</c:v>
                      </c:pt>
                      <c:pt idx="43">
                        <c:v>5886326.8979250295</c:v>
                      </c:pt>
                      <c:pt idx="44">
                        <c:v>6187909.2529954547</c:v>
                      </c:pt>
                      <c:pt idx="45">
                        <c:v>6439754.0216808338</c:v>
                      </c:pt>
                      <c:pt idx="46">
                        <c:v>6715712.5626318427</c:v>
                      </c:pt>
                      <c:pt idx="47">
                        <c:v>7005787.686960509</c:v>
                      </c:pt>
                      <c:pt idx="48">
                        <c:v>7278850.8112761918</c:v>
                      </c:pt>
                      <c:pt idx="49">
                        <c:v>7555546.5011778548</c:v>
                      </c:pt>
                      <c:pt idx="50">
                        <c:v>7849232.6610468216</c:v>
                      </c:pt>
                      <c:pt idx="51">
                        <c:v>8145708.858618848</c:v>
                      </c:pt>
                      <c:pt idx="52">
                        <c:v>8448051.3578129299</c:v>
                      </c:pt>
                      <c:pt idx="53">
                        <c:v>8759678.9946291372</c:v>
                      </c:pt>
                      <c:pt idx="54">
                        <c:v>9081145.7870728355</c:v>
                      </c:pt>
                      <c:pt idx="55">
                        <c:v>9429198.5636352394</c:v>
                      </c:pt>
                      <c:pt idx="56">
                        <c:v>9795976.7743583024</c:v>
                      </c:pt>
                      <c:pt idx="57">
                        <c:v>10155029.560331922</c:v>
                      </c:pt>
                      <c:pt idx="58">
                        <c:v>10529954.100212786</c:v>
                      </c:pt>
                      <c:pt idx="59">
                        <c:v>10926723.337530252</c:v>
                      </c:pt>
                      <c:pt idx="60">
                        <c:v>11416186.593101067</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24704.957020780996</c:v>
                </c:pt>
                <c:pt idx="13">
                  <c:v>24655.484903336557</c:v>
                </c:pt>
                <c:pt idx="14">
                  <c:v>24509.662241758168</c:v>
                </c:pt>
                <c:pt idx="15">
                  <c:v>24162.422698699153</c:v>
                </c:pt>
                <c:pt idx="16">
                  <c:v>23806.718844244882</c:v>
                </c:pt>
                <c:pt idx="17">
                  <c:v>23602.914328594339</c:v>
                </c:pt>
                <c:pt idx="18">
                  <c:v>23347.684885283743</c:v>
                </c:pt>
                <c:pt idx="19">
                  <c:v>22920.829802747528</c:v>
                </c:pt>
                <c:pt idx="20">
                  <c:v>20962.701629567109</c:v>
                </c:pt>
                <c:pt idx="21">
                  <c:v>21345.924876646674</c:v>
                </c:pt>
                <c:pt idx="22">
                  <c:v>21523.537682289319</c:v>
                </c:pt>
                <c:pt idx="23">
                  <c:v>21731.648457246374</c:v>
                </c:pt>
                <c:pt idx="24">
                  <c:v>21939.701395136577</c:v>
                </c:pt>
                <c:pt idx="25">
                  <c:v>22308.855306451802</c:v>
                </c:pt>
                <c:pt idx="26">
                  <c:v>22690.446767066376</c:v>
                </c:pt>
                <c:pt idx="27">
                  <c:v>23110.225802232548</c:v>
                </c:pt>
                <c:pt idx="28">
                  <c:v>23540.169227712529</c:v>
                </c:pt>
                <c:pt idx="29">
                  <c:v>24147.039944483196</c:v>
                </c:pt>
                <c:pt idx="30">
                  <c:v>24789.93125119582</c:v>
                </c:pt>
                <c:pt idx="31">
                  <c:v>25207.880187465827</c:v>
                </c:pt>
                <c:pt idx="32">
                  <c:v>25597.262096438299</c:v>
                </c:pt>
                <c:pt idx="33">
                  <c:v>25972.039336093636</c:v>
                </c:pt>
                <c:pt idx="34">
                  <c:v>26399.965912137657</c:v>
                </c:pt>
                <c:pt idx="35">
                  <c:v>26692.372226683954</c:v>
                </c:pt>
                <c:pt idx="36">
                  <c:v>27008.186154076539</c:v>
                </c:pt>
                <c:pt idx="37">
                  <c:v>27337.255243320731</c:v>
                </c:pt>
                <c:pt idx="38">
                  <c:v>27609.777885869167</c:v>
                </c:pt>
                <c:pt idx="39">
                  <c:v>27872.302499731435</c:v>
                </c:pt>
                <c:pt idx="40">
                  <c:v>28152.821205876175</c:v>
                </c:pt>
                <c:pt idx="41">
                  <c:v>28495.949851572877</c:v>
                </c:pt>
                <c:pt idx="42">
                  <c:v>28836.712817543801</c:v>
                </c:pt>
                <c:pt idx="43">
                  <c:v>29181.641594988469</c:v>
                </c:pt>
                <c:pt idx="44">
                  <c:v>29531.146234801017</c:v>
                </c:pt>
                <c:pt idx="45">
                  <c:v>29917.592771739772</c:v>
                </c:pt>
                <c:pt idx="46">
                  <c:v>30311.266044658292</c:v>
                </c:pt>
                <c:pt idx="47">
                  <c:v>30672.370581731957</c:v>
                </c:pt>
                <c:pt idx="48">
                  <c:v>31046.343835176209</c:v>
                </c:pt>
                <c:pt idx="49">
                  <c:v>31443.143550932906</c:v>
                </c:pt>
                <c:pt idx="50">
                  <c:v>31991.408089637476</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776.9938775148803</c:v>
                </c:pt>
                <c:pt idx="13">
                  <c:v>778.54007388764785</c:v>
                </c:pt>
                <c:pt idx="14">
                  <c:v>776.73927730422531</c:v>
                </c:pt>
                <c:pt idx="15">
                  <c:v>767.6371328096335</c:v>
                </c:pt>
                <c:pt idx="16">
                  <c:v>758.18770806161808</c:v>
                </c:pt>
                <c:pt idx="17">
                  <c:v>754.36148658441664</c:v>
                </c:pt>
                <c:pt idx="18">
                  <c:v>748.70452428506746</c:v>
                </c:pt>
                <c:pt idx="19">
                  <c:v>736.56552041923862</c:v>
                </c:pt>
                <c:pt idx="20">
                  <c:v>665.44651700502129</c:v>
                </c:pt>
                <c:pt idx="21">
                  <c:v>679.16892847128554</c:v>
                </c:pt>
                <c:pt idx="22">
                  <c:v>685.02955037454853</c:v>
                </c:pt>
                <c:pt idx="23">
                  <c:v>692.10977639136195</c:v>
                </c:pt>
                <c:pt idx="24">
                  <c:v>699.23425554281494</c:v>
                </c:pt>
                <c:pt idx="25">
                  <c:v>712.60726362730372</c:v>
                </c:pt>
                <c:pt idx="26">
                  <c:v>726.85907332092313</c:v>
                </c:pt>
                <c:pt idx="27">
                  <c:v>742.63429013227358</c:v>
                </c:pt>
                <c:pt idx="28">
                  <c:v>758.85683014378719</c:v>
                </c:pt>
                <c:pt idx="29">
                  <c:v>781.96375616475677</c:v>
                </c:pt>
                <c:pt idx="30">
                  <c:v>806.53141272099197</c:v>
                </c:pt>
                <c:pt idx="31">
                  <c:v>827.89448154928527</c:v>
                </c:pt>
                <c:pt idx="32">
                  <c:v>848.5694450035337</c:v>
                </c:pt>
                <c:pt idx="33">
                  <c:v>869.09839518478805</c:v>
                </c:pt>
                <c:pt idx="34">
                  <c:v>892.18678983554514</c:v>
                </c:pt>
                <c:pt idx="35">
                  <c:v>910.31690290827578</c:v>
                </c:pt>
                <c:pt idx="36">
                  <c:v>930.06973791461769</c:v>
                </c:pt>
                <c:pt idx="37">
                  <c:v>950.81993229722616</c:v>
                </c:pt>
                <c:pt idx="38">
                  <c:v>969.71631406839526</c:v>
                </c:pt>
                <c:pt idx="39">
                  <c:v>988.65555669592254</c:v>
                </c:pt>
                <c:pt idx="40">
                  <c:v>1008.8247500065963</c:v>
                </c:pt>
                <c:pt idx="41">
                  <c:v>1028.6139632372351</c:v>
                </c:pt>
                <c:pt idx="42">
                  <c:v>1048.6096865394366</c:v>
                </c:pt>
                <c:pt idx="43">
                  <c:v>1069.1004895659801</c:v>
                </c:pt>
                <c:pt idx="44">
                  <c:v>1090.1179949936723</c:v>
                </c:pt>
                <c:pt idx="45">
                  <c:v>1113.0830165873845</c:v>
                </c:pt>
                <c:pt idx="46">
                  <c:v>1136.9767212388008</c:v>
                </c:pt>
                <c:pt idx="47">
                  <c:v>1159.8301881535501</c:v>
                </c:pt>
                <c:pt idx="48">
                  <c:v>1183.6414765340642</c:v>
                </c:pt>
                <c:pt idx="49">
                  <c:v>1208.8802698191198</c:v>
                </c:pt>
                <c:pt idx="50">
                  <c:v>1241.361428360922</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1620.7509202646306</c:v>
                </c:pt>
                <c:pt idx="13">
                  <c:v>1641.941251182649</c:v>
                </c:pt>
                <c:pt idx="14">
                  <c:v>1654.0461775314034</c:v>
                </c:pt>
                <c:pt idx="15">
                  <c:v>1646.670198036634</c:v>
                </c:pt>
                <c:pt idx="16">
                  <c:v>1637.498837378371</c:v>
                </c:pt>
                <c:pt idx="17">
                  <c:v>1642.2595142866512</c:v>
                </c:pt>
                <c:pt idx="18">
                  <c:v>1641.6557949934106</c:v>
                </c:pt>
                <c:pt idx="19">
                  <c:v>1623.1584012666617</c:v>
                </c:pt>
                <c:pt idx="20">
                  <c:v>1444.8484071626797</c:v>
                </c:pt>
                <c:pt idx="21">
                  <c:v>1496.9476458730007</c:v>
                </c:pt>
                <c:pt idx="22">
                  <c:v>1527.9622632626115</c:v>
                </c:pt>
                <c:pt idx="23">
                  <c:v>1562.4854778370707</c:v>
                </c:pt>
                <c:pt idx="24">
                  <c:v>1597.336712675881</c:v>
                </c:pt>
                <c:pt idx="25">
                  <c:v>1650.0567011336384</c:v>
                </c:pt>
                <c:pt idx="26">
                  <c:v>1706.1182647129801</c:v>
                </c:pt>
                <c:pt idx="27">
                  <c:v>1767.1793520187982</c:v>
                </c:pt>
                <c:pt idx="28">
                  <c:v>1830.2467378298975</c:v>
                </c:pt>
                <c:pt idx="29">
                  <c:v>1914.203570725997</c:v>
                </c:pt>
                <c:pt idx="30">
                  <c:v>2003.5786422103126</c:v>
                </c:pt>
                <c:pt idx="31">
                  <c:v>2082.7958593745961</c:v>
                </c:pt>
                <c:pt idx="32">
                  <c:v>2160.88474607544</c:v>
                </c:pt>
                <c:pt idx="33">
                  <c:v>2239.4493626724584</c:v>
                </c:pt>
                <c:pt idx="34">
                  <c:v>2326.7270196152999</c:v>
                </c:pt>
                <c:pt idx="35">
                  <c:v>2399.858253341602</c:v>
                </c:pt>
                <c:pt idx="36">
                  <c:v>2479.0906873921808</c:v>
                </c:pt>
                <c:pt idx="37">
                  <c:v>2562.3680505700872</c:v>
                </c:pt>
                <c:pt idx="38">
                  <c:v>2640.8348300557341</c:v>
                </c:pt>
                <c:pt idx="39">
                  <c:v>2720.3689866893496</c:v>
                </c:pt>
                <c:pt idx="40">
                  <c:v>2804.7678892542235</c:v>
                </c:pt>
                <c:pt idx="41">
                  <c:v>2890.512514687261</c:v>
                </c:pt>
                <c:pt idx="42">
                  <c:v>2978.0081419812309</c:v>
                </c:pt>
                <c:pt idx="43">
                  <c:v>3068.2283723194273</c:v>
                </c:pt>
                <c:pt idx="44">
                  <c:v>3161.3330870195823</c:v>
                </c:pt>
                <c:pt idx="45">
                  <c:v>3262.0848880123767</c:v>
                </c:pt>
                <c:pt idx="46">
                  <c:v>3367.5145589992603</c:v>
                </c:pt>
                <c:pt idx="47">
                  <c:v>3470.8443234215997</c:v>
                </c:pt>
                <c:pt idx="48">
                  <c:v>3578.7850679636053</c:v>
                </c:pt>
                <c:pt idx="49">
                  <c:v>3693.0395464736221</c:v>
                </c:pt>
                <c:pt idx="50">
                  <c:v>3833.7609906667726</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916.39904428073066</c:v>
                </c:pt>
                <c:pt idx="13">
                  <c:v>957.70927900519757</c:v>
                </c:pt>
                <c:pt idx="14">
                  <c:v>944.27038684966465</c:v>
                </c:pt>
                <c:pt idx="15">
                  <c:v>931.78327853413111</c:v>
                </c:pt>
                <c:pt idx="16">
                  <c:v>941.79408509859809</c:v>
                </c:pt>
                <c:pt idx="17">
                  <c:v>950.68729182306481</c:v>
                </c:pt>
                <c:pt idx="18">
                  <c:v>953.20321518753167</c:v>
                </c:pt>
                <c:pt idx="19">
                  <c:v>956.763261286947</c:v>
                </c:pt>
                <c:pt idx="20">
                  <c:v>960.32330738636199</c:v>
                </c:pt>
                <c:pt idx="21">
                  <c:v>963.88335348577709</c:v>
                </c:pt>
                <c:pt idx="22">
                  <c:v>967.44339958519208</c:v>
                </c:pt>
                <c:pt idx="23">
                  <c:v>971.0034456846073</c:v>
                </c:pt>
                <c:pt idx="24">
                  <c:v>974.56349178402229</c:v>
                </c:pt>
                <c:pt idx="25">
                  <c:v>978.12353788343751</c:v>
                </c:pt>
                <c:pt idx="26">
                  <c:v>981.68358398285261</c:v>
                </c:pt>
                <c:pt idx="27">
                  <c:v>985.2436300822676</c:v>
                </c:pt>
                <c:pt idx="28">
                  <c:v>988.8036761816827</c:v>
                </c:pt>
                <c:pt idx="29">
                  <c:v>992.36372228109781</c:v>
                </c:pt>
                <c:pt idx="30">
                  <c:v>995.92376838051302</c:v>
                </c:pt>
                <c:pt idx="31">
                  <c:v>999.27215253115673</c:v>
                </c:pt>
                <c:pt idx="32">
                  <c:v>1002.6205366818004</c:v>
                </c:pt>
                <c:pt idx="33">
                  <c:v>1005.9689208324443</c:v>
                </c:pt>
                <c:pt idx="34">
                  <c:v>1009.317304983088</c:v>
                </c:pt>
                <c:pt idx="35">
                  <c:v>1012.6656891337318</c:v>
                </c:pt>
                <c:pt idx="36">
                  <c:v>1016.0140732843756</c:v>
                </c:pt>
                <c:pt idx="37">
                  <c:v>1019.3624574350195</c:v>
                </c:pt>
                <c:pt idx="38">
                  <c:v>1022.710841585663</c:v>
                </c:pt>
                <c:pt idx="39">
                  <c:v>1025.7736963097952</c:v>
                </c:pt>
                <c:pt idx="40">
                  <c:v>1028.836551033927</c:v>
                </c:pt>
                <c:pt idx="41">
                  <c:v>1031.8994057580592</c:v>
                </c:pt>
                <c:pt idx="42">
                  <c:v>1034.9622604821907</c:v>
                </c:pt>
                <c:pt idx="43">
                  <c:v>1038.0251152063229</c:v>
                </c:pt>
                <c:pt idx="44">
                  <c:v>1041.0879699304548</c:v>
                </c:pt>
                <c:pt idx="45">
                  <c:v>1044.1508246545868</c:v>
                </c:pt>
                <c:pt idx="46">
                  <c:v>1047.2136793787188</c:v>
                </c:pt>
                <c:pt idx="47">
                  <c:v>1050.2765341028507</c:v>
                </c:pt>
                <c:pt idx="48">
                  <c:v>1053.3393888269827</c:v>
                </c:pt>
                <c:pt idx="49">
                  <c:v>1056.4022435511147</c:v>
                </c:pt>
                <c:pt idx="50">
                  <c:v>1059.4650982752464</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957.90428313424388</c:v>
                </c:pt>
                <c:pt idx="13">
                  <c:v>993.12814482495412</c:v>
                </c:pt>
                <c:pt idx="14">
                  <c:v>983.64299307566409</c:v>
                </c:pt>
                <c:pt idx="15">
                  <c:v>974.93508324637412</c:v>
                </c:pt>
                <c:pt idx="16">
                  <c:v>984.5993308570844</c:v>
                </c:pt>
                <c:pt idx="17">
                  <c:v>993.3509285477943</c:v>
                </c:pt>
                <c:pt idx="18">
                  <c:v>996.89473455850464</c:v>
                </c:pt>
                <c:pt idx="19">
                  <c:v>1001.6941603201909</c:v>
                </c:pt>
                <c:pt idx="20">
                  <c:v>1006.4935860818769</c:v>
                </c:pt>
                <c:pt idx="21">
                  <c:v>1011.2930118435631</c:v>
                </c:pt>
                <c:pt idx="22">
                  <c:v>1016.092437605249</c:v>
                </c:pt>
                <c:pt idx="23">
                  <c:v>1020.8918633669354</c:v>
                </c:pt>
                <c:pt idx="24">
                  <c:v>1025.6912891286215</c:v>
                </c:pt>
                <c:pt idx="25">
                  <c:v>1030.4907148903073</c:v>
                </c:pt>
                <c:pt idx="26">
                  <c:v>1035.2901406519936</c:v>
                </c:pt>
                <c:pt idx="27">
                  <c:v>1040.0895664136797</c:v>
                </c:pt>
                <c:pt idx="28">
                  <c:v>1044.888992175366</c:v>
                </c:pt>
                <c:pt idx="29">
                  <c:v>1049.688417937052</c:v>
                </c:pt>
                <c:pt idx="30">
                  <c:v>1054.4878436987378</c:v>
                </c:pt>
                <c:pt idx="31">
                  <c:v>1059.1536620734259</c:v>
                </c:pt>
                <c:pt idx="32">
                  <c:v>1063.8194804481134</c:v>
                </c:pt>
                <c:pt idx="33">
                  <c:v>1068.4852988228013</c:v>
                </c:pt>
                <c:pt idx="34">
                  <c:v>1073.1511171974894</c:v>
                </c:pt>
                <c:pt idx="35">
                  <c:v>1077.816935572177</c:v>
                </c:pt>
                <c:pt idx="36">
                  <c:v>1082.4827539468647</c:v>
                </c:pt>
                <c:pt idx="37">
                  <c:v>1087.1485723215524</c:v>
                </c:pt>
                <c:pt idx="38">
                  <c:v>1091.8143906962403</c:v>
                </c:pt>
                <c:pt idx="39">
                  <c:v>1096.2470411704533</c:v>
                </c:pt>
                <c:pt idx="40">
                  <c:v>1100.6796916446663</c:v>
                </c:pt>
                <c:pt idx="41">
                  <c:v>1105.1123421188793</c:v>
                </c:pt>
                <c:pt idx="42">
                  <c:v>1109.5449925930925</c:v>
                </c:pt>
                <c:pt idx="43">
                  <c:v>1113.9776430673055</c:v>
                </c:pt>
                <c:pt idx="44">
                  <c:v>1118.4102935415185</c:v>
                </c:pt>
                <c:pt idx="45">
                  <c:v>1122.8429440157317</c:v>
                </c:pt>
                <c:pt idx="46">
                  <c:v>1127.2755944899448</c:v>
                </c:pt>
                <c:pt idx="47">
                  <c:v>1131.7082449641578</c:v>
                </c:pt>
                <c:pt idx="48">
                  <c:v>1136.1408954383708</c:v>
                </c:pt>
                <c:pt idx="49">
                  <c:v>1140.5735459125838</c:v>
                </c:pt>
                <c:pt idx="50">
                  <c:v>1145.0061963867968</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888.63041417130205</c:v>
                </c:pt>
                <c:pt idx="14">
                  <c:v>891.9709384420637</c:v>
                </c:pt>
                <c:pt idx="15">
                  <c:v>894.64783120494928</c:v>
                </c:pt>
                <c:pt idx="16">
                  <c:v>895.96017622746649</c:v>
                </c:pt>
                <c:pt idx="17">
                  <c:v>897.10299427021494</c:v>
                </c:pt>
                <c:pt idx="18">
                  <c:v>899.16124042769673</c:v>
                </c:pt>
                <c:pt idx="19">
                  <c:v>900.80950609900481</c:v>
                </c:pt>
                <c:pt idx="20">
                  <c:v>901.17954986630696</c:v>
                </c:pt>
                <c:pt idx="21">
                  <c:v>889.94814133920909</c:v>
                </c:pt>
                <c:pt idx="22">
                  <c:v>895.03909896180073</c:v>
                </c:pt>
                <c:pt idx="23">
                  <c:v>898.52468069017743</c:v>
                </c:pt>
                <c:pt idx="24">
                  <c:v>902.22186665595586</c:v>
                </c:pt>
                <c:pt idx="25">
                  <c:v>905.89803858974608</c:v>
                </c:pt>
                <c:pt idx="26">
                  <c:v>910.78266087742543</c:v>
                </c:pt>
                <c:pt idx="27">
                  <c:v>915.77619580897499</c:v>
                </c:pt>
                <c:pt idx="28">
                  <c:v>921.02537646676535</c:v>
                </c:pt>
                <c:pt idx="29">
                  <c:v>926.31586555784088</c:v>
                </c:pt>
                <c:pt idx="30">
                  <c:v>932.86039467413991</c:v>
                </c:pt>
                <c:pt idx="31">
                  <c:v>939.59366428088151</c:v>
                </c:pt>
                <c:pt idx="32">
                  <c:v>945.63783627258306</c:v>
                </c:pt>
                <c:pt idx="33">
                  <c:v>951.49274482367457</c:v>
                </c:pt>
                <c:pt idx="34">
                  <c:v>957.26091749383977</c:v>
                </c:pt>
                <c:pt idx="35">
                  <c:v>963.41504105651541</c:v>
                </c:pt>
                <c:pt idx="36">
                  <c:v>968.64936582911491</c:v>
                </c:pt>
                <c:pt idx="37">
                  <c:v>974.10104035917789</c:v>
                </c:pt>
                <c:pt idx="38">
                  <c:v>979.66862968616465</c:v>
                </c:pt>
                <c:pt idx="39">
                  <c:v>984.87703401088834</c:v>
                </c:pt>
                <c:pt idx="40">
                  <c:v>990.04766655244805</c:v>
                </c:pt>
                <c:pt idx="41">
                  <c:v>995.37192944591618</c:v>
                </c:pt>
                <c:pt idx="42">
                  <c:v>1000.5812634494417</c:v>
                </c:pt>
                <c:pt idx="43">
                  <c:v>1005.7784538134306</c:v>
                </c:pt>
                <c:pt idx="44">
                  <c:v>1011.0078228066556</c:v>
                </c:pt>
                <c:pt idx="45">
                  <c:v>1016.2722072934736</c:v>
                </c:pt>
                <c:pt idx="46">
                  <c:v>1021.7827740971042</c:v>
                </c:pt>
                <c:pt idx="47">
                  <c:v>1027.3702230417398</c:v>
                </c:pt>
                <c:pt idx="48">
                  <c:v>1032.7509428468957</c:v>
                </c:pt>
                <c:pt idx="49">
                  <c:v>1038.2197293070262</c:v>
                </c:pt>
                <c:pt idx="50">
                  <c:v>1043.8381199885805</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470.04099812720074</c:v>
                </c:pt>
                <c:pt idx="14">
                  <c:v>469.95683083366708</c:v>
                </c:pt>
                <c:pt idx="15">
                  <c:v>469.88938428915185</c:v>
                </c:pt>
                <c:pt idx="16">
                  <c:v>469.85631866238953</c:v>
                </c:pt>
                <c:pt idx="17">
                  <c:v>469.82752440919353</c:v>
                </c:pt>
                <c:pt idx="18">
                  <c:v>469.77566518158142</c:v>
                </c:pt>
                <c:pt idx="19">
                  <c:v>469.73413575406227</c:v>
                </c:pt>
                <c:pt idx="20">
                  <c:v>469.72481219289091</c:v>
                </c:pt>
                <c:pt idx="21">
                  <c:v>470.00779689279892</c:v>
                </c:pt>
                <c:pt idx="22">
                  <c:v>469.87952597187234</c:v>
                </c:pt>
                <c:pt idx="23">
                  <c:v>469.79170383477981</c:v>
                </c:pt>
                <c:pt idx="24">
                  <c:v>469.69855015254069</c:v>
                </c:pt>
                <c:pt idx="25">
                  <c:v>469.60592593635408</c:v>
                </c:pt>
                <c:pt idx="26">
                  <c:v>469.48285380618387</c:v>
                </c:pt>
                <c:pt idx="27">
                  <c:v>469.35703753116587</c:v>
                </c:pt>
                <c:pt idx="28">
                  <c:v>469.22478004897891</c:v>
                </c:pt>
                <c:pt idx="29">
                  <c:v>469.09148176638206</c:v>
                </c:pt>
                <c:pt idx="30">
                  <c:v>468.92658690003054</c:v>
                </c:pt>
                <c:pt idx="31">
                  <c:v>468.75693655969559</c:v>
                </c:pt>
                <c:pt idx="32">
                  <c:v>468.60464860817677</c:v>
                </c:pt>
                <c:pt idx="33">
                  <c:v>468.45712930680668</c:v>
                </c:pt>
                <c:pt idx="34">
                  <c:v>468.31179538825614</c:v>
                </c:pt>
                <c:pt idx="35">
                  <c:v>468.15673711525517</c:v>
                </c:pt>
                <c:pt idx="36">
                  <c:v>468.02485393947882</c:v>
                </c:pt>
                <c:pt idx="37">
                  <c:v>467.88749445538889</c:v>
                </c:pt>
                <c:pt idx="38">
                  <c:v>467.74721440136824</c:v>
                </c:pt>
                <c:pt idx="39">
                  <c:v>467.61598431288246</c:v>
                </c:pt>
                <c:pt idx="40">
                  <c:v>467.48570591595853</c:v>
                </c:pt>
                <c:pt idx="41">
                  <c:v>467.35155667425801</c:v>
                </c:pt>
                <c:pt idx="42">
                  <c:v>467.22030316173976</c:v>
                </c:pt>
                <c:pt idx="43">
                  <c:v>467.08935561834227</c:v>
                </c:pt>
                <c:pt idx="44">
                  <c:v>466.9575973075581</c:v>
                </c:pt>
                <c:pt idx="45">
                  <c:v>466.82495675222549</c:v>
                </c:pt>
                <c:pt idx="46">
                  <c:v>466.68611342821265</c:v>
                </c:pt>
                <c:pt idx="47">
                  <c:v>466.5453329945712</c:v>
                </c:pt>
                <c:pt idx="48">
                  <c:v>466.40976127392037</c:v>
                </c:pt>
                <c:pt idx="49">
                  <c:v>466.27197064048846</c:v>
                </c:pt>
                <c:pt idx="50">
                  <c:v>466.13041060399354</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17021.790519603233</c:v>
                </c:pt>
                <c:pt idx="1">
                  <c:v>16558.862650160001</c:v>
                </c:pt>
                <c:pt idx="2">
                  <c:v>16957.948472333181</c:v>
                </c:pt>
                <c:pt idx="3">
                  <c:v>16769.907146505077</c:v>
                </c:pt>
                <c:pt idx="4">
                  <c:v>16584.658063779349</c:v>
                </c:pt>
                <c:pt idx="5">
                  <c:v>16201.588190693865</c:v>
                </c:pt>
                <c:pt idx="6">
                  <c:v>16229.541461457171</c:v>
                </c:pt>
                <c:pt idx="7">
                  <c:v>16847.135336493091</c:v>
                </c:pt>
                <c:pt idx="8">
                  <c:v>16894.02920900529</c:v>
                </c:pt>
                <c:pt idx="9">
                  <c:v>16779.254174947899</c:v>
                </c:pt>
                <c:pt idx="10">
                  <c:v>16465.845558736135</c:v>
                </c:pt>
                <c:pt idx="11">
                  <c:v>16468.339195121422</c:v>
                </c:pt>
                <c:pt idx="12">
                  <c:v>17208.971668576014</c:v>
                </c:pt>
                <c:pt idx="13">
                  <c:v>17177.237491491487</c:v>
                </c:pt>
                <c:pt idx="14">
                  <c:v>17096.262302816274</c:v>
                </c:pt>
                <c:pt idx="15">
                  <c:v>16910.084848487866</c:v>
                </c:pt>
                <c:pt idx="16">
                  <c:v>16718.603428289</c:v>
                </c:pt>
                <c:pt idx="17">
                  <c:v>16605.981997804789</c:v>
                </c:pt>
                <c:pt idx="18">
                  <c:v>16467.465238093893</c:v>
                </c:pt>
                <c:pt idx="19">
                  <c:v>16239.812413370373</c:v>
                </c:pt>
                <c:pt idx="20">
                  <c:v>15219.058964588634</c:v>
                </c:pt>
                <c:pt idx="21">
                  <c:v>15403.357971685342</c:v>
                </c:pt>
                <c:pt idx="22">
                  <c:v>15494.133185197225</c:v>
                </c:pt>
                <c:pt idx="23">
                  <c:v>15599.261771566593</c:v>
                </c:pt>
                <c:pt idx="24">
                  <c:v>15704.383701185012</c:v>
                </c:pt>
                <c:pt idx="25">
                  <c:v>15892.413936163099</c:v>
                </c:pt>
                <c:pt idx="26">
                  <c:v>16087.491055945449</c:v>
                </c:pt>
                <c:pt idx="27">
                  <c:v>16302.028193578562</c:v>
                </c:pt>
                <c:pt idx="28">
                  <c:v>16521.673717443457</c:v>
                </c:pt>
                <c:pt idx="29">
                  <c:v>16831.992630770968</c:v>
                </c:pt>
                <c:pt idx="30">
                  <c:v>17161.340827101674</c:v>
                </c:pt>
                <c:pt idx="31">
                  <c:v>17372.154473124207</c:v>
                </c:pt>
                <c:pt idx="32">
                  <c:v>17567.101362057274</c:v>
                </c:pt>
                <c:pt idx="33">
                  <c:v>17753.748670168934</c:v>
                </c:pt>
                <c:pt idx="34">
                  <c:v>17966.844122702954</c:v>
                </c:pt>
                <c:pt idx="35">
                  <c:v>18110.203345032336</c:v>
                </c:pt>
                <c:pt idx="36">
                  <c:v>18264.066779213776</c:v>
                </c:pt>
                <c:pt idx="37">
                  <c:v>18424.150341389333</c:v>
                </c:pt>
                <c:pt idx="38">
                  <c:v>18554.763154748936</c:v>
                </c:pt>
                <c:pt idx="39">
                  <c:v>18679.279880724102</c:v>
                </c:pt>
                <c:pt idx="40">
                  <c:v>18812.162793270531</c:v>
                </c:pt>
                <c:pt idx="41">
                  <c:v>18978.413886046219</c:v>
                </c:pt>
                <c:pt idx="42">
                  <c:v>19142.702086027239</c:v>
                </c:pt>
                <c:pt idx="43">
                  <c:v>19308.395767134174</c:v>
                </c:pt>
                <c:pt idx="44">
                  <c:v>19475.704503745485</c:v>
                </c:pt>
                <c:pt idx="45">
                  <c:v>19660.940900728267</c:v>
                </c:pt>
                <c:pt idx="46">
                  <c:v>19849.08852567535</c:v>
                </c:pt>
                <c:pt idx="47">
                  <c:v>20020.011289931212</c:v>
                </c:pt>
                <c:pt idx="48">
                  <c:v>20196.373519930043</c:v>
                </c:pt>
                <c:pt idx="49">
                  <c:v>20383.351839748793</c:v>
                </c:pt>
                <c:pt idx="50">
                  <c:v>20645.439864866079</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2155.7364466862405</c:v>
                </c:pt>
                <c:pt idx="1">
                  <c:v>2118.7727412938139</c:v>
                </c:pt>
                <c:pt idx="2">
                  <c:v>2149.2536347032101</c:v>
                </c:pt>
                <c:pt idx="3">
                  <c:v>2127.4292286069426</c:v>
                </c:pt>
                <c:pt idx="4">
                  <c:v>2110.5878909746098</c:v>
                </c:pt>
                <c:pt idx="5">
                  <c:v>2072.1483225191987</c:v>
                </c:pt>
                <c:pt idx="6">
                  <c:v>2101.905941836299</c:v>
                </c:pt>
                <c:pt idx="7">
                  <c:v>2151.2208658093541</c:v>
                </c:pt>
                <c:pt idx="8">
                  <c:v>2156.0457121558738</c:v>
                </c:pt>
                <c:pt idx="9">
                  <c:v>2149.2138525216237</c:v>
                </c:pt>
                <c:pt idx="10">
                  <c:v>2105.3949279528888</c:v>
                </c:pt>
                <c:pt idx="11">
                  <c:v>2110.5059697888632</c:v>
                </c:pt>
                <c:pt idx="12">
                  <c:v>2057.8886836559436</c:v>
                </c:pt>
                <c:pt idx="13">
                  <c:v>2055.6800884970462</c:v>
                </c:pt>
                <c:pt idx="14">
                  <c:v>2047.4790554244564</c:v>
                </c:pt>
                <c:pt idx="15">
                  <c:v>2026.4650683011866</c:v>
                </c:pt>
                <c:pt idx="16">
                  <c:v>2005.0098540003382</c:v>
                </c:pt>
                <c:pt idx="17">
                  <c:v>1993.4633914948754</c:v>
                </c:pt>
                <c:pt idx="18">
                  <c:v>1978.6973409557631</c:v>
                </c:pt>
                <c:pt idx="19">
                  <c:v>1952.9173417015804</c:v>
                </c:pt>
                <c:pt idx="20">
                  <c:v>1828.2076076100027</c:v>
                </c:pt>
                <c:pt idx="21">
                  <c:v>1853.3158778706272</c:v>
                </c:pt>
                <c:pt idx="22">
                  <c:v>1865.5183913366141</c:v>
                </c:pt>
                <c:pt idx="23">
                  <c:v>1879.726738353975</c:v>
                </c:pt>
                <c:pt idx="24">
                  <c:v>1893.9975878669568</c:v>
                </c:pt>
                <c:pt idx="25">
                  <c:v>1918.7554431172402</c:v>
                </c:pt>
                <c:pt idx="26">
                  <c:v>1944.1638814067396</c:v>
                </c:pt>
                <c:pt idx="27">
                  <c:v>1972.1084628376034</c:v>
                </c:pt>
                <c:pt idx="28">
                  <c:v>2000.7769443186125</c:v>
                </c:pt>
                <c:pt idx="29">
                  <c:v>2040.9736058134176</c:v>
                </c:pt>
                <c:pt idx="30">
                  <c:v>2083.5959071628831</c:v>
                </c:pt>
                <c:pt idx="31">
                  <c:v>2112.0552786118315</c:v>
                </c:pt>
                <c:pt idx="32">
                  <c:v>2138.7431943122897</c:v>
                </c:pt>
                <c:pt idx="33">
                  <c:v>2164.5731953752611</c:v>
                </c:pt>
                <c:pt idx="34">
                  <c:v>2193.9540134956019</c:v>
                </c:pt>
                <c:pt idx="35">
                  <c:v>2214.6196775822395</c:v>
                </c:pt>
                <c:pt idx="36">
                  <c:v>2236.6998128312216</c:v>
                </c:pt>
                <c:pt idx="37">
                  <c:v>2259.7404876364476</c:v>
                </c:pt>
                <c:pt idx="38">
                  <c:v>2279.18595102483</c:v>
                </c:pt>
                <c:pt idx="39">
                  <c:v>2298.0608654584385</c:v>
                </c:pt>
                <c:pt idx="40">
                  <c:v>2318.2029918146641</c:v>
                </c:pt>
                <c:pt idx="41">
                  <c:v>2341.9565263828763</c:v>
                </c:pt>
                <c:pt idx="42">
                  <c:v>2365.6252000502918</c:v>
                </c:pt>
                <c:pt idx="43">
                  <c:v>2389.639916162002</c:v>
                </c:pt>
                <c:pt idx="44">
                  <c:v>2414.0301487981578</c:v>
                </c:pt>
                <c:pt idx="45">
                  <c:v>2440.9238088071547</c:v>
                </c:pt>
                <c:pt idx="46">
                  <c:v>2468.2120021732117</c:v>
                </c:pt>
                <c:pt idx="47">
                  <c:v>2493.4427868655303</c:v>
                </c:pt>
                <c:pt idx="48">
                  <c:v>2519.5989739254951</c:v>
                </c:pt>
                <c:pt idx="49">
                  <c:v>2547.3464800824859</c:v>
                </c:pt>
                <c:pt idx="50">
                  <c:v>2585.1781977944956</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465.93564461859563</c:v>
                </c:pt>
                <c:pt idx="13">
                  <c:v>471.64537900246387</c:v>
                </c:pt>
                <c:pt idx="14">
                  <c:v>475.29039498038742</c:v>
                </c:pt>
                <c:pt idx="15">
                  <c:v>474.3917199382995</c:v>
                </c:pt>
                <c:pt idx="16">
                  <c:v>473.11445502056074</c:v>
                </c:pt>
                <c:pt idx="17">
                  <c:v>475.193107132774</c:v>
                </c:pt>
                <c:pt idx="18">
                  <c:v>476.03209190681554</c:v>
                </c:pt>
                <c:pt idx="19">
                  <c:v>472.63185708316115</c:v>
                </c:pt>
                <c:pt idx="20">
                  <c:v>431.01403841478054</c:v>
                </c:pt>
                <c:pt idx="21">
                  <c:v>443.67217369135017</c:v>
                </c:pt>
                <c:pt idx="22">
                  <c:v>451.3169540515263</c:v>
                </c:pt>
                <c:pt idx="23">
                  <c:v>459.83122478032351</c:v>
                </c:pt>
                <c:pt idx="24">
                  <c:v>468.45260312745802</c:v>
                </c:pt>
                <c:pt idx="25">
                  <c:v>481.38480347665893</c:v>
                </c:pt>
                <c:pt idx="26">
                  <c:v>495.07072842559359</c:v>
                </c:pt>
                <c:pt idx="27">
                  <c:v>509.98441012058089</c:v>
                </c:pt>
                <c:pt idx="28">
                  <c:v>525.40808307035638</c:v>
                </c:pt>
                <c:pt idx="29">
                  <c:v>545.87578460762199</c:v>
                </c:pt>
                <c:pt idx="30">
                  <c:v>567.67666478064257</c:v>
                </c:pt>
                <c:pt idx="31">
                  <c:v>587.53867859611648</c:v>
                </c:pt>
                <c:pt idx="32">
                  <c:v>607.19314425142124</c:v>
                </c:pt>
                <c:pt idx="33">
                  <c:v>627.02498004238055</c:v>
                </c:pt>
                <c:pt idx="34">
                  <c:v>649.02394683233308</c:v>
                </c:pt>
                <c:pt idx="35">
                  <c:v>667.66744875099369</c:v>
                </c:pt>
                <c:pt idx="36">
                  <c:v>687.78421108391535</c:v>
                </c:pt>
                <c:pt idx="37">
                  <c:v>708.94137476138769</c:v>
                </c:pt>
                <c:pt idx="38">
                  <c:v>728.99072933131765</c:v>
                </c:pt>
                <c:pt idx="39">
                  <c:v>749.35670296403839</c:v>
                </c:pt>
                <c:pt idx="40">
                  <c:v>770.96473228892205</c:v>
                </c:pt>
                <c:pt idx="41">
                  <c:v>792.5426637044269</c:v>
                </c:pt>
                <c:pt idx="42">
                  <c:v>814.58787751119974</c:v>
                </c:pt>
                <c:pt idx="43">
                  <c:v>837.33867174549312</c:v>
                </c:pt>
                <c:pt idx="44">
                  <c:v>860.83522871516698</c:v>
                </c:pt>
                <c:pt idx="45">
                  <c:v>886.24398242349434</c:v>
                </c:pt>
                <c:pt idx="46">
                  <c:v>912.7819017971467</c:v>
                </c:pt>
                <c:pt idx="47">
                  <c:v>938.84957955928996</c:v>
                </c:pt>
                <c:pt idx="48">
                  <c:v>966.09112864872134</c:v>
                </c:pt>
                <c:pt idx="49">
                  <c:v>994.92669405349704</c:v>
                </c:pt>
                <c:pt idx="50">
                  <c:v>1030.3106337273405</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82212000309612776"/>
          <c:h val="0.70886559008750671"/>
        </c:manualLayout>
      </c:layout>
      <c:lineChart>
        <c:grouping val="standard"/>
        <c:varyColors val="0"/>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ext>
              </c:extLst>
              <c:f>'Emissions summary'!$Z$72:$AG$72</c:f>
              <c:numCache>
                <c:formatCode>General</c:formatCode>
                <c:ptCount val="8"/>
                <c:pt idx="0">
                  <c:v>22400.815411577827</c:v>
                </c:pt>
                <c:pt idx="1">
                  <c:v>22528.596906718252</c:v>
                </c:pt>
                <c:pt idx="2">
                  <c:v>22963.661751801174</c:v>
                </c:pt>
                <c:pt idx="3">
                  <c:v>23014.071795119653</c:v>
                </c:pt>
                <c:pt idx="4">
                  <c:v>22908.872902422179</c:v>
                </c:pt>
                <c:pt idx="5">
                  <c:v>22682.197214001957</c:v>
                </c:pt>
                <c:pt idx="6">
                  <c:v>22488.937648155439</c:v>
                </c:pt>
                <c:pt idx="7">
                  <c:v>22385.607235482705</c:v>
                </c:pt>
              </c:numCache>
            </c:numRef>
          </c:val>
          <c:smooth val="0"/>
          <c:extLst xmlns:c15="http://schemas.microsoft.com/office/drawing/2012/chart">
            <c:ext xmlns:c16="http://schemas.microsoft.com/office/drawing/2014/chart" uri="{C3380CC4-5D6E-409C-BE32-E72D297353CC}">
              <c16:uniqueId val="{00000001-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ext>
              </c:extLst>
              <c:f>'Emissions summary'!$Z$75:$AG$75</c:f>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ser>
          <c:idx val="7"/>
          <c:order val="7"/>
          <c:tx>
            <c:strRef>
              <c:f>'Emissions summary'!$E$78</c:f>
              <c:strCache>
                <c:ptCount val="1"/>
                <c:pt idx="0">
                  <c:v>Aggregated non-CO2 emissions (corrected 2017 inventory)</c:v>
                </c:pt>
              </c:strCache>
              <c:extLst xmlns:c15="http://schemas.microsoft.com/office/drawing/2012/chart"/>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ext>
              </c:extLst>
              <c:f>'Emissions summary'!$Z$78:$AG$78</c:f>
              <c:numCache>
                <c:formatCode>General</c:formatCode>
                <c:ptCount val="8"/>
                <c:pt idx="0">
                  <c:v>23986.77417374069</c:v>
                </c:pt>
                <c:pt idx="1">
                  <c:v>24215.606096707954</c:v>
                </c:pt>
                <c:pt idx="2">
                  <c:v>23466.796841445379</c:v>
                </c:pt>
                <c:pt idx="3">
                  <c:v>24452.726550481024</c:v>
                </c:pt>
                <c:pt idx="4">
                  <c:v>24798.187695034216</c:v>
                </c:pt>
                <c:pt idx="5">
                  <c:v>23781.729632572271</c:v>
                </c:pt>
                <c:pt idx="6">
                  <c:v>22214.078479972708</c:v>
                </c:pt>
                <c:pt idx="7">
                  <c:v>22369.490596120992</c:v>
                </c:pt>
              </c:numCache>
            </c:numRef>
          </c:val>
          <c:smooth val="0"/>
          <c:extLst xmlns:c15="http://schemas.microsoft.com/office/drawing/2012/chart">
            <c:ext xmlns:c16="http://schemas.microsoft.com/office/drawing/2014/chart" uri="{C3380CC4-5D6E-409C-BE32-E72D297353CC}">
              <c16:uniqueId val="{00000001-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27102.701818560505</c:v>
                      </c:pt>
                      <c:pt idx="3">
                        <c:v>27075.966228406854</c:v>
                      </c:pt>
                      <c:pt idx="4">
                        <c:v>26940.447696593797</c:v>
                      </c:pt>
                      <c:pt idx="5">
                        <c:v>26576.730029545419</c:v>
                      </c:pt>
                      <c:pt idx="6">
                        <c:v>26202.405389684871</c:v>
                      </c:pt>
                      <c:pt idx="7">
                        <c:v>25999.535329465409</c:v>
                      </c:pt>
                    </c:numCache>
                  </c:numRef>
                </c:val>
                <c:smooth val="0"/>
                <c:extLst>
                  <c:ext xmlns:c16="http://schemas.microsoft.com/office/drawing/2014/chart" uri="{C3380CC4-5D6E-409C-BE32-E72D297353CC}">
                    <c16:uniqueId val="{00000000-CC99-489C-98D5-1E78AF22B1E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15:formulaRef>
                          <c15:sqref>'Emissions summary'!$Z$73:$AG$73</c15:sqref>
                        </c15:formulaRef>
                      </c:ext>
                    </c:extLst>
                    <c:numCache>
                      <c:formatCode>General</c:formatCode>
                      <c:ptCount val="8"/>
                      <c:pt idx="0">
                        <c:v>50015.072106264684</c:v>
                      </c:pt>
                      <c:pt idx="1">
                        <c:v>50110.234805430198</c:v>
                      </c:pt>
                      <c:pt idx="2">
                        <c:v>50066.363570361675</c:v>
                      </c:pt>
                      <c:pt idx="3">
                        <c:v>50090.038023526504</c:v>
                      </c:pt>
                      <c:pt idx="4">
                        <c:v>49849.320599015977</c:v>
                      </c:pt>
                      <c:pt idx="5">
                        <c:v>49258.927243547376</c:v>
                      </c:pt>
                      <c:pt idx="6">
                        <c:v>48691.343037840314</c:v>
                      </c:pt>
                      <c:pt idx="7">
                        <c:v>48385.14256494811</c:v>
                      </c:pt>
                    </c:numCache>
                  </c:numRef>
                </c:val>
                <c:smooth val="0"/>
                <c:extLst xmlns:c15="http://schemas.microsoft.com/office/drawing/2012/chart">
                  <c:ext xmlns:c16="http://schemas.microsoft.com/office/drawing/2014/chart" uri="{C3380CC4-5D6E-409C-BE32-E72D297353CC}">
                    <c16:uniqueId val="{00000002-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15:formulaRef>
                          <c15:sqref>'Emissions summary'!$Z$76:$AG$76</c15:sqref>
                        </c15:formulaRef>
                      </c:ext>
                    </c:extLst>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summary'!$E$79</c15:sqref>
                        </c15:formulaRef>
                      </c:ext>
                    </c:extLst>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15:formulaRef>
                          <c15:sqref>'Emissions summary'!$Z$79:$AG$79</c15:sqref>
                        </c15:formulaRef>
                      </c:ext>
                    </c:extLst>
                    <c:numCache>
                      <c:formatCode>General</c:formatCode>
                      <c:ptCount val="8"/>
                      <c:pt idx="0">
                        <c:v>51651.152113855147</c:v>
                      </c:pt>
                      <c:pt idx="1">
                        <c:v>52017.141007657308</c:v>
                      </c:pt>
                      <c:pt idx="2">
                        <c:v>50657.591158031471</c:v>
                      </c:pt>
                      <c:pt idx="3">
                        <c:v>52578.170372272165</c:v>
                      </c:pt>
                      <c:pt idx="4">
                        <c:v>52930.261314145857</c:v>
                      </c:pt>
                      <c:pt idx="5">
                        <c:v>51804.32607280316</c:v>
                      </c:pt>
                      <c:pt idx="6">
                        <c:v>48984.591344002147</c:v>
                      </c:pt>
                      <c:pt idx="7">
                        <c:v>48641.821257160249</c:v>
                      </c:pt>
                    </c:numCache>
                  </c:numRef>
                </c:val>
                <c:smooth val="0"/>
                <c:extLst xmlns:c15="http://schemas.microsoft.com/office/drawing/2012/chart">
                  <c:ext xmlns:c16="http://schemas.microsoft.com/office/drawing/2014/chart" uri="{C3380CC4-5D6E-409C-BE32-E72D297353CC}">
                    <c16:uniqueId val="{00000002-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layout>
        <c:manualLayout>
          <c:xMode val="edge"/>
          <c:yMode val="edge"/>
          <c:x val="0.11455250399330111"/>
          <c:y val="0.8499483744397186"/>
          <c:w val="0.85847304609712005"/>
          <c:h val="0.13168194219142609"/>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52.688735600202577</c:v>
                </c:pt>
                <c:pt idx="1">
                  <c:v>53.946299970070662</c:v>
                </c:pt>
                <c:pt idx="2">
                  <c:v>52.486723389004872</c:v>
                </c:pt>
                <c:pt idx="3">
                  <c:v>53.321508829093631</c:v>
                </c:pt>
                <c:pt idx="4">
                  <c:v>54.316382696129487</c:v>
                </c:pt>
                <c:pt idx="5">
                  <c:v>55.299399175950434</c:v>
                </c:pt>
                <c:pt idx="6">
                  <c:v>55.802675780512658</c:v>
                </c:pt>
                <c:pt idx="7">
                  <c:v>56.035488483748146</c:v>
                </c:pt>
                <c:pt idx="8">
                  <c:v>55.737409957112298</c:v>
                </c:pt>
                <c:pt idx="9">
                  <c:v>55.360571954595216</c:v>
                </c:pt>
                <c:pt idx="10">
                  <c:v>55.303304959589369</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1.6531158030732743E-2</c:v>
                </c:pt>
                <c:pt idx="6">
                  <c:v>1.7136060892304256E-2</c:v>
                </c:pt>
                <c:pt idx="7">
                  <c:v>1.8196196501834357E-2</c:v>
                </c:pt>
                <c:pt idx="8">
                  <c:v>1.8684763785133233E-2</c:v>
                </c:pt>
                <c:pt idx="9">
                  <c:v>1.9273663203246076E-2</c:v>
                </c:pt>
                <c:pt idx="10">
                  <c:v>1.8134548357121919E-2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1473.954181798503</c:v>
                </c:pt>
                <c:pt idx="13">
                  <c:v>1519.350806640316</c:v>
                </c:pt>
                <c:pt idx="14">
                  <c:v>1552.0143810574373</c:v>
                </c:pt>
                <c:pt idx="15">
                  <c:v>1557.4218852656304</c:v>
                </c:pt>
                <c:pt idx="16">
                  <c:v>1558.8410572654336</c:v>
                </c:pt>
                <c:pt idx="17">
                  <c:v>1578.0636621627891</c:v>
                </c:pt>
                <c:pt idx="18">
                  <c:v>1589.0593328342977</c:v>
                </c:pt>
                <c:pt idx="19">
                  <c:v>1573.7703142525361</c:v>
                </c:pt>
                <c:pt idx="20">
                  <c:v>1327.5422382405727</c:v>
                </c:pt>
                <c:pt idx="21">
                  <c:v>1410.2433377020591</c:v>
                </c:pt>
                <c:pt idx="22">
                  <c:v>1462.8917122796938</c:v>
                </c:pt>
                <c:pt idx="23">
                  <c:v>1520.9468988677168</c:v>
                </c:pt>
                <c:pt idx="24">
                  <c:v>1579.8062640861344</c:v>
                </c:pt>
                <c:pt idx="25">
                  <c:v>1665.7802019152</c:v>
                </c:pt>
                <c:pt idx="26">
                  <c:v>1759.1558817617365</c:v>
                </c:pt>
                <c:pt idx="27">
                  <c:v>1860.9825899572145</c:v>
                </c:pt>
                <c:pt idx="28">
                  <c:v>1966.8198653789636</c:v>
                </c:pt>
                <c:pt idx="29">
                  <c:v>2105.9016679835086</c:v>
                </c:pt>
                <c:pt idx="30">
                  <c:v>2254.8132433580354</c:v>
                </c:pt>
                <c:pt idx="31">
                  <c:v>2393.7687377958327</c:v>
                </c:pt>
                <c:pt idx="32">
                  <c:v>2532.4126181303513</c:v>
                </c:pt>
                <c:pt idx="33">
                  <c:v>2673.2304962501994</c:v>
                </c:pt>
                <c:pt idx="34">
                  <c:v>2829.4301894586324</c:v>
                </c:pt>
                <c:pt idx="35">
                  <c:v>2964.3389797286795</c:v>
                </c:pt>
                <c:pt idx="36">
                  <c:v>3111.6990329263645</c:v>
                </c:pt>
                <c:pt idx="37">
                  <c:v>3267.0467631325037</c:v>
                </c:pt>
                <c:pt idx="38">
                  <c:v>3415.8794442351273</c:v>
                </c:pt>
                <c:pt idx="39">
                  <c:v>3567.7766762020833</c:v>
                </c:pt>
                <c:pt idx="40">
                  <c:v>3729.0988632273143</c:v>
                </c:pt>
                <c:pt idx="41">
                  <c:v>3893.1876472582726</c:v>
                </c:pt>
                <c:pt idx="42">
                  <c:v>4061.5280912160456</c:v>
                </c:pt>
                <c:pt idx="43">
                  <c:v>4235.805604311674</c:v>
                </c:pt>
                <c:pt idx="44">
                  <c:v>4416.3499540142984</c:v>
                </c:pt>
                <c:pt idx="45">
                  <c:v>4611.4154114345238</c:v>
                </c:pt>
                <c:pt idx="46">
                  <c:v>4817.3358667488747</c:v>
                </c:pt>
                <c:pt idx="47">
                  <c:v>5021.1654861314109</c:v>
                </c:pt>
                <c:pt idx="48">
                  <c:v>5234.5544733520319</c:v>
                </c:pt>
                <c:pt idx="49">
                  <c:v>5460.5960887793453</c:v>
                </c:pt>
                <c:pt idx="50">
                  <c:v>5735.0358701790392</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1797.2188315268088</c:v>
                </c:pt>
                <c:pt idx="13">
                  <c:v>1860.200026387824</c:v>
                </c:pt>
                <c:pt idx="14">
                  <c:v>1905.5159711830672</c:v>
                </c:pt>
                <c:pt idx="15">
                  <c:v>1913.0180944672256</c:v>
                </c:pt>
                <c:pt idx="16">
                  <c:v>1914.9869885991654</c:v>
                </c:pt>
                <c:pt idx="17">
                  <c:v>1941.6555488499605</c:v>
                </c:pt>
                <c:pt idx="18">
                  <c:v>1956.9104379436533</c:v>
                </c:pt>
                <c:pt idx="19">
                  <c:v>1935.6991549047275</c:v>
                </c:pt>
                <c:pt idx="20">
                  <c:v>1594.0936172772103</c:v>
                </c:pt>
                <c:pt idx="21">
                  <c:v>1708.829328986038</c:v>
                </c:pt>
                <c:pt idx="22">
                  <c:v>1781.871268776584</c:v>
                </c:pt>
                <c:pt idx="23">
                  <c:v>1862.4143715278065</c:v>
                </c:pt>
                <c:pt idx="24">
                  <c:v>1944.0731548213698</c:v>
                </c:pt>
                <c:pt idx="25">
                  <c:v>2063.3494523489749</c:v>
                </c:pt>
                <c:pt idx="26">
                  <c:v>2192.8945872171903</c:v>
                </c:pt>
                <c:pt idx="27">
                  <c:v>2334.1642911491926</c:v>
                </c:pt>
                <c:pt idx="28">
                  <c:v>2480.9980720772519</c:v>
                </c:pt>
                <c:pt idx="29">
                  <c:v>2673.9537850180518</c:v>
                </c:pt>
                <c:pt idx="30">
                  <c:v>2880.5468737863057</c:v>
                </c:pt>
                <c:pt idx="31">
                  <c:v>3073.3273525705968</c:v>
                </c:pt>
                <c:pt idx="32">
                  <c:v>3265.6755122424347</c:v>
                </c:pt>
                <c:pt idx="33">
                  <c:v>3461.0397767155068</c:v>
                </c:pt>
                <c:pt idx="34">
                  <c:v>3677.7440658442874</c:v>
                </c:pt>
                <c:pt idx="35">
                  <c:v>3864.9103328975957</c:v>
                </c:pt>
                <c:pt idx="36">
                  <c:v>4069.3509109694842</c:v>
                </c:pt>
                <c:pt idx="37">
                  <c:v>4284.8732257103275</c:v>
                </c:pt>
                <c:pt idx="38">
                  <c:v>4491.3568601847992</c:v>
                </c:pt>
                <c:pt idx="39">
                  <c:v>4702.0921119506565</c:v>
                </c:pt>
                <c:pt idx="40">
                  <c:v>4925.9031140206371</c:v>
                </c:pt>
                <c:pt idx="41">
                  <c:v>5153.5523658663833</c:v>
                </c:pt>
                <c:pt idx="42">
                  <c:v>5387.1001756614614</c:v>
                </c:pt>
                <c:pt idx="43">
                  <c:v>5628.8848028317861</c:v>
                </c:pt>
                <c:pt idx="44">
                  <c:v>5879.3637516368717</c:v>
                </c:pt>
                <c:pt idx="45">
                  <c:v>6149.9886191737323</c:v>
                </c:pt>
                <c:pt idx="46">
                  <c:v>6435.6732128459207</c:v>
                </c:pt>
                <c:pt idx="47">
                  <c:v>6718.457076657618</c:v>
                </c:pt>
                <c:pt idx="48">
                  <c:v>7014.5031688983336</c:v>
                </c:pt>
                <c:pt idx="49">
                  <c:v>7328.1029371087143</c:v>
                </c:pt>
                <c:pt idx="50">
                  <c:v>7708.8481006572692</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450.66565078861203</c:v>
                </c:pt>
                <c:pt idx="13">
                  <c:v>460.55944137753062</c:v>
                </c:pt>
                <c:pt idx="14">
                  <c:v>469.12072800929735</c:v>
                </c:pt>
                <c:pt idx="15">
                  <c:v>474.64327052358635</c:v>
                </c:pt>
                <c:pt idx="16">
                  <c:v>479.87800870121583</c:v>
                </c:pt>
                <c:pt idx="17">
                  <c:v>487.40215493125072</c:v>
                </c:pt>
                <c:pt idx="18">
                  <c:v>494.02625866908403</c:v>
                </c:pt>
                <c:pt idx="19">
                  <c:v>497.63662818869062</c:v>
                </c:pt>
                <c:pt idx="20">
                  <c:v>474.09873574069184</c:v>
                </c:pt>
                <c:pt idx="21">
                  <c:v>487.83215088470803</c:v>
                </c:pt>
                <c:pt idx="22">
                  <c:v>498.06712380582206</c:v>
                </c:pt>
                <c:pt idx="23">
                  <c:v>508.98610404349193</c:v>
                </c:pt>
                <c:pt idx="24">
                  <c:v>520.04681358528603</c:v>
                </c:pt>
                <c:pt idx="25">
                  <c:v>534.35270966225301</c:v>
                </c:pt>
                <c:pt idx="26">
                  <c:v>548.96906817805791</c:v>
                </c:pt>
                <c:pt idx="27">
                  <c:v>564.61758657919938</c:v>
                </c:pt>
                <c:pt idx="28">
                  <c:v>580.77492833453766</c:v>
                </c:pt>
                <c:pt idx="29">
                  <c:v>600.88915452837296</c:v>
                </c:pt>
                <c:pt idx="30">
                  <c:v>622.1992015189719</c:v>
                </c:pt>
                <c:pt idx="31">
                  <c:v>641.86757169890404</c:v>
                </c:pt>
                <c:pt idx="32">
                  <c:v>661.52718960267441</c:v>
                </c:pt>
                <c:pt idx="33">
                  <c:v>681.47143490823055</c:v>
                </c:pt>
                <c:pt idx="34">
                  <c:v>703.25821305013801</c:v>
                </c:pt>
                <c:pt idx="35">
                  <c:v>722.56276862293248</c:v>
                </c:pt>
                <c:pt idx="36">
                  <c:v>742.87815673783632</c:v>
                </c:pt>
                <c:pt idx="37">
                  <c:v>764.15707024377775</c:v>
                </c:pt>
                <c:pt idx="38">
                  <c:v>784.68928695922489</c:v>
                </c:pt>
                <c:pt idx="39">
                  <c:v>805.60473592864469</c:v>
                </c:pt>
                <c:pt idx="40">
                  <c:v>827.65369137699111</c:v>
                </c:pt>
                <c:pt idx="41">
                  <c:v>849.5892135216061</c:v>
                </c:pt>
                <c:pt idx="42">
                  <c:v>872.04220255626944</c:v>
                </c:pt>
                <c:pt idx="43">
                  <c:v>895.21152695068042</c:v>
                </c:pt>
                <c:pt idx="44">
                  <c:v>919.13617813140388</c:v>
                </c:pt>
                <c:pt idx="45">
                  <c:v>944.78972479661138</c:v>
                </c:pt>
                <c:pt idx="46">
                  <c:v>971.2653122141345</c:v>
                </c:pt>
                <c:pt idx="47">
                  <c:v>997.50549820216656</c:v>
                </c:pt>
                <c:pt idx="48">
                  <c:v>1024.8843070798653</c:v>
                </c:pt>
                <c:pt idx="49">
                  <c:v>1053.7666000010806</c:v>
                </c:pt>
                <c:pt idx="50">
                  <c:v>1088.368086031998</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420.83384083064732</c:v>
                </c:pt>
                <c:pt idx="13">
                  <c:v>429.92988017275502</c:v>
                </c:pt>
                <c:pt idx="14">
                  <c:v>437.80085736008624</c:v>
                </c:pt>
                <c:pt idx="15">
                  <c:v>442.87810894803658</c:v>
                </c:pt>
                <c:pt idx="16">
                  <c:v>447.69076229676239</c:v>
                </c:pt>
                <c:pt idx="17">
                  <c:v>454.60822527610048</c:v>
                </c:pt>
                <c:pt idx="18">
                  <c:v>460.69821754590049</c:v>
                </c:pt>
                <c:pt idx="19">
                  <c:v>464.01747752969982</c:v>
                </c:pt>
                <c:pt idx="20">
                  <c:v>442.37748082539338</c:v>
                </c:pt>
                <c:pt idx="21">
                  <c:v>455.0035500077534</c:v>
                </c:pt>
                <c:pt idx="22">
                  <c:v>464.41326163639172</c:v>
                </c:pt>
                <c:pt idx="23">
                  <c:v>474.45182804073659</c:v>
                </c:pt>
                <c:pt idx="24">
                  <c:v>484.62069590180397</c:v>
                </c:pt>
                <c:pt idx="25">
                  <c:v>497.77308601666471</c:v>
                </c:pt>
                <c:pt idx="26">
                  <c:v>511.2109055160002</c:v>
                </c:pt>
                <c:pt idx="27">
                  <c:v>525.59766029347691</c:v>
                </c:pt>
                <c:pt idx="28">
                  <c:v>540.45221123121792</c:v>
                </c:pt>
                <c:pt idx="29">
                  <c:v>558.94459705148199</c:v>
                </c:pt>
                <c:pt idx="30">
                  <c:v>578.536382835361</c:v>
                </c:pt>
                <c:pt idx="31">
                  <c:v>596.61886268410342</c:v>
                </c:pt>
                <c:pt idx="32">
                  <c:v>614.69329596590251</c:v>
                </c:pt>
                <c:pt idx="33">
                  <c:v>633.02940671309932</c:v>
                </c:pt>
                <c:pt idx="34">
                  <c:v>653.05948409704172</c:v>
                </c:pt>
                <c:pt idx="35">
                  <c:v>670.80748425875072</c:v>
                </c:pt>
                <c:pt idx="36">
                  <c:v>689.48481201120217</c:v>
                </c:pt>
                <c:pt idx="37">
                  <c:v>709.04797465021488</c:v>
                </c:pt>
                <c:pt idx="38">
                  <c:v>727.92464778635019</c:v>
                </c:pt>
                <c:pt idx="39">
                  <c:v>747.15365258222425</c:v>
                </c:pt>
                <c:pt idx="40">
                  <c:v>767.42476752124173</c:v>
                </c:pt>
                <c:pt idx="41">
                  <c:v>787.59159545477087</c:v>
                </c:pt>
                <c:pt idx="42">
                  <c:v>808.23416614309315</c:v>
                </c:pt>
                <c:pt idx="43">
                  <c:v>829.53531299146732</c:v>
                </c:pt>
                <c:pt idx="44">
                  <c:v>851.53088348896745</c:v>
                </c:pt>
                <c:pt idx="45">
                  <c:v>875.11594602229798</c:v>
                </c:pt>
                <c:pt idx="46">
                  <c:v>899.45676692312963</c:v>
                </c:pt>
                <c:pt idx="47">
                  <c:v>923.58116716652</c:v>
                </c:pt>
                <c:pt idx="48">
                  <c:v>948.75238141988495</c:v>
                </c:pt>
                <c:pt idx="49">
                  <c:v>975.30585153233119</c:v>
                </c:pt>
                <c:pt idx="50">
                  <c:v>1007.1173675942468</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6" refreshError="1"/>
      <sheetData sheetId="7" refreshError="1"/>
      <sheetData sheetId="8"/>
      <sheetData sheetId="9"/>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Clearing assumptions"/>
      <sheetName val="Mitigation input scenarios"/>
      <sheetName val="Mitigation calculations"/>
      <sheetName val="Mitigation Emissions &amp; Removals"/>
      <sheetName val="Mitigation summary"/>
      <sheetName val="Sheet1"/>
      <sheetName val="Costs"/>
      <sheetName val="Jobs"/>
      <sheetName val="Inventory"/>
      <sheetName val="Inventory comparison"/>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row r="545">
          <cell r="AE545">
            <v>13597.343916991533</v>
          </cell>
          <cell r="AF545">
            <v>13591.541699530653</v>
          </cell>
          <cell r="AG545">
            <v>13585.739482069775</v>
          </cell>
          <cell r="AH545">
            <v>13579.937264608896</v>
          </cell>
          <cell r="AI545">
            <v>13574.135047148016</v>
          </cell>
          <cell r="AJ545">
            <v>13568.332829687137</v>
          </cell>
          <cell r="AK545">
            <v>13562.530612226257</v>
          </cell>
          <cell r="AL545">
            <v>13556.72839476538</v>
          </cell>
          <cell r="AM545">
            <v>13550.9261773045</v>
          </cell>
          <cell r="AN545">
            <v>13545.12395984362</v>
          </cell>
          <cell r="AO545">
            <v>13539.321742382741</v>
          </cell>
          <cell r="AP545">
            <v>13533.519524921861</v>
          </cell>
          <cell r="AQ545">
            <v>13527.717307460984</v>
          </cell>
          <cell r="AR545">
            <v>13521.915090000104</v>
          </cell>
          <cell r="AS545">
            <v>13516.112872539225</v>
          </cell>
          <cell r="AT545">
            <v>13510.310655078345</v>
          </cell>
          <cell r="AU545">
            <v>13504.508437617465</v>
          </cell>
          <cell r="AV545">
            <v>13498.706220156588</v>
          </cell>
          <cell r="AW545">
            <v>13492.904002695708</v>
          </cell>
          <cell r="AX545">
            <v>13487.101785234829</v>
          </cell>
          <cell r="AY545">
            <v>13481.299567773949</v>
          </cell>
          <cell r="AZ545">
            <v>13475.49735031307</v>
          </cell>
          <cell r="BA545">
            <v>13469.695132852192</v>
          </cell>
          <cell r="BB545">
            <v>13463.892915391312</v>
          </cell>
          <cell r="BC545">
            <v>13458.090697930433</v>
          </cell>
          <cell r="BD545">
            <v>13452.288480469553</v>
          </cell>
          <cell r="BE545">
            <v>13446.486263008674</v>
          </cell>
          <cell r="BF545">
            <v>13440.684045547796</v>
          </cell>
          <cell r="BG545">
            <v>13434.881828086916</v>
          </cell>
          <cell r="BH545">
            <v>13429.079610626037</v>
          </cell>
          <cell r="BI545">
            <v>13423.277393165157</v>
          </cell>
          <cell r="BJ545">
            <v>13417.475175704278</v>
          </cell>
          <cell r="BK545">
            <v>13411.6729582434</v>
          </cell>
          <cell r="BL545">
            <v>13405.87074078252</v>
          </cell>
          <cell r="BM545">
            <v>13400.068523321641</v>
          </cell>
          <cell r="BN545">
            <v>13394.266305860761</v>
          </cell>
          <cell r="BO545">
            <v>13388.464088399882</v>
          </cell>
          <cell r="BP545">
            <v>13382.661870939004</v>
          </cell>
          <cell r="BQ545">
            <v>13376.859653478125</v>
          </cell>
        </row>
        <row r="546">
          <cell r="AE546">
            <v>393930.44129440375</v>
          </cell>
          <cell r="AF546">
            <v>393306.72804719064</v>
          </cell>
          <cell r="AG546">
            <v>392683.01479997754</v>
          </cell>
          <cell r="AH546">
            <v>392059.30155276449</v>
          </cell>
          <cell r="AI546">
            <v>391435.58830555138</v>
          </cell>
          <cell r="AJ546">
            <v>390811.87505833828</v>
          </cell>
          <cell r="AK546">
            <v>390188.16181112523</v>
          </cell>
          <cell r="AL546">
            <v>389564.44856391213</v>
          </cell>
          <cell r="AM546">
            <v>388940.73531669908</v>
          </cell>
          <cell r="AN546">
            <v>388317.02206948597</v>
          </cell>
          <cell r="AO546">
            <v>387693.30882227287</v>
          </cell>
          <cell r="AP546">
            <v>387069.59557505982</v>
          </cell>
          <cell r="AQ546">
            <v>386445.88232784672</v>
          </cell>
          <cell r="AR546">
            <v>385822.16908063361</v>
          </cell>
          <cell r="AS546">
            <v>385198.45583342056</v>
          </cell>
          <cell r="AT546">
            <v>384574.74258620746</v>
          </cell>
          <cell r="AU546">
            <v>383951.02933899435</v>
          </cell>
          <cell r="AV546">
            <v>383327.31609178131</v>
          </cell>
          <cell r="AW546">
            <v>382703.6028445682</v>
          </cell>
          <cell r="AX546">
            <v>382079.88959735516</v>
          </cell>
          <cell r="AY546">
            <v>381456.17635014205</v>
          </cell>
          <cell r="AZ546">
            <v>380832.46310292894</v>
          </cell>
          <cell r="BA546">
            <v>380208.7498557159</v>
          </cell>
          <cell r="BB546">
            <v>379585.03660850279</v>
          </cell>
          <cell r="BC546">
            <v>378961.32336128969</v>
          </cell>
          <cell r="BD546">
            <v>378337.61011407664</v>
          </cell>
          <cell r="BE546">
            <v>377713.89686686354</v>
          </cell>
          <cell r="BF546">
            <v>377090.18361965049</v>
          </cell>
          <cell r="BG546">
            <v>376466.47037243738</v>
          </cell>
          <cell r="BH546">
            <v>375842.75712522428</v>
          </cell>
          <cell r="BI546">
            <v>375219.04387801123</v>
          </cell>
          <cell r="BJ546">
            <v>374595.33063079813</v>
          </cell>
          <cell r="BK546">
            <v>373971.61738358502</v>
          </cell>
          <cell r="BL546">
            <v>373347.90413637197</v>
          </cell>
          <cell r="BM546">
            <v>372724.19088915887</v>
          </cell>
          <cell r="BN546">
            <v>372100.47764194576</v>
          </cell>
          <cell r="BO546">
            <v>371476.76439473272</v>
          </cell>
          <cell r="BP546">
            <v>370853.05114751961</v>
          </cell>
          <cell r="BQ546">
            <v>370229.33790030656</v>
          </cell>
        </row>
        <row r="547">
          <cell r="AE547">
            <v>664355.50457407185</v>
          </cell>
          <cell r="AF547">
            <v>665519.12191991892</v>
          </cell>
          <cell r="AG547">
            <v>666682.73926576588</v>
          </cell>
          <cell r="AH547">
            <v>667846.35661161283</v>
          </cell>
          <cell r="AI547">
            <v>669009.97395745991</v>
          </cell>
          <cell r="AJ547">
            <v>670173.59130330686</v>
          </cell>
          <cell r="AK547">
            <v>671337.20864915382</v>
          </cell>
          <cell r="AL547">
            <v>666658.3555590522</v>
          </cell>
          <cell r="AM547">
            <v>661979.50246895046</v>
          </cell>
          <cell r="AN547">
            <v>657300.64937884873</v>
          </cell>
          <cell r="AO547">
            <v>652621.79628874699</v>
          </cell>
          <cell r="AP547">
            <v>647942.94319864525</v>
          </cell>
          <cell r="AQ547">
            <v>643264.09010854363</v>
          </cell>
          <cell r="AR547">
            <v>638585.2370184419</v>
          </cell>
          <cell r="AS547">
            <v>633906.38392834016</v>
          </cell>
          <cell r="AT547">
            <v>629227.53083823842</v>
          </cell>
          <cell r="AU547">
            <v>624548.67774813669</v>
          </cell>
          <cell r="AV547">
            <v>619869.82465803507</v>
          </cell>
          <cell r="AW547">
            <v>615190.97156793333</v>
          </cell>
          <cell r="AX547">
            <v>610512.11847783159</v>
          </cell>
          <cell r="AY547">
            <v>605833.26538772986</v>
          </cell>
          <cell r="AZ547">
            <v>601154.41229762812</v>
          </cell>
          <cell r="BA547">
            <v>596475.55920752638</v>
          </cell>
          <cell r="BB547">
            <v>591796.70611742476</v>
          </cell>
          <cell r="BC547">
            <v>587117.85302732303</v>
          </cell>
          <cell r="BD547">
            <v>582438.99993722129</v>
          </cell>
          <cell r="BE547">
            <v>577760.14684711955</v>
          </cell>
          <cell r="BF547">
            <v>573081.29375701782</v>
          </cell>
          <cell r="BG547">
            <v>568402.44066691608</v>
          </cell>
          <cell r="BH547">
            <v>563723.58757681435</v>
          </cell>
          <cell r="BI547">
            <v>559044.73448671272</v>
          </cell>
          <cell r="BJ547">
            <v>554365.88139661099</v>
          </cell>
          <cell r="BK547">
            <v>549687.02830650925</v>
          </cell>
          <cell r="BL547">
            <v>545008.17521640752</v>
          </cell>
          <cell r="BM547">
            <v>540329.32212630589</v>
          </cell>
          <cell r="BN547">
            <v>535650.46903620427</v>
          </cell>
          <cell r="BO547">
            <v>530971.61594610265</v>
          </cell>
          <cell r="BP547">
            <v>526292.76285600092</v>
          </cell>
          <cell r="BQ547">
            <v>521613.90976589912</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19918.097396718102</v>
          </cell>
          <cell r="AM548">
            <v>20004.195670259811</v>
          </cell>
          <cell r="AN548">
            <v>20090.29394380152</v>
          </cell>
          <cell r="AO548">
            <v>20176.392217343229</v>
          </cell>
          <cell r="AP548">
            <v>20262.490490884938</v>
          </cell>
          <cell r="AQ548">
            <v>20348.588764426648</v>
          </cell>
          <cell r="AR548">
            <v>20434.687037968357</v>
          </cell>
          <cell r="AS548">
            <v>20520.785311510066</v>
          </cell>
          <cell r="AT548">
            <v>20606.883585051775</v>
          </cell>
          <cell r="AU548">
            <v>20692.981858593485</v>
          </cell>
          <cell r="AV548">
            <v>20779.080132135194</v>
          </cell>
          <cell r="AW548">
            <v>20865.178405676903</v>
          </cell>
          <cell r="AX548">
            <v>20865.178405676903</v>
          </cell>
          <cell r="AY548">
            <v>20865.178405676903</v>
          </cell>
          <cell r="AZ548">
            <v>20865.178405676903</v>
          </cell>
          <cell r="BA548">
            <v>20865.178405676903</v>
          </cell>
          <cell r="BB548">
            <v>20865.178405676903</v>
          </cell>
          <cell r="BC548">
            <v>20865.178405676903</v>
          </cell>
          <cell r="BD548">
            <v>20865.178405676903</v>
          </cell>
          <cell r="BE548">
            <v>20865.178405676903</v>
          </cell>
          <cell r="BF548">
            <v>20779.080132135194</v>
          </cell>
          <cell r="BG548">
            <v>20692.981858593485</v>
          </cell>
          <cell r="BH548">
            <v>20606.883585051775</v>
          </cell>
          <cell r="BI548">
            <v>20520.785311510066</v>
          </cell>
          <cell r="BJ548">
            <v>20434.687037968357</v>
          </cell>
          <cell r="BK548">
            <v>20348.588764426648</v>
          </cell>
          <cell r="BL548">
            <v>20262.490490884938</v>
          </cell>
          <cell r="BM548">
            <v>20176.392217343229</v>
          </cell>
          <cell r="BN548">
            <v>20090.29394380152</v>
          </cell>
          <cell r="BO548">
            <v>20004.195670259811</v>
          </cell>
          <cell r="BP548">
            <v>19918.097396718102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2029778.8780198463</v>
          </cell>
          <cell r="AF554">
            <v>2042800.9812413759</v>
          </cell>
          <cell r="AG554">
            <v>2055823.0844629053</v>
          </cell>
          <cell r="AH554">
            <v>2068845.1876844347</v>
          </cell>
          <cell r="AI554">
            <v>2081867.2909059643</v>
          </cell>
          <cell r="AJ554">
            <v>2094889.3941274937</v>
          </cell>
          <cell r="AK554">
            <v>2107911.4973490234</v>
          </cell>
          <cell r="AL554">
            <v>2129780.2741153426</v>
          </cell>
          <cell r="AM554">
            <v>2151649.0508816615</v>
          </cell>
          <cell r="AN554">
            <v>2173517.8276479808</v>
          </cell>
          <cell r="AO554">
            <v>2195386.6044142996</v>
          </cell>
          <cell r="AP554">
            <v>2217255.3811806189</v>
          </cell>
          <cell r="AQ554">
            <v>2239124.1579469377</v>
          </cell>
          <cell r="AR554">
            <v>2260992.934713257</v>
          </cell>
          <cell r="AS554">
            <v>2282861.7114795758</v>
          </cell>
          <cell r="AT554">
            <v>2304730.4882458951</v>
          </cell>
          <cell r="AU554">
            <v>2326599.2650122144</v>
          </cell>
          <cell r="AV554">
            <v>2348468.0417785333</v>
          </cell>
          <cell r="AW554">
            <v>2370336.8185448521</v>
          </cell>
          <cell r="AX554">
            <v>2392578.6068636663</v>
          </cell>
          <cell r="AY554">
            <v>2414820.3951824801</v>
          </cell>
          <cell r="AZ554">
            <v>2437062.1835012939</v>
          </cell>
          <cell r="BA554">
            <v>2459303.9718201077</v>
          </cell>
          <cell r="BB554">
            <v>2481545.7601389214</v>
          </cell>
          <cell r="BC554">
            <v>2503787.5484577357</v>
          </cell>
          <cell r="BD554">
            <v>2526029.336776549</v>
          </cell>
          <cell r="BE554">
            <v>2548271.1250953628</v>
          </cell>
          <cell r="BF554">
            <v>2570512.9134141766</v>
          </cell>
          <cell r="BG554">
            <v>2592754.7017329903</v>
          </cell>
          <cell r="BH554">
            <v>2614996.4900518041</v>
          </cell>
          <cell r="BI554">
            <v>2637238.2783706179</v>
          </cell>
          <cell r="BJ554">
            <v>2659480.0666894317</v>
          </cell>
          <cell r="BK554">
            <v>2681721.8550082454</v>
          </cell>
          <cell r="BL554">
            <v>2703963.6433270597</v>
          </cell>
          <cell r="BM554">
            <v>2726205.4316458735</v>
          </cell>
          <cell r="BN554">
            <v>2748447.2199646872</v>
          </cell>
          <cell r="BO554">
            <v>2770689.008283501</v>
          </cell>
          <cell r="BP554">
            <v>2792930.7966023148</v>
          </cell>
          <cell r="BQ554">
            <v>2815172.5849211286</v>
          </cell>
        </row>
        <row r="555">
          <cell r="AE555">
            <v>273139.2561664434</v>
          </cell>
          <cell r="AF555">
            <v>272318.52883358276</v>
          </cell>
          <cell r="AG555">
            <v>271497.80150072213</v>
          </cell>
          <cell r="AH555">
            <v>270677.07416786149</v>
          </cell>
          <cell r="AI555">
            <v>269856.34683500085</v>
          </cell>
          <cell r="AJ555">
            <v>269035.61950214021</v>
          </cell>
          <cell r="AK555">
            <v>268214.89216927957</v>
          </cell>
          <cell r="AL555">
            <v>267394.16483641899</v>
          </cell>
          <cell r="AM555">
            <v>266573.43750355835</v>
          </cell>
          <cell r="AN555">
            <v>265752.71017069771</v>
          </cell>
          <cell r="AO555">
            <v>264931.98283783707</v>
          </cell>
          <cell r="AP555">
            <v>264111.25550497643</v>
          </cell>
          <cell r="AQ555">
            <v>263290.5281721158</v>
          </cell>
          <cell r="AR555">
            <v>262469.80083925516</v>
          </cell>
          <cell r="AS555">
            <v>261649.07350639458</v>
          </cell>
          <cell r="AT555">
            <v>260828.34617353394</v>
          </cell>
          <cell r="AU555">
            <v>260007.6188406733</v>
          </cell>
          <cell r="AV555">
            <v>259186.89150781266</v>
          </cell>
          <cell r="AW555">
            <v>258366.16417495205</v>
          </cell>
          <cell r="AX555">
            <v>257545.43684209141</v>
          </cell>
          <cell r="AY555">
            <v>256724.70950923077</v>
          </cell>
          <cell r="AZ555">
            <v>255903.98217637016</v>
          </cell>
          <cell r="BA555">
            <v>255083.25484350952</v>
          </cell>
          <cell r="BB555">
            <v>254262.52751064888</v>
          </cell>
          <cell r="BC555">
            <v>253441.80017778825</v>
          </cell>
          <cell r="BD555">
            <v>252621.07284492764</v>
          </cell>
          <cell r="BE555">
            <v>251800.345512067</v>
          </cell>
          <cell r="BF555">
            <v>250979.61817920636</v>
          </cell>
          <cell r="BG555">
            <v>250158.89084634575</v>
          </cell>
          <cell r="BH555">
            <v>249338.16351348511</v>
          </cell>
          <cell r="BI555">
            <v>248517.43618062447</v>
          </cell>
          <cell r="BJ555">
            <v>247696.70884776386</v>
          </cell>
          <cell r="BK555">
            <v>246875.98151490322</v>
          </cell>
          <cell r="BL555">
            <v>246055.25418204258</v>
          </cell>
          <cell r="BM555">
            <v>245234.52684918194</v>
          </cell>
          <cell r="BN555">
            <v>244413.79951632133</v>
          </cell>
          <cell r="BO555">
            <v>243593.0721834607</v>
          </cell>
          <cell r="BP555">
            <v>242772.34485060006</v>
          </cell>
          <cell r="BQ555">
            <v>241951.61751773945</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row r="4">
          <cell r="H4">
            <v>0.55347199999999996</v>
          </cell>
        </row>
        <row r="5">
          <cell r="H5">
            <v>1.0504499999999999</v>
          </cell>
        </row>
        <row r="6">
          <cell r="H6">
            <v>0.52451999999999999</v>
          </cell>
        </row>
        <row r="7">
          <cell r="H7">
            <v>5.1056799268327744</v>
          </cell>
        </row>
        <row r="13">
          <cell r="H13">
            <v>0.27</v>
          </cell>
        </row>
        <row r="14">
          <cell r="H14">
            <v>0.35</v>
          </cell>
        </row>
        <row r="17">
          <cell r="H17">
            <v>6.3906039999999997</v>
          </cell>
        </row>
        <row r="22">
          <cell r="H22">
            <v>0</v>
          </cell>
        </row>
        <row r="91">
          <cell r="H91">
            <v>0.85</v>
          </cell>
        </row>
        <row r="92">
          <cell r="H92">
            <v>1.0640000000000001</v>
          </cell>
        </row>
        <row r="96">
          <cell r="H96">
            <v>1.86</v>
          </cell>
        </row>
        <row r="97">
          <cell r="H97">
            <v>0.12</v>
          </cell>
        </row>
        <row r="98">
          <cell r="H98">
            <v>8.0828531999999995E-2</v>
          </cell>
        </row>
        <row r="99">
          <cell r="H99">
            <v>0.15409999999999999</v>
          </cell>
        </row>
        <row r="100">
          <cell r="H100">
            <v>17.29</v>
          </cell>
        </row>
      </sheetData>
      <sheetData sheetId="16"/>
      <sheetData sheetId="17"/>
      <sheetData sheetId="18"/>
      <sheetData sheetId="19"/>
      <sheetData sheetId="20"/>
      <sheetData sheetId="21"/>
      <sheetData sheetId="22"/>
      <sheetData sheetId="23">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-2033.0187784308416</v>
          </cell>
          <cell r="H16">
            <v>-2033.0187784308416</v>
          </cell>
          <cell r="I16">
            <v>-2033.0187784308416</v>
          </cell>
          <cell r="J16">
            <v>-2033.0187784308416</v>
          </cell>
          <cell r="K16">
            <v>-2033.0187784308416</v>
          </cell>
          <cell r="L16">
            <v>-2033.0187784308416</v>
          </cell>
          <cell r="M16">
            <v>-2033.0187784308416</v>
          </cell>
          <cell r="N16">
            <v>-2033.0187784308416</v>
          </cell>
          <cell r="O16">
            <v>-2033.0187784308416</v>
          </cell>
          <cell r="P16">
            <v>-2033.0187784308416</v>
          </cell>
          <cell r="Q16">
            <v>-2033.0187784308416</v>
          </cell>
          <cell r="R16">
            <v>-2033.0187784308416</v>
          </cell>
          <cell r="S16">
            <v>-2033.0187784308416</v>
          </cell>
          <cell r="T16">
            <v>-2033.0187784308416</v>
          </cell>
          <cell r="U16">
            <v>-2033.0187784308416</v>
          </cell>
          <cell r="V16">
            <v>-2033.0187784308416</v>
          </cell>
          <cell r="W16">
            <v>-2033.0187784308416</v>
          </cell>
          <cell r="X16">
            <v>-2033.0187784308416</v>
          </cell>
          <cell r="Y16">
            <v>-2033.0187784308416</v>
          </cell>
          <cell r="Z16">
            <v>-2033.0187784308416</v>
          </cell>
          <cell r="AA16">
            <v>-2033.0187784308416</v>
          </cell>
          <cell r="AB16">
            <v>-2033.0187784308416</v>
          </cell>
          <cell r="AC16">
            <v>-2033.0187784308416</v>
          </cell>
          <cell r="AD16">
            <v>-2033.0187784308416</v>
          </cell>
          <cell r="AE16">
            <v>-2033.0187784308416</v>
          </cell>
          <cell r="AF16">
            <v>-2033.0187784308416</v>
          </cell>
          <cell r="AG16">
            <v>-2033.0187784308416</v>
          </cell>
          <cell r="AH16">
            <v>-2033.0187784308416</v>
          </cell>
          <cell r="AI16">
            <v>-2033.0187784308416</v>
          </cell>
          <cell r="AJ16">
            <v>-2035.9216395513552</v>
          </cell>
          <cell r="AK16">
            <v>-2038.8245006718687</v>
          </cell>
          <cell r="AL16">
            <v>-2041.727361792382</v>
          </cell>
          <cell r="AM16">
            <v>-2044.6302229128955</v>
          </cell>
          <cell r="AN16">
            <v>-2047.5330840334091</v>
          </cell>
          <cell r="AO16">
            <v>-2050.4359451539226</v>
          </cell>
          <cell r="AP16">
            <v>-2053.3388062744357</v>
          </cell>
          <cell r="AQ16">
            <v>-2056.2416673949492</v>
          </cell>
          <cell r="AR16">
            <v>-2059.1445285154628</v>
          </cell>
          <cell r="AS16">
            <v>-2062.0473896359763</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2015.9027318282567</v>
          </cell>
          <cell r="H37">
            <v>2015.9027318282567</v>
          </cell>
          <cell r="I37">
            <v>2015.9027318282567</v>
          </cell>
          <cell r="J37">
            <v>2015.9027318282567</v>
          </cell>
          <cell r="K37">
            <v>2015.9027318282567</v>
          </cell>
          <cell r="L37">
            <v>2015.9027318282567</v>
          </cell>
          <cell r="M37">
            <v>2015.9027318282567</v>
          </cell>
          <cell r="N37">
            <v>2015.9027318282567</v>
          </cell>
          <cell r="O37">
            <v>2015.9027318282567</v>
          </cell>
          <cell r="P37">
            <v>2015.9027318282567</v>
          </cell>
          <cell r="Q37">
            <v>2015.9027318282567</v>
          </cell>
          <cell r="R37">
            <v>2015.9027318282567</v>
          </cell>
          <cell r="S37">
            <v>2015.9027318282567</v>
          </cell>
          <cell r="T37">
            <v>2015.9027318282567</v>
          </cell>
          <cell r="U37">
            <v>2015.9027318282567</v>
          </cell>
          <cell r="V37">
            <v>2015.9027318282567</v>
          </cell>
          <cell r="W37">
            <v>2015.9027318282567</v>
          </cell>
          <cell r="X37">
            <v>2015.9027318282567</v>
          </cell>
          <cell r="Y37">
            <v>2015.9027318282567</v>
          </cell>
          <cell r="Z37">
            <v>2015.9027318282567</v>
          </cell>
          <cell r="AA37">
            <v>2015.9027318282567</v>
          </cell>
          <cell r="AB37">
            <v>2015.9027318282567</v>
          </cell>
          <cell r="AC37">
            <v>2015.9027318282567</v>
          </cell>
          <cell r="AD37">
            <v>2015.9027318282567</v>
          </cell>
          <cell r="AE37">
            <v>2015.9027318282567</v>
          </cell>
          <cell r="AF37">
            <v>2015.9027318282567</v>
          </cell>
          <cell r="AG37">
            <v>2015.9027318282567</v>
          </cell>
          <cell r="AH37">
            <v>2015.9027318282567</v>
          </cell>
          <cell r="AI37">
            <v>2015.9027318282567</v>
          </cell>
          <cell r="AJ37">
            <v>2015.9027318282567</v>
          </cell>
          <cell r="AK37">
            <v>2015.9027318282567</v>
          </cell>
          <cell r="AL37">
            <v>2015.9027318282567</v>
          </cell>
          <cell r="AM37">
            <v>2015.9027318282567</v>
          </cell>
          <cell r="AN37">
            <v>2015.9027318282567</v>
          </cell>
          <cell r="AO37">
            <v>2015.9027318282567</v>
          </cell>
          <cell r="AP37">
            <v>2015.9027318282567</v>
          </cell>
          <cell r="AQ37">
            <v>2015.9027318282567</v>
          </cell>
          <cell r="AR37">
            <v>2015.9027318282567</v>
          </cell>
          <cell r="AS37">
            <v>2015.9027318282567</v>
          </cell>
        </row>
        <row r="42">
          <cell r="G42">
            <v>-16356.408910494018</v>
          </cell>
          <cell r="H42">
            <v>-16356.408910494018</v>
          </cell>
          <cell r="I42">
            <v>-16356.408910494018</v>
          </cell>
          <cell r="J42">
            <v>-16356.408910494018</v>
          </cell>
          <cell r="K42">
            <v>-16356.408910494018</v>
          </cell>
          <cell r="L42">
            <v>-16356.408910494018</v>
          </cell>
          <cell r="M42">
            <v>-16356.408910494018</v>
          </cell>
          <cell r="N42">
            <v>-16356.408910494018</v>
          </cell>
          <cell r="O42">
            <v>-16356.408910494018</v>
          </cell>
          <cell r="P42">
            <v>-16356.408910494018</v>
          </cell>
          <cell r="Q42">
            <v>-16356.408910494018</v>
          </cell>
          <cell r="R42">
            <v>-16356.408910494018</v>
          </cell>
          <cell r="S42">
            <v>-16356.408910494018</v>
          </cell>
          <cell r="T42">
            <v>-16356.408910494018</v>
          </cell>
          <cell r="U42">
            <v>-16356.408910494018</v>
          </cell>
          <cell r="V42">
            <v>-16356.408910494018</v>
          </cell>
          <cell r="W42">
            <v>-16356.408910494018</v>
          </cell>
          <cell r="X42">
            <v>-16356.408910494018</v>
          </cell>
          <cell r="Y42">
            <v>-16356.408910494018</v>
          </cell>
          <cell r="Z42">
            <v>-16356.408910494018</v>
          </cell>
          <cell r="AA42">
            <v>-16356.408910494018</v>
          </cell>
          <cell r="AB42">
            <v>-16356.408910494018</v>
          </cell>
          <cell r="AC42">
            <v>-16356.408910494018</v>
          </cell>
          <cell r="AD42">
            <v>-16356.408910494018</v>
          </cell>
          <cell r="AE42">
            <v>-16356.408910494018</v>
          </cell>
          <cell r="AF42">
            <v>-16356.408910494018</v>
          </cell>
          <cell r="AG42">
            <v>-16356.408910494018</v>
          </cell>
          <cell r="AH42">
            <v>-16356.408910494018</v>
          </cell>
          <cell r="AI42">
            <v>-16356.408910494018</v>
          </cell>
          <cell r="AJ42">
            <v>-16356.40018606854</v>
          </cell>
          <cell r="AK42">
            <v>-16356.391461643068</v>
          </cell>
          <cell r="AL42">
            <v>-16356.382737217593</v>
          </cell>
          <cell r="AM42">
            <v>-16356.374012792119</v>
          </cell>
          <cell r="AN42">
            <v>-16356.365288366647</v>
          </cell>
          <cell r="AO42">
            <v>-16356.35656394117</v>
          </cell>
          <cell r="AP42">
            <v>-16356.347839515698</v>
          </cell>
          <cell r="AQ42">
            <v>-16356.339115090224</v>
          </cell>
          <cell r="AR42">
            <v>-16356.330390664745</v>
          </cell>
          <cell r="AS42">
            <v>-16356.321666239275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98" t="s">
        <v>700</v>
      </c>
      <c r="C18" s="98"/>
      <c r="D18" s="42" t="s">
        <v>283</v>
      </c>
    </row>
    <row r="19" spans="1:4" ht="51" customHeight="1" x14ac:dyDescent="0.25">
      <c r="A19" s="58" t="s">
        <v>7</v>
      </c>
      <c r="B19" s="97" t="s">
        <v>701</v>
      </c>
      <c r="C19" s="97"/>
      <c r="D19" s="29"/>
    </row>
    <row r="20" spans="1:4" ht="75" x14ac:dyDescent="0.25">
      <c r="A20" s="59" t="s">
        <v>316</v>
      </c>
      <c r="B20" s="97" t="s">
        <v>827</v>
      </c>
      <c r="C20" s="97"/>
      <c r="D20" s="60" t="s">
        <v>828</v>
      </c>
    </row>
    <row r="21" spans="1:4" ht="45" customHeight="1" x14ac:dyDescent="0.25">
      <c r="A21" s="63" t="s">
        <v>826</v>
      </c>
      <c r="B21" s="97" t="s">
        <v>781</v>
      </c>
      <c r="C21" s="97"/>
      <c r="D21" s="60"/>
    </row>
    <row r="22" spans="1:4" ht="99" customHeight="1" x14ac:dyDescent="0.25">
      <c r="A22" s="90" t="s">
        <v>829</v>
      </c>
      <c r="B22" s="99" t="s">
        <v>830</v>
      </c>
      <c r="C22" s="100"/>
      <c r="D22" s="60"/>
    </row>
    <row r="23" spans="1:4" x14ac:dyDescent="0.25">
      <c r="A23" s="61" t="s">
        <v>8</v>
      </c>
      <c r="B23" s="97" t="s">
        <v>728</v>
      </c>
      <c r="C23" s="97"/>
      <c r="D23" s="29"/>
    </row>
    <row r="24" spans="1:4" ht="60" customHeight="1" x14ac:dyDescent="0.25">
      <c r="A24" s="92" t="s">
        <v>876</v>
      </c>
      <c r="B24" s="99" t="s">
        <v>878</v>
      </c>
      <c r="C24" s="100"/>
      <c r="D24" s="91"/>
    </row>
    <row r="25" spans="1:4" ht="75" x14ac:dyDescent="0.25">
      <c r="A25" s="62" t="s">
        <v>783</v>
      </c>
      <c r="B25" s="97" t="s">
        <v>782</v>
      </c>
      <c r="C25" s="97"/>
      <c r="D25" s="84" t="s">
        <v>729</v>
      </c>
    </row>
    <row r="26" spans="1:4" ht="90" x14ac:dyDescent="0.25">
      <c r="A26" s="64" t="s">
        <v>142</v>
      </c>
      <c r="B26" s="97" t="s">
        <v>831</v>
      </c>
      <c r="C26" s="97"/>
      <c r="D26" s="60" t="s">
        <v>801</v>
      </c>
    </row>
    <row r="27" spans="1:4" ht="63" customHeight="1" x14ac:dyDescent="0.25">
      <c r="A27" s="64" t="s">
        <v>279</v>
      </c>
      <c r="B27" s="97" t="s">
        <v>730</v>
      </c>
      <c r="C27" s="97"/>
      <c r="D27" s="60" t="s">
        <v>731</v>
      </c>
    </row>
    <row r="28" spans="1:4" ht="46.5" customHeight="1" x14ac:dyDescent="0.25">
      <c r="A28" s="64" t="s">
        <v>699</v>
      </c>
      <c r="B28" s="97" t="s">
        <v>732</v>
      </c>
      <c r="C28" s="97"/>
      <c r="D28" s="29"/>
    </row>
    <row r="29" spans="1:4" x14ac:dyDescent="0.25">
      <c r="A29" s="64" t="s">
        <v>784</v>
      </c>
      <c r="B29" s="97" t="s">
        <v>733</v>
      </c>
      <c r="C29" s="97"/>
      <c r="D29" s="29"/>
    </row>
    <row r="30" spans="1:4" x14ac:dyDescent="0.25">
      <c r="A30" s="65" t="s">
        <v>785</v>
      </c>
      <c r="B30" s="97" t="s">
        <v>734</v>
      </c>
      <c r="C30" s="97"/>
      <c r="D30" s="29"/>
    </row>
    <row r="33" spans="1:3" ht="15.75" x14ac:dyDescent="0.25">
      <c r="A33" s="20" t="s">
        <v>702</v>
      </c>
      <c r="B33" s="104" t="s">
        <v>283</v>
      </c>
      <c r="C33" s="104"/>
    </row>
    <row r="34" spans="1:3" ht="50.25" customHeight="1" x14ac:dyDescent="0.25">
      <c r="A34" s="66" t="s">
        <v>324</v>
      </c>
      <c r="B34" s="105" t="s">
        <v>707</v>
      </c>
      <c r="C34" s="105"/>
    </row>
    <row r="35" spans="1:3" x14ac:dyDescent="0.25">
      <c r="A35" s="67" t="s">
        <v>703</v>
      </c>
      <c r="B35" s="103"/>
      <c r="C35" s="103"/>
    </row>
    <row r="36" spans="1:3" x14ac:dyDescent="0.25">
      <c r="A36" s="68" t="s">
        <v>704</v>
      </c>
      <c r="B36" s="103" t="s">
        <v>706</v>
      </c>
      <c r="C36" s="103"/>
    </row>
    <row r="37" spans="1:3" x14ac:dyDescent="0.25">
      <c r="A37" s="69" t="s">
        <v>708</v>
      </c>
      <c r="B37" s="101"/>
      <c r="C37" s="102"/>
    </row>
    <row r="38" spans="1:3" x14ac:dyDescent="0.25">
      <c r="A38" s="70" t="s">
        <v>714</v>
      </c>
      <c r="B38" s="101"/>
      <c r="C38" s="102"/>
    </row>
    <row r="39" spans="1:3" x14ac:dyDescent="0.25">
      <c r="A39" s="71" t="s">
        <v>715</v>
      </c>
      <c r="B39" s="101"/>
      <c r="C39" s="102"/>
    </row>
  </sheetData>
  <mergeCells count="20">
    <mergeCell ref="B37:C37"/>
    <mergeCell ref="B38:C38"/>
    <mergeCell ref="B39:C39"/>
    <mergeCell ref="B28:C28"/>
    <mergeCell ref="B29:C29"/>
    <mergeCell ref="B30:C30"/>
    <mergeCell ref="B36:C36"/>
    <mergeCell ref="B33:C33"/>
    <mergeCell ref="B34:C34"/>
    <mergeCell ref="B35:C35"/>
    <mergeCell ref="B25:C25"/>
    <mergeCell ref="B21:C21"/>
    <mergeCell ref="B26:C26"/>
    <mergeCell ref="B27:C27"/>
    <mergeCell ref="B18:C18"/>
    <mergeCell ref="B19:C19"/>
    <mergeCell ref="B20:C20"/>
    <mergeCell ref="B23:C23"/>
    <mergeCell ref="B22:C22"/>
    <mergeCell ref="B24:C2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59999389629810485"/>
  </sheetPr>
  <dimension ref="A1:BO65"/>
  <sheetViews>
    <sheetView workbookViewId="0">
      <pane xSplit="1" ySplit="3" topLeftCell="AT8" activePane="bottomRight" state="frozen"/>
      <selection pane="topRight" activeCell="B1" sqref="B1"/>
      <selection pane="bottomLeft" activeCell="A4" sqref="A4"/>
      <selection pane="bottomRight" activeCell="AG21" sqref="AG21"/>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38.966686065965575</v>
      </c>
      <c r="D4" s="22">
        <f>(Drivers!E5*1000000)/Drivers!E4</f>
        <v>39.158399099361539</v>
      </c>
      <c r="E4" s="22">
        <f>(Drivers!F5*1000000)/Drivers!F4</f>
        <v>39.338545462945625</v>
      </c>
      <c r="F4" s="22">
        <f>(Drivers!G5*1000000)/Drivers!G4</f>
        <v>39.536098196595908</v>
      </c>
      <c r="G4" s="22">
        <f>(Drivers!H5*1000000)/Drivers!H4</f>
        <v>39.788245719105994</v>
      </c>
      <c r="H4" s="22">
        <f>(Drivers!I5*1000000)/Drivers!I4</f>
        <v>40.119742210628857</v>
      </c>
      <c r="I4" s="22">
        <f>(Drivers!J5*1000000)/Drivers!J4</f>
        <v>41.007834549485729</v>
      </c>
      <c r="J4" s="22">
        <f>(Drivers!K5*1000000)/Drivers!K4</f>
        <v>41.343449254622719</v>
      </c>
      <c r="K4" s="22">
        <f>(Drivers!L5*1000000)/Drivers!L4</f>
        <v>40.970651743422685</v>
      </c>
      <c r="L4" s="22">
        <f>(Drivers!M5*1000000)/Drivers!M4</f>
        <v>41.454052960083402</v>
      </c>
      <c r="M4" s="22">
        <f>(Drivers!N5*1000000)/Drivers!N4</f>
        <v>42.67250737621567</v>
      </c>
      <c r="N4" s="22">
        <f>(Drivers!O5*1000000)/Drivers!O4</f>
        <v>43.328446600150706</v>
      </c>
      <c r="O4" s="22">
        <f>(Drivers!P5*1000000)/Drivers!P4</f>
        <v>44.410238344525204</v>
      </c>
      <c r="P4" s="22">
        <f>(Drivers!Q5*1000000)/Drivers!Q4</f>
        <v>45.178012991044774</v>
      </c>
      <c r="Q4" s="22">
        <f>(Drivers!R5*1000000)/Drivers!R4</f>
        <v>46.638548392745903</v>
      </c>
      <c r="R4" s="22">
        <f>(Drivers!S5*1000000)/Drivers!S4</f>
        <v>48.511998091639775</v>
      </c>
      <c r="S4" s="22">
        <f>(Drivers!T5*1000000)/Drivers!T4</f>
        <v>50.550052099115312</v>
      </c>
      <c r="T4" s="22">
        <f>(Drivers!U5*1000000)/Drivers!U4</f>
        <v>52.688735600202577</v>
      </c>
      <c r="U4" s="22">
        <f>(Drivers!V5*1000000)/Drivers!V4</f>
        <v>53.946299970070662</v>
      </c>
      <c r="V4" s="22">
        <f>(Drivers!W5*1000000)/Drivers!W4</f>
        <v>52.486723389004872</v>
      </c>
      <c r="W4" s="22">
        <f>(Drivers!X5*1000000)/Drivers!X4</f>
        <v>53.321508829093631</v>
      </c>
      <c r="X4" s="22">
        <f>(Drivers!Y5*1000000)/Drivers!Y4</f>
        <v>54.316382696129487</v>
      </c>
      <c r="Y4" s="22">
        <f>(Drivers!Z5*1000000)/Drivers!Z4</f>
        <v>55.299399175950434</v>
      </c>
      <c r="Z4" s="22">
        <f>(Drivers!AA5*1000000)/Drivers!AA4</f>
        <v>55.802675780512658</v>
      </c>
      <c r="AA4" s="22">
        <f>(Drivers!AB5*1000000)/Drivers!AB4</f>
        <v>56.035488483748146</v>
      </c>
      <c r="AB4" s="22">
        <f>(Drivers!AC5*1000000)/Drivers!AC4</f>
        <v>55.737409957112298</v>
      </c>
      <c r="AC4" s="22">
        <f>(Drivers!AD5*1000000)/Drivers!AD4</f>
        <v>55.360571954595216</v>
      </c>
      <c r="AD4" s="22">
        <f>(Drivers!AE5*1000000)/Drivers!AE4</f>
        <v>55.303304959589369</v>
      </c>
      <c r="AE4" s="22">
        <f>(Drivers!AF5*1000000)/Drivers!AF4</f>
        <v>55.095927876293544</v>
      </c>
      <c r="AF4" s="22">
        <f>(Drivers!AG5*1000000)/Drivers!AG4</f>
        <v>54.427787346218608</v>
      </c>
      <c r="AG4" s="22">
        <f>(Drivers!AH5*1000000)/Drivers!AH4</f>
        <v>49.789100688242321</v>
      </c>
      <c r="AH4" s="22">
        <f>(Drivers!AI5*1000000)/Drivers!AI4</f>
        <v>50.97435587474672</v>
      </c>
      <c r="AI4" s="22">
        <f>(Drivers!AJ5*1000000)/Drivers!AJ4</f>
        <v>51.623161230485053</v>
      </c>
      <c r="AJ4" s="22">
        <f>(Drivers!AK5*1000000)/Drivers!AK4</f>
        <v>52.344630922945441</v>
      </c>
      <c r="AK4" s="22">
        <f>(Drivers!AL5*1000000)/Drivers!AL4</f>
        <v>53.060125428744136</v>
      </c>
      <c r="AL4" s="22">
        <f>(Drivers!AM5*1000000)/Drivers!AM4</f>
        <v>54.19832874513245</v>
      </c>
      <c r="AM4" s="22">
        <f>(Drivers!AN5*1000000)/Drivers!AN4</f>
        <v>55.468940493894991</v>
      </c>
      <c r="AN4" s="22">
        <f>(Drivers!AO5*1000000)/Drivers!AO4</f>
        <v>56.847527269154334</v>
      </c>
      <c r="AO4" s="22">
        <f>(Drivers!AP5*1000000)/Drivers!AP4</f>
        <v>58.260273889481475</v>
      </c>
      <c r="AP4" s="22">
        <f>(Drivers!AQ5*1000000)/Drivers!AQ4</f>
        <v>60.163891373380771</v>
      </c>
      <c r="AQ4" s="22">
        <f>(Drivers!AR5*1000000)/Drivers!AR4</f>
        <v>62.180237037998488</v>
      </c>
      <c r="AR4" s="22">
        <f>(Drivers!AS5*1000000)/Drivers!AS4</f>
        <v>64.045686581115078</v>
      </c>
      <c r="AS4" s="22">
        <f>(Drivers!AT5*1000000)/Drivers!AT4</f>
        <v>65.872503655829206</v>
      </c>
      <c r="AT4" s="22">
        <f>(Drivers!AU5*1000000)/Drivers!AU4</f>
        <v>67.698850159754357</v>
      </c>
      <c r="AU4" s="22">
        <f>(Drivers!AV5*1000000)/Drivers!AV4</f>
        <v>69.722437222682231</v>
      </c>
      <c r="AV4" s="22">
        <f>(Drivers!AW5*1000000)/Drivers!AW4</f>
        <v>71.392421425244322</v>
      </c>
      <c r="AW4" s="22">
        <f>(Drivers!AX5*1000000)/Drivers!AX4</f>
        <v>73.267004165240039</v>
      </c>
      <c r="AX4" s="22">
        <f>(Drivers!AY5*1000000)/Drivers!AY4</f>
        <v>75.229227295020408</v>
      </c>
      <c r="AY4" s="22">
        <f>(Drivers!AZ5*1000000)/Drivers!AZ4</f>
        <v>77.065841200697236</v>
      </c>
      <c r="AZ4" s="22">
        <f>(Drivers!BA5*1000000)/Drivers!BA4</f>
        <v>78.917634484377672</v>
      </c>
      <c r="BA4" s="22">
        <f>(Drivers!BB5*1000000)/Drivers!BB4</f>
        <v>80.875176102308416</v>
      </c>
      <c r="BB4" s="22">
        <f>(Drivers!BC5*1000000)/Drivers!BC4</f>
        <v>82.899409469635174</v>
      </c>
      <c r="BC4" s="22">
        <f>(Drivers!BD5*1000000)/Drivers!BD4</f>
        <v>84.956931942383179</v>
      </c>
      <c r="BD4" s="22">
        <f>(Drivers!BE5*1000000)/Drivers!BE4</f>
        <v>87.070607744197545</v>
      </c>
      <c r="BE4" s="22">
        <f>(Drivers!BF5*1000000)/Drivers!BF4</f>
        <v>89.243762602122104</v>
      </c>
      <c r="BF4" s="22">
        <f>(Drivers!BG5*1000000)/Drivers!BG4</f>
        <v>91.589798694390097</v>
      </c>
      <c r="BG4" s="22">
        <f>(Drivers!BH5*1000000)/Drivers!BH4</f>
        <v>94.125132398824647</v>
      </c>
      <c r="BH4" s="22">
        <f>(Drivers!BI5*1000000)/Drivers!BI4</f>
        <v>96.604348744440102</v>
      </c>
      <c r="BI4" s="22">
        <f>(Drivers!BJ5*1000000)/Drivers!BJ4</f>
        <v>99.187614472056069</v>
      </c>
      <c r="BJ4" s="22">
        <f>(Drivers!BK5*1000000)/Drivers!BK4</f>
        <v>101.91528212362405</v>
      </c>
      <c r="BK4" s="22">
        <f>(Drivers!BL5*1000000)/Drivers!BL4</f>
        <v>105.26941603773867</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923482.68465910607</v>
      </c>
      <c r="Z5" s="28">
        <f>((Data!$AJ$5*'Intermediate calculations'!Z4)+Data!$AK$5)*Drivers!AA4</f>
        <v>946941.21296009561</v>
      </c>
      <c r="AA5" s="28">
        <f>((Data!$AJ$5*'Intermediate calculations'!AA4)+Data!$AK$5)*Drivers!AB4</f>
        <v>965909.4081585462</v>
      </c>
      <c r="AB5" s="28">
        <f>((Data!$AJ$5*'Intermediate calculations'!AB4)+Data!$AK$5)*Drivers!AC4</f>
        <v>974995.69059254939</v>
      </c>
      <c r="AC5" s="28">
        <f>((Data!$AJ$5*'Intermediate calculations'!AC4)+Data!$AK$5)*Drivers!AD4</f>
        <v>982863.15465066943</v>
      </c>
      <c r="AD5" s="28">
        <f>((Data!$AJ$5*'Intermediate calculations'!AD4)+Data!$AK$5)*Drivers!AE4</f>
        <v>997626.48211605882</v>
      </c>
      <c r="AE5" s="28">
        <f>((Data!$AJ$5*'Intermediate calculations'!AE4)+Data!$AK$5)*Drivers!AF4</f>
        <v>1009431.9330014556</v>
      </c>
      <c r="AF5" s="28">
        <f>((Data!$AJ$5*'Intermediate calculations'!AF4)+Data!$AK$5)*Drivers!AG4</f>
        <v>1011587.0170663837</v>
      </c>
      <c r="AG5" s="28">
        <f>((Data!$AJ$5*'Intermediate calculations'!AG4)+Data!$AK$5)*Drivers!AH4</f>
        <v>927983.76826675097</v>
      </c>
      <c r="AH5" s="28">
        <f>((Data!$AJ$5*'Intermediate calculations'!AH4)+Data!$AK$5)*Drivers!AI4</f>
        <v>964504.71090100263</v>
      </c>
      <c r="AI5" s="28">
        <f>((Data!$AJ$5*'Intermediate calculations'!AI4)+Data!$AK$5)*Drivers!AJ4</f>
        <v>989915.56527703395</v>
      </c>
      <c r="AJ5" s="28">
        <f>((Data!$AJ$5*'Intermediate calculations'!AJ4)+Data!$AK$5)*Drivers!AK4</f>
        <v>1017404.3284162836</v>
      </c>
      <c r="AK5" s="28">
        <f>((Data!$AJ$5*'Intermediate calculations'!AK4)+Data!$AK$5)*Drivers!AL4</f>
        <v>1045260.0759787413</v>
      </c>
      <c r="AL5" s="28">
        <f>((Data!$AJ$5*'Intermediate calculations'!AL4)+Data!$AK$5)*Drivers!AM4</f>
        <v>1083268.3000484766</v>
      </c>
      <c r="AM5" s="28">
        <f>((Data!$AJ$5*'Intermediate calculations'!AM4)+Data!$AK$5)*Drivers!AN4</f>
        <v>1123214.5146645175</v>
      </c>
      <c r="AN5" s="28">
        <f>((Data!$AJ$5*'Intermediate calculations'!AN4)+Data!$AK$5)*Drivers!AO4</f>
        <v>1166355.0273049013</v>
      </c>
      <c r="AO5" s="28">
        <f>((Data!$AJ$5*'Intermediate calculations'!AO4)+Data!$AK$5)*Drivers!AP4</f>
        <v>1211038.9577603049</v>
      </c>
      <c r="AP5" s="28">
        <f>((Data!$AJ$5*'Intermediate calculations'!AP4)+Data!$AK$5)*Drivers!AQ4</f>
        <v>1268138.7874890112</v>
      </c>
      <c r="AQ5" s="28">
        <f>((Data!$AJ$5*'Intermediate calculations'!AQ4)+Data!$AK$5)*Drivers!AR4</f>
        <v>1328947.1970674368</v>
      </c>
      <c r="AR5" s="28">
        <f>((Data!$AJ$5*'Intermediate calculations'!AR4)+Data!$AK$5)*Drivers!AS4</f>
        <v>1385375.842220312</v>
      </c>
      <c r="AS5" s="28">
        <f>((Data!$AJ$5*'Intermediate calculations'!AS4)+Data!$AK$5)*Drivers!AT4</f>
        <v>1441729.1523768748</v>
      </c>
      <c r="AT5" s="28">
        <f>((Data!$AJ$5*'Intermediate calculations'!AT4)+Data!$AK$5)*Drivers!AU4</f>
        <v>1498931.8608390223</v>
      </c>
      <c r="AU5" s="28">
        <f>((Data!$AJ$5*'Intermediate calculations'!AU4)+Data!$AK$5)*Drivers!AV4</f>
        <v>1561896.2409466503</v>
      </c>
      <c r="AV5" s="28">
        <f>((Data!$AJ$5*'Intermediate calculations'!AV4)+Data!$AK$5)*Drivers!AW4</f>
        <v>1616984.2356937199</v>
      </c>
      <c r="AW5" s="28">
        <f>((Data!$AJ$5*'Intermediate calculations'!AW4)+Data!$AK$5)*Drivers!AX4</f>
        <v>1676039.9873973599</v>
      </c>
      <c r="AX5" s="28">
        <f>((Data!$AJ$5*'Intermediate calculations'!AX4)+Data!$AK$5)*Drivers!AY4</f>
        <v>1738097.456816846</v>
      </c>
      <c r="AY5" s="28">
        <f>((Data!$AJ$5*'Intermediate calculations'!AY4)+Data!$AK$5)*Drivers!AZ4</f>
        <v>1797763.3772123684</v>
      </c>
      <c r="AZ5" s="28">
        <f>((Data!$AJ$5*'Intermediate calculations'!AZ4)+Data!$AK$5)*Drivers!BA4</f>
        <v>1858600.58578947</v>
      </c>
      <c r="BA5" s="28">
        <f>((Data!$AJ$5*'Intermediate calculations'!BA4)+Data!$AK$5)*Drivers!BB4</f>
        <v>1922974.7178714897</v>
      </c>
      <c r="BB5" s="28">
        <f>((Data!$AJ$5*'Intermediate calculations'!BB4)+Data!$AK$5)*Drivers!BC4</f>
        <v>1987740.8461901899</v>
      </c>
      <c r="BC5" s="28">
        <f>((Data!$AJ$5*'Intermediate calculations'!BC4)+Data!$AK$5)*Drivers!BD4</f>
        <v>2054111.3896793346</v>
      </c>
      <c r="BD5" s="28">
        <f>((Data!$AJ$5*'Intermediate calculations'!BD4)+Data!$AK$5)*Drivers!BE4</f>
        <v>2122713.288352021</v>
      </c>
      <c r="BE5" s="28">
        <f>((Data!$AJ$5*'Intermediate calculations'!BE4)+Data!$AK$5)*Drivers!BF4</f>
        <v>2193669.3264160617</v>
      </c>
      <c r="BF5" s="28">
        <f>((Data!$AJ$5*'Intermediate calculations'!BF4)+Data!$AK$5)*Drivers!BG4</f>
        <v>2270049.3741121436</v>
      </c>
      <c r="BG5" s="28">
        <f>((Data!$AJ$5*'Intermediate calculations'!BG4)+Data!$AK$5)*Drivers!BH4</f>
        <v>2349802.7587496755</v>
      </c>
      <c r="BH5" s="28">
        <f>((Data!$AJ$5*'Intermediate calculations'!BH4)+Data!$AK$5)*Drivers!BI4</f>
        <v>2428794.7668247884</v>
      </c>
      <c r="BI5" s="28">
        <f>((Data!$AJ$5*'Intermediate calculations'!BI4)+Data!$AK$5)*Drivers!BJ4</f>
        <v>2511358.136261404</v>
      </c>
      <c r="BJ5" s="28">
        <f>((Data!$AJ$5*'Intermediate calculations'!BJ4)+Data!$AK$5)*Drivers!BK4</f>
        <v>2598643.3189427606</v>
      </c>
      <c r="BK5" s="28">
        <f>((Data!$AJ$5*'Intermediate calculations'!BK4)+Data!$AK$5)*Drivers!BL4</f>
        <v>2703943.9934973014</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0.19972324846053643</v>
      </c>
      <c r="AP6" s="22"/>
      <c r="AQ6" s="22">
        <f>(AQ8-AD8)/AD8</f>
        <v>0.37550778185045125</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17.64883028756649</v>
      </c>
      <c r="Z7" s="53">
        <f>Z5*ttokg/Drivers!AA4</f>
        <v>17.831694820567748</v>
      </c>
      <c r="AA7" s="53">
        <f>AA5*ttokg/Drivers!AB4</f>
        <v>17.91628684385671</v>
      </c>
      <c r="AB7" s="53">
        <f>AB5*ttokg/Drivers!AC4</f>
        <v>17.807980616074911</v>
      </c>
      <c r="AC7" s="53">
        <f>AC5*ttokg/Drivers!AD4</f>
        <v>17.671057292553137</v>
      </c>
      <c r="AD7" s="53">
        <f>AD5*ttokg/Drivers!AE4</f>
        <v>17.650249446125947</v>
      </c>
      <c r="AE7" s="53">
        <f>AE5*ttokg/Drivers!AF4</f>
        <v>17.574899403727212</v>
      </c>
      <c r="AF7" s="53">
        <f>AF5*ttokg/Drivers!AG4</f>
        <v>17.332131897938535</v>
      </c>
      <c r="AG7" s="53">
        <f>AG5*ttokg/Drivers!AH4</f>
        <v>15.646674513747495</v>
      </c>
      <c r="AH7" s="53">
        <f>AH5*ttokg/Drivers!AI4</f>
        <v>16.077334580602734</v>
      </c>
      <c r="AI7" s="53">
        <f>AI5*ttokg/Drivers!AJ4</f>
        <v>16.313076690031814</v>
      </c>
      <c r="AJ7" s="53">
        <f>AJ5*ttokg/Drivers!AK4</f>
        <v>16.575221238755852</v>
      </c>
      <c r="AK7" s="53">
        <f>AK5*ttokg/Drivers!AL4</f>
        <v>16.835194715531419</v>
      </c>
      <c r="AL7" s="53">
        <f>AL5*ttokg/Drivers!AM4</f>
        <v>17.24875858085927</v>
      </c>
      <c r="AM7" s="53">
        <f>AM5*ttokg/Drivers!AN4</f>
        <v>17.710432781402492</v>
      </c>
      <c r="AN7" s="53">
        <f>AN5*ttokg/Drivers!AO4</f>
        <v>18.211339488716643</v>
      </c>
      <c r="AO7" s="53">
        <f>AO5*ttokg/Drivers!AP4</f>
        <v>18.724658106417827</v>
      </c>
      <c r="AP7" s="53">
        <f>AP5*ttokg/Drivers!AQ4</f>
        <v>19.416333656305692</v>
      </c>
      <c r="AQ7" s="53">
        <f>AQ5*ttokg/Drivers!AR4</f>
        <v>20.148968761905635</v>
      </c>
      <c r="AR7" s="53">
        <f>AR5*ttokg/Drivers!AS4</f>
        <v>20.826776067961816</v>
      </c>
      <c r="AS7" s="53">
        <f>AS5*ttokg/Drivers!AT4</f>
        <v>21.490546345018316</v>
      </c>
      <c r="AT7" s="53">
        <f>AT5*ttokg/Drivers!AU4</f>
        <v>22.154145641133539</v>
      </c>
      <c r="AU7" s="53">
        <f>AU5*ttokg/Drivers!AV4</f>
        <v>22.889411894114986</v>
      </c>
      <c r="AV7" s="53">
        <f>AV5*ttokg/Drivers!AW4</f>
        <v>23.496197265325765</v>
      </c>
      <c r="AW7" s="53">
        <f>AW5*ttokg/Drivers!AX4</f>
        <v>24.177323099934583</v>
      </c>
      <c r="AX7" s="53">
        <f>AX5*ttokg/Drivers!AY4</f>
        <v>24.890292892328716</v>
      </c>
      <c r="AY7" s="53">
        <f>AY5*ttokg/Drivers!AZ4</f>
        <v>25.557622828035441</v>
      </c>
      <c r="AZ7" s="53">
        <f>AZ5*ttokg/Drivers!BA4</f>
        <v>26.230468159937246</v>
      </c>
      <c r="BA7" s="53">
        <f>BA5*ttokg/Drivers!BB4</f>
        <v>26.941736934500703</v>
      </c>
      <c r="BB7" s="53">
        <f>BB5*ttokg/Drivers!BC4</f>
        <v>27.677238020873979</v>
      </c>
      <c r="BC7" s="53">
        <f>BC5*ttokg/Drivers!BD4</f>
        <v>28.424834636150653</v>
      </c>
      <c r="BD7" s="53">
        <f>BD5*ttokg/Drivers!BE4</f>
        <v>29.192834449595299</v>
      </c>
      <c r="BE7" s="53">
        <f>BE5*ttokg/Drivers!BF4</f>
        <v>29.982445857380604</v>
      </c>
      <c r="BF7" s="53">
        <f>BF5*ttokg/Drivers!BG4</f>
        <v>30.834873310847971</v>
      </c>
      <c r="BG7" s="53">
        <f>BG5*ttokg/Drivers!BH4</f>
        <v>31.75608166756674</v>
      </c>
      <c r="BH7" s="53">
        <f>BH5*ttokg/Drivers!BI4</f>
        <v>32.656899895833909</v>
      </c>
      <c r="BI7" s="53">
        <f>BI5*ttokg/Drivers!BJ4</f>
        <v>33.595524255910313</v>
      </c>
      <c r="BJ7" s="53">
        <f>BJ5*ttokg/Drivers!BK4</f>
        <v>34.586616762029266</v>
      </c>
      <c r="BK7" s="53">
        <f>BK5*ttokg/Drivers!BL4</f>
        <v>35.805334513397376</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923403.46659306297</v>
      </c>
      <c r="Z8" s="22">
        <f>((Data!$AJ$14*'Intermediate calculations'!Z5)+Data!$AK$14)</f>
        <v>950206.40184464562</v>
      </c>
      <c r="AA8" s="22">
        <f>((Data!$AJ$14*'Intermediate calculations'!AA5)+Data!$AK$14)</f>
        <v>971878.83164161677</v>
      </c>
      <c r="AB8" s="22">
        <f>((Data!$AJ$14*'Intermediate calculations'!AB5)+Data!$AK$14)</f>
        <v>982260.51614592178</v>
      </c>
      <c r="AC8" s="22">
        <f>((Data!$AJ$14*'Intermediate calculations'!AC5)+Data!$AK$14)</f>
        <v>991249.61925752019</v>
      </c>
      <c r="AD8" s="22">
        <f>((Data!$AJ$14*'Intermediate calculations'!AD5)+Data!$AK$14)</f>
        <v>1008117.7068491897</v>
      </c>
      <c r="AE8" s="22">
        <f>((Data!$AJ$14*'Intermediate calculations'!AE5)+Data!$AK$14)</f>
        <v>1021606.2229077048</v>
      </c>
      <c r="AF8" s="22">
        <f>((Data!$AJ$14*'Intermediate calculations'!AF5)+Data!$AK$14)</f>
        <v>1024068.5503782458</v>
      </c>
      <c r="AG8" s="22">
        <f>((Data!$AJ$14*'Intermediate calculations'!AG5)+Data!$AK$14)</f>
        <v>928546.25521772588</v>
      </c>
      <c r="AH8" s="22">
        <f>((Data!$AJ$14*'Intermediate calculations'!AH5)+Data!$AK$14)</f>
        <v>970273.87121277233</v>
      </c>
      <c r="AI8" s="22">
        <f>((Data!$AJ$14*'Intermediate calculations'!AI5)+Data!$AK$14)</f>
        <v>999307.46939034597</v>
      </c>
      <c r="AJ8" s="22">
        <f>((Data!$AJ$14*'Intermediate calculations'!AJ5)+Data!$AK$14)</f>
        <v>1030715.2171021376</v>
      </c>
      <c r="AK8" s="22">
        <f>((Data!$AJ$14*'Intermediate calculations'!AK5)+Data!$AK$14)</f>
        <v>1062542.2690263411</v>
      </c>
      <c r="AL8" s="22">
        <f>((Data!$AJ$14*'Intermediate calculations'!AL5)+Data!$AK$14)</f>
        <v>1105969.203388877</v>
      </c>
      <c r="AM8" s="22">
        <f>((Data!$AJ$14*'Intermediate calculations'!AM5)+Data!$AK$14)</f>
        <v>1151610.4213784307</v>
      </c>
      <c r="AN8" s="22">
        <f>((Data!$AJ$14*'Intermediate calculations'!AN5)+Data!$AK$14)</f>
        <v>1200901.3381906128</v>
      </c>
      <c r="AO8" s="22">
        <f>((Data!$AJ$14*'Intermediate calculations'!AO5)+Data!$AK$14)</f>
        <v>1251955.712932949</v>
      </c>
      <c r="AP8" s="22">
        <f>((Data!$AJ$14*'Intermediate calculations'!AP5)+Data!$AK$14)</f>
        <v>1317196.081785515</v>
      </c>
      <c r="AQ8" s="22">
        <f>((Data!$AJ$14*'Intermediate calculations'!AQ5)+Data!$AK$14)</f>
        <v>1386673.7507922924</v>
      </c>
      <c r="AR8" s="22">
        <f>((Data!$AJ$14*'Intermediate calculations'!AR5)+Data!$AK$14)</f>
        <v>1451147.246442199</v>
      </c>
      <c r="AS8" s="22">
        <f>((Data!$AJ$14*'Intermediate calculations'!AS5)+Data!$AK$14)</f>
        <v>1515534.6668276032</v>
      </c>
      <c r="AT8" s="22">
        <f>((Data!$AJ$14*'Intermediate calculations'!AT5)+Data!$AK$14)</f>
        <v>1580892.5815038378</v>
      </c>
      <c r="AU8" s="22">
        <f>((Data!$AJ$14*'Intermediate calculations'!AU5)+Data!$AK$14)</f>
        <v>1652833.5908257915</v>
      </c>
      <c r="AV8" s="22">
        <f>((Data!$AJ$14*'Intermediate calculations'!AV5)+Data!$AK$14)</f>
        <v>1715775.3038523057</v>
      </c>
      <c r="AW8" s="22">
        <f>((Data!$AJ$14*'Intermediate calculations'!AW5)+Data!$AK$14)</f>
        <v>1783250.4441866397</v>
      </c>
      <c r="AX8" s="22">
        <f>((Data!$AJ$14*'Intermediate calculations'!AX5)+Data!$AK$14)</f>
        <v>1854155.2474797519</v>
      </c>
      <c r="AY8" s="22">
        <f>((Data!$AJ$14*'Intermediate calculations'!AY5)+Data!$AK$14)</f>
        <v>1922327.5462944147</v>
      </c>
      <c r="AZ8" s="22">
        <f>((Data!$AJ$14*'Intermediate calculations'!AZ5)+Data!$AK$14)</f>
        <v>1991838.1200805083</v>
      </c>
      <c r="BA8" s="22">
        <f>((Data!$AJ$14*'Intermediate calculations'!BA5)+Data!$AK$14)</f>
        <v>2065389.8651828822</v>
      </c>
      <c r="BB8" s="22">
        <f>((Data!$AJ$14*'Intermediate calculations'!BB5)+Data!$AK$14)</f>
        <v>2139389.4921649639</v>
      </c>
      <c r="BC8" s="22">
        <f>((Data!$AJ$14*'Intermediate calculations'!BC5)+Data!$AK$14)</f>
        <v>2215222.2706294539</v>
      </c>
      <c r="BD8" s="22">
        <f>((Data!$AJ$14*'Intermediate calculations'!BD5)+Data!$AK$14)</f>
        <v>2293604.5214112345</v>
      </c>
      <c r="BE8" s="22">
        <f>((Data!$AJ$14*'Intermediate calculations'!BE5)+Data!$AK$14)</f>
        <v>2374676.5336678219</v>
      </c>
      <c r="BF8" s="22">
        <f>((Data!$AJ$14*'Intermediate calculations'!BF5)+Data!$AK$14)</f>
        <v>2461945.8391691623</v>
      </c>
      <c r="BG8" s="22">
        <f>((Data!$AJ$14*'Intermediate calculations'!BG5)+Data!$AK$14)</f>
        <v>2553069.407412963</v>
      </c>
      <c r="BH8" s="22">
        <f>((Data!$AJ$14*'Intermediate calculations'!BH5)+Data!$AK$14)</f>
        <v>2643323.0520859943</v>
      </c>
      <c r="BI8" s="22">
        <f>((Data!$AJ$14*'Intermediate calculations'!BI5)+Data!$AK$14)</f>
        <v>2737657.2156263716</v>
      </c>
      <c r="BJ8" s="22">
        <f>((Data!$AJ$14*'Intermediate calculations'!BJ5)+Data!$AK$14)</f>
        <v>2837386.3661431284</v>
      </c>
      <c r="BK8" s="22">
        <f>((Data!$AJ$14*'Intermediate calculations'!BK5)+Data!$AK$14)</f>
        <v>2957699.419281858</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646382.42661514401</v>
      </c>
      <c r="Z9" s="22">
        <f t="shared" si="1"/>
        <v>669895.51330047508</v>
      </c>
      <c r="AA9" s="22">
        <f t="shared" si="1"/>
        <v>690033.97046554787</v>
      </c>
      <c r="AB9" s="22">
        <f t="shared" si="1"/>
        <v>702316.26904433407</v>
      </c>
      <c r="AC9" s="22">
        <f t="shared" si="1"/>
        <v>713699.72586541448</v>
      </c>
      <c r="AD9" s="22">
        <f t="shared" si="1"/>
        <v>730885.33746566251</v>
      </c>
      <c r="AE9" s="22">
        <f t="shared" si="1"/>
        <v>745772.54272262449</v>
      </c>
      <c r="AF9" s="22">
        <f t="shared" si="1"/>
        <v>752690.38452801062</v>
      </c>
      <c r="AG9" s="22">
        <f t="shared" si="1"/>
        <v>687124.22886111715</v>
      </c>
      <c r="AH9" s="22">
        <f t="shared" si="1"/>
        <v>719943.2124398771</v>
      </c>
      <c r="AI9" s="22">
        <f t="shared" si="1"/>
        <v>743484.75722641742</v>
      </c>
      <c r="AJ9" s="22">
        <f t="shared" si="1"/>
        <v>768913.5519581947</v>
      </c>
      <c r="AK9" s="22">
        <f t="shared" si="1"/>
        <v>794781.61723170313</v>
      </c>
      <c r="AL9" s="22">
        <f t="shared" si="1"/>
        <v>829476.90254165768</v>
      </c>
      <c r="AM9" s="22">
        <f t="shared" si="1"/>
        <v>866011.03687657986</v>
      </c>
      <c r="AN9" s="22">
        <f t="shared" si="1"/>
        <v>905479.60899572214</v>
      </c>
      <c r="AO9" s="22">
        <f t="shared" si="1"/>
        <v>946478.51897730946</v>
      </c>
      <c r="AP9" s="22">
        <f t="shared" si="1"/>
        <v>998434.62999342033</v>
      </c>
      <c r="AQ9" s="22">
        <f t="shared" si="1"/>
        <v>1053872.0506021422</v>
      </c>
      <c r="AR9" s="22">
        <f t="shared" si="1"/>
        <v>1108676.4962818401</v>
      </c>
      <c r="AS9" s="22">
        <f t="shared" si="1"/>
        <v>1163930.6241235994</v>
      </c>
      <c r="AT9" s="22">
        <f t="shared" si="1"/>
        <v>1220449.0729209629</v>
      </c>
      <c r="AU9" s="22">
        <f t="shared" si="1"/>
        <v>1282598.8664808143</v>
      </c>
      <c r="AV9" s="22">
        <f t="shared" si="1"/>
        <v>1338304.7370047986</v>
      </c>
      <c r="AW9" s="22">
        <f t="shared" si="1"/>
        <v>1398068.3482423257</v>
      </c>
      <c r="AX9" s="22">
        <f t="shared" si="1"/>
        <v>1461074.3350140445</v>
      </c>
      <c r="AY9" s="22">
        <f t="shared" si="1"/>
        <v>1522483.4166651764</v>
      </c>
      <c r="AZ9" s="22">
        <f t="shared" si="1"/>
        <v>1585503.1435840847</v>
      </c>
      <c r="BA9" s="22">
        <f t="shared" si="1"/>
        <v>1652311.8921463059</v>
      </c>
      <c r="BB9" s="22">
        <f t="shared" si="1"/>
        <v>1717929.7622084662</v>
      </c>
      <c r="BC9" s="22">
        <f t="shared" si="1"/>
        <v>1785469.1501273399</v>
      </c>
      <c r="BD9" s="22">
        <f t="shared" si="1"/>
        <v>1855526.0578216889</v>
      </c>
      <c r="BE9" s="22">
        <f t="shared" si="1"/>
        <v>1928237.3453382715</v>
      </c>
      <c r="BF9" s="22">
        <f t="shared" si="1"/>
        <v>2006485.8589228673</v>
      </c>
      <c r="BG9" s="22">
        <f t="shared" si="1"/>
        <v>2088410.7752638038</v>
      </c>
      <c r="BH9" s="22">
        <f t="shared" si="1"/>
        <v>2170168.2257626015</v>
      </c>
      <c r="BI9" s="22">
        <f t="shared" si="1"/>
        <v>2255829.5456761303</v>
      </c>
      <c r="BJ9" s="22">
        <f t="shared" si="1"/>
        <v>2346518.5248003672</v>
      </c>
      <c r="BK9" s="22">
        <f t="shared" si="1"/>
        <v>2454890.518003942</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277021.03997791896</v>
      </c>
      <c r="Z10" s="22">
        <f t="shared" si="2"/>
        <v>280310.88854417054</v>
      </c>
      <c r="AA10" s="22">
        <f t="shared" si="2"/>
        <v>281844.86117606889</v>
      </c>
      <c r="AB10" s="22">
        <f t="shared" si="2"/>
        <v>279944.24710158771</v>
      </c>
      <c r="AC10" s="22">
        <f t="shared" si="2"/>
        <v>277549.8933921057</v>
      </c>
      <c r="AD10" s="22">
        <f t="shared" si="2"/>
        <v>277232.3693835272</v>
      </c>
      <c r="AE10" s="22">
        <f t="shared" si="2"/>
        <v>275833.68018508027</v>
      </c>
      <c r="AF10" s="22">
        <f t="shared" si="2"/>
        <v>271378.16585023515</v>
      </c>
      <c r="AG10" s="22">
        <f t="shared" si="2"/>
        <v>241422.02635660872</v>
      </c>
      <c r="AH10" s="22">
        <f t="shared" si="2"/>
        <v>250330.65877289523</v>
      </c>
      <c r="AI10" s="22">
        <f t="shared" ref="AI10:BK10" si="3">AI8-AI9</f>
        <v>255822.71216392855</v>
      </c>
      <c r="AJ10" s="22">
        <f t="shared" si="3"/>
        <v>261801.66514394293</v>
      </c>
      <c r="AK10" s="22">
        <f t="shared" si="3"/>
        <v>267760.65179463802</v>
      </c>
      <c r="AL10" s="22">
        <f t="shared" si="3"/>
        <v>276492.3008472193</v>
      </c>
      <c r="AM10" s="22">
        <f t="shared" si="3"/>
        <v>285599.38450185081</v>
      </c>
      <c r="AN10" s="22">
        <f t="shared" si="3"/>
        <v>295421.72919489071</v>
      </c>
      <c r="AO10" s="22">
        <f t="shared" si="3"/>
        <v>305477.19395563949</v>
      </c>
      <c r="AP10" s="22">
        <f t="shared" si="3"/>
        <v>318761.45179209462</v>
      </c>
      <c r="AQ10" s="22">
        <f t="shared" si="3"/>
        <v>332801.70019015018</v>
      </c>
      <c r="AR10" s="22">
        <f t="shared" si="3"/>
        <v>342470.75016035885</v>
      </c>
      <c r="AS10" s="22">
        <f t="shared" si="3"/>
        <v>351604.04270400386</v>
      </c>
      <c r="AT10" s="22">
        <f t="shared" si="3"/>
        <v>360443.5085828749</v>
      </c>
      <c r="AU10" s="22">
        <f t="shared" si="3"/>
        <v>370234.72434497718</v>
      </c>
      <c r="AV10" s="22">
        <f t="shared" si="3"/>
        <v>377470.56684750714</v>
      </c>
      <c r="AW10" s="22">
        <f t="shared" si="3"/>
        <v>385182.09594431403</v>
      </c>
      <c r="AX10" s="22">
        <f t="shared" si="3"/>
        <v>393080.9124657074</v>
      </c>
      <c r="AY10" s="22">
        <f t="shared" si="3"/>
        <v>399844.12962923828</v>
      </c>
      <c r="AZ10" s="22">
        <f t="shared" si="3"/>
        <v>406334.97649642359</v>
      </c>
      <c r="BA10" s="22">
        <f t="shared" si="3"/>
        <v>413077.9730365763</v>
      </c>
      <c r="BB10" s="22">
        <f t="shared" si="3"/>
        <v>421459.72995649767</v>
      </c>
      <c r="BC10" s="22">
        <f t="shared" si="3"/>
        <v>429753.12050211406</v>
      </c>
      <c r="BD10" s="22">
        <f t="shared" si="3"/>
        <v>438078.46358954557</v>
      </c>
      <c r="BE10" s="22">
        <f t="shared" si="3"/>
        <v>446439.18832955044</v>
      </c>
      <c r="BF10" s="22">
        <f t="shared" si="3"/>
        <v>455459.98024629499</v>
      </c>
      <c r="BG10" s="22">
        <f t="shared" si="3"/>
        <v>464658.63214915921</v>
      </c>
      <c r="BH10" s="22">
        <f t="shared" si="3"/>
        <v>473154.8263233928</v>
      </c>
      <c r="BI10" s="22">
        <f t="shared" si="3"/>
        <v>481827.66995024122</v>
      </c>
      <c r="BJ10" s="22">
        <f t="shared" si="3"/>
        <v>490867.84134276118</v>
      </c>
      <c r="BK10" s="22">
        <f t="shared" si="3"/>
        <v>502808.90127791604</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40.807055167682336</v>
      </c>
      <c r="Z11" s="22">
        <f>((Data!$AJ$15*LN('Intermediate calculations'!Z2))+Data!$AK$15)</f>
        <v>40.087609047825126</v>
      </c>
      <c r="AA11" s="22">
        <f>((Data!$AJ$15*LN('Intermediate calculations'!AA2))+Data!$AK$15)</f>
        <v>39.411793299883328</v>
      </c>
      <c r="AB11" s="22">
        <f>((Data!$AJ$15*LN('Intermediate calculations'!AB2))+Data!$AK$15)</f>
        <v>38.774617264090907</v>
      </c>
      <c r="AC11" s="22">
        <f>((Data!$AJ$15*LN('Intermediate calculations'!AC2))+Data!$AK$15)</f>
        <v>38.171900439026928</v>
      </c>
      <c r="AD11" s="22">
        <f>((Data!$AJ$15*LN('Intermediate calculations'!AD2))+Data!$AK$15)</f>
        <v>37.600106090917308</v>
      </c>
      <c r="AE11" s="22">
        <f>((Data!$AJ$15*LN('Intermediate calculations'!AE2))+Data!$AK$15)</f>
        <v>37.056215501542461</v>
      </c>
      <c r="AF11" s="22">
        <f>((Data!$AJ$15*LN('Intermediate calculations'!AF2))+Data!$AK$15)</f>
        <v>36.537631496915552</v>
      </c>
      <c r="AG11" s="22">
        <f>((Data!$AJ$15*LN('Intermediate calculations'!AG2))+Data!$AK$15)</f>
        <v>36.042103438033784</v>
      </c>
      <c r="AH11" s="22">
        <f>((Data!$AJ$15*LN('Intermediate calculations'!AH2))+Data!$AK$15)</f>
        <v>35.567668187325872</v>
      </c>
      <c r="AI11" s="22">
        <f>((Data!$AJ$15*LN('Intermediate calculations'!AI2))+Data!$AK$15)</f>
        <v>35.112603134009483</v>
      </c>
      <c r="AJ11" s="22">
        <f>((Data!$AJ$15*LN('Intermediate calculations'!AJ2))+Data!$AK$15)</f>
        <v>34.675388438060487</v>
      </c>
      <c r="AK11" s="22">
        <f>((Data!$AJ$15*LN('Intermediate calculations'!AK2))+Data!$AK$15)</f>
        <v>34.254676403591652</v>
      </c>
      <c r="AL11" s="22">
        <f>((Data!$AJ$15*LN('Intermediate calculations'!AL2))+Data!$AK$15)</f>
        <v>33.849266424777433</v>
      </c>
      <c r="AM11" s="22">
        <f>((Data!$AJ$15*LN('Intermediate calculations'!AM2))+Data!$AK$15)</f>
        <v>33.458084330209893</v>
      </c>
      <c r="AN11" s="22">
        <f>((Data!$AJ$15*LN('Intermediate calculations'!AN2))+Data!$AK$15)</f>
        <v>33.080165230418046</v>
      </c>
      <c r="AO11" s="22">
        <f>((Data!$AJ$15*LN('Intermediate calculations'!AO2))+Data!$AK$15)</f>
        <v>32.71463917892207</v>
      </c>
      <c r="AP11" s="22">
        <f>((Data!$AJ$15*LN('Intermediate calculations'!AP2))+Data!$AK$15)</f>
        <v>32.360719110560844</v>
      </c>
      <c r="AQ11" s="22">
        <f>((Data!$AJ$15*LN('Intermediate calculations'!AQ2))+Data!$AK$15)</f>
        <v>32.017690636416297</v>
      </c>
      <c r="AR11" s="22">
        <f>((Data!$AJ$15*LN('Intermediate calculations'!AR2))+Data!$AK$15)</f>
        <v>31.684903362619046</v>
      </c>
      <c r="AS11" s="22">
        <f>((Data!$AJ$15*LN('Intermediate calculations'!AS2))+Data!$AK$15)</f>
        <v>31.361763467869615</v>
      </c>
      <c r="AT11" s="22">
        <f>((Data!$AJ$15*LN('Intermediate calculations'!AT2))+Data!$AK$15)</f>
        <v>31.047727326826617</v>
      </c>
      <c r="AU11" s="22">
        <f>((Data!$AJ$15*LN('Intermediate calculations'!AU2))+Data!$AK$15)</f>
        <v>30.742296007356373</v>
      </c>
      <c r="AV11" s="22">
        <f>((Data!$AJ$15*LN('Intermediate calculations'!AV2))+Data!$AK$15)</f>
        <v>30.445010501762646</v>
      </c>
      <c r="AW11" s="22">
        <f>((Data!$AJ$15*LN('Intermediate calculations'!AW2))+Data!$AK$15)</f>
        <v>30.15544757756124</v>
      </c>
      <c r="AX11" s="22">
        <f>((Data!$AJ$15*LN('Intermediate calculations'!AX2))+Data!$AK$15)</f>
        <v>29.873216153653019</v>
      </c>
      <c r="AY11" s="22">
        <f>((Data!$AJ$15*LN('Intermediate calculations'!AY2))+Data!$AK$15)</f>
        <v>29.597954124028696</v>
      </c>
      <c r="AZ11" s="22">
        <f>((Data!$AJ$15*LN('Intermediate calculations'!AZ2))+Data!$AK$15)</f>
        <v>29.329325564278179</v>
      </c>
      <c r="BA11" s="22">
        <f>((Data!$AJ$15*LN('Intermediate calculations'!BA2))+Data!$AK$15)</f>
        <v>29.067018266842773</v>
      </c>
      <c r="BB11" s="22">
        <f>((Data!$AJ$15*LN('Intermediate calculations'!BB2))+Data!$AK$15)</f>
        <v>28.810741559651269</v>
      </c>
      <c r="BC11" s="22">
        <f>((Data!$AJ$15*LN('Intermediate calculations'!BC2))+Data!$AK$15)</f>
        <v>28.560224369918799</v>
      </c>
      <c r="BD11" s="22">
        <f>((Data!$AJ$15*LN('Intermediate calculations'!BD2))+Data!$AK$15)</f>
        <v>28.315213500769502</v>
      </c>
      <c r="BE11" s="22">
        <f>((Data!$AJ$15*LN('Intermediate calculations'!BE2))+Data!$AK$15)</f>
        <v>28.075472093213953</v>
      </c>
      <c r="BF11" s="22">
        <f>((Data!$AJ$15*LN('Intermediate calculations'!BF2))+Data!$AK$15)</f>
        <v>27.840778250061589</v>
      </c>
      <c r="BG11" s="22">
        <f>((Data!$AJ$15*LN('Intermediate calculations'!BG2))+Data!$AK$15)</f>
        <v>27.610923801729747</v>
      </c>
      <c r="BH11" s="22">
        <f>((Data!$AJ$15*LN('Intermediate calculations'!BH2))+Data!$AK$15)</f>
        <v>27.385713196745201</v>
      </c>
      <c r="BI11" s="22">
        <f>((Data!$AJ$15*LN('Intermediate calculations'!BI2))+Data!$AK$15)</f>
        <v>27.164962502119799</v>
      </c>
      <c r="BJ11" s="22">
        <f>((Data!$AJ$15*LN('Intermediate calculations'!BJ2))+Data!$AK$15)</f>
        <v>26.948498500796205</v>
      </c>
      <c r="BK11" s="22">
        <f>((Data!$AJ$15*LN('Intermediate calculations'!BK2))+Data!$AK$15)</f>
        <v>26.736157875067612</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1955621.6321176745</v>
      </c>
      <c r="Z12" s="22">
        <f>((Data!$AJ$6*'Intermediate calculations'!Z4)+Data!$AK$6)*Drivers!AA4</f>
        <v>1994870.3613512667</v>
      </c>
      <c r="AA12" s="22">
        <f>((Data!$AJ$6*'Intermediate calculations'!AA4)+Data!$AK$6)*Drivers!AB4</f>
        <v>2029982.3353138263</v>
      </c>
      <c r="AB12" s="22">
        <f>((Data!$AJ$6*'Intermediate calculations'!AB4)+Data!$AK$6)*Drivers!AC4</f>
        <v>2055351.2283859595</v>
      </c>
      <c r="AC12" s="22">
        <f>((Data!$AJ$6*'Intermediate calculations'!AC4)+Data!$AK$6)*Drivers!AD4</f>
        <v>2080041.6212942051</v>
      </c>
      <c r="AD12" s="22">
        <f>((Data!$AJ$6*'Intermediate calculations'!AD4)+Data!$AK$6)*Drivers!AE4</f>
        <v>2112546.7887235545</v>
      </c>
      <c r="AE12" s="22">
        <f>((Data!$AJ$6*'Intermediate calculations'!AE4)+Data!$AK$6)*Drivers!AF4</f>
        <v>2142192.9007231374</v>
      </c>
      <c r="AF12" s="22">
        <f>((Data!$AJ$6*'Intermediate calculations'!AF4)+Data!$AK$6)*Drivers!AG4</f>
        <v>2162046.4051536829</v>
      </c>
      <c r="AG12" s="22">
        <f>((Data!$AJ$6*'Intermediate calculations'!AG4)+Data!$AK$6)*Drivers!AH4</f>
        <v>2092672.6158474102</v>
      </c>
      <c r="AH12" s="22">
        <f>((Data!$AJ$6*'Intermediate calculations'!AH4)+Data!$AK$6)*Drivers!AI4</f>
        <v>2143734.8285009675</v>
      </c>
      <c r="AI12" s="22">
        <f>((Data!$AJ$6*'Intermediate calculations'!AI4)+Data!$AK$6)*Drivers!AJ4</f>
        <v>2183349.688598719</v>
      </c>
      <c r="AJ12" s="22">
        <f>((Data!$AJ$6*'Intermediate calculations'!AJ4)+Data!$AK$6)*Drivers!AK4</f>
        <v>2225284.148564369</v>
      </c>
      <c r="AK12" s="22">
        <f>((Data!$AJ$6*'Intermediate calculations'!AK4)+Data!$AK$6)*Drivers!AL4</f>
        <v>2267754.1324429004</v>
      </c>
      <c r="AL12" s="22">
        <f>((Data!$AJ$6*'Intermediate calculations'!AL4)+Data!$AK$6)*Drivers!AM4</f>
        <v>2320975.1995960744</v>
      </c>
      <c r="AM12" s="22">
        <f>((Data!$AJ$6*'Intermediate calculations'!AM4)+Data!$AK$6)*Drivers!AN4</f>
        <v>2374390.0126592545</v>
      </c>
      <c r="AN12" s="22">
        <f>((Data!$AJ$6*'Intermediate calculations'!AN4)+Data!$AK$6)*Drivers!AO4</f>
        <v>2431254.3402301031</v>
      </c>
      <c r="AO12" s="22">
        <f>((Data!$AJ$6*'Intermediate calculations'!AO4)+Data!$AK$6)*Drivers!AP4</f>
        <v>2489846.1792615191</v>
      </c>
      <c r="AP12" s="22">
        <f>((Data!$AJ$6*'Intermediate calculations'!AP4)+Data!$AK$6)*Drivers!AQ4</f>
        <v>2561515.0479318602</v>
      </c>
      <c r="AQ12" s="22">
        <f>((Data!$AJ$6*'Intermediate calculations'!AQ4)+Data!$AK$6)*Drivers!AR4</f>
        <v>2637173.6656553289</v>
      </c>
      <c r="AR12" s="22">
        <f>((Data!$AJ$6*'Intermediate calculations'!AR4)+Data!$AK$6)*Drivers!AS4</f>
        <v>2706740.5340118292</v>
      </c>
      <c r="AS12" s="22">
        <f>((Data!$AJ$6*'Intermediate calculations'!AS4)+Data!$AK$6)*Drivers!AT4</f>
        <v>2776319.8164462307</v>
      </c>
      <c r="AT12" s="22">
        <f>((Data!$AJ$6*'Intermediate calculations'!AT4)+Data!$AK$6)*Drivers!AU4</f>
        <v>2846877.4989137785</v>
      </c>
      <c r="AU12" s="22">
        <f>((Data!$AJ$6*'Intermediate calculations'!AU4)+Data!$AK$6)*Drivers!AV4</f>
        <v>2923541.6489304518</v>
      </c>
      <c r="AV12" s="22">
        <f>((Data!$AJ$6*'Intermediate calculations'!AV4)+Data!$AK$6)*Drivers!AW4</f>
        <v>2992078.0611667084</v>
      </c>
      <c r="AW12" s="22">
        <f>((Data!$AJ$6*'Intermediate calculations'!AW4)+Data!$AK$6)*Drivers!AX4</f>
        <v>3063267.8054900197</v>
      </c>
      <c r="AX12" s="22">
        <f>((Data!$AJ$6*'Intermediate calculations'!AX4)+Data!$AK$6)*Drivers!AY4</f>
        <v>3137660.5635024398</v>
      </c>
      <c r="AY12" s="22">
        <f>((Data!$AJ$6*'Intermediate calculations'!AY4)+Data!$AK$6)*Drivers!AZ4</f>
        <v>3209627.5166482399</v>
      </c>
      <c r="AZ12" s="22">
        <f>((Data!$AJ$6*'Intermediate calculations'!AZ4)+Data!$AK$6)*Drivers!BA4</f>
        <v>3282887.9633268719</v>
      </c>
      <c r="BA12" s="22">
        <f>((Data!$AJ$6*'Intermediate calculations'!BA4)+Data!$AK$6)*Drivers!BB4</f>
        <v>3359911.6022245227</v>
      </c>
      <c r="BB12" s="22">
        <f>((Data!$AJ$6*'Intermediate calculations'!BB4)+Data!$AK$6)*Drivers!BC4</f>
        <v>3435914.4959252984</v>
      </c>
      <c r="BC12" s="22">
        <f>((Data!$AJ$6*'Intermediate calculations'!BC4)+Data!$AK$6)*Drivers!BD4</f>
        <v>3513644.2140594758</v>
      </c>
      <c r="BD12" s="22">
        <f>((Data!$AJ$6*'Intermediate calculations'!BD4)+Data!$AK$6)*Drivers!BE4</f>
        <v>3593755.4619565895</v>
      </c>
      <c r="BE12" s="22">
        <f>((Data!$AJ$6*'Intermediate calculations'!BE4)+Data!$AK$6)*Drivers!BF4</f>
        <v>3676376.7242209404</v>
      </c>
      <c r="BF12" s="22">
        <f>((Data!$AJ$6*'Intermediate calculations'!BF4)+Data!$AK$6)*Drivers!BG4</f>
        <v>3764712.5676660137</v>
      </c>
      <c r="BG12" s="22">
        <f>((Data!$AJ$6*'Intermediate calculations'!BG4)+Data!$AK$6)*Drivers!BH4</f>
        <v>3855079.5616779532</v>
      </c>
      <c r="BH12" s="22">
        <f>((Data!$AJ$6*'Intermediate calculations'!BH4)+Data!$AK$6)*Drivers!BI4</f>
        <v>3944688.2143712202</v>
      </c>
      <c r="BI12" s="22">
        <f>((Data!$AJ$6*'Intermediate calculations'!BI4)+Data!$AK$6)*Drivers!BJ4</f>
        <v>4038061.0935113248</v>
      </c>
      <c r="BJ12" s="22">
        <f>((Data!$AJ$6*'Intermediate calculations'!BJ4)+Data!$AK$6)*Drivers!BK4</f>
        <v>4136399.1928999336</v>
      </c>
      <c r="BK12" s="22">
        <f>((Data!$AJ$6*'Intermediate calculations'!BK4)+Data!$AK$6)*Drivers!BL4</f>
        <v>4253578.2438749252</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37.374208380181237</v>
      </c>
      <c r="Z13" s="53">
        <f>Z12*ttokg/Drivers!AA4</f>
        <v>37.565076905899232</v>
      </c>
      <c r="AA13" s="53">
        <f>AA12*ttokg/Drivers!AB4</f>
        <v>37.653371527648304</v>
      </c>
      <c r="AB13" s="53">
        <f>AB12*ttokg/Drivers!AC4</f>
        <v>37.540324729105656</v>
      </c>
      <c r="AC13" s="53">
        <f>AC12*ttokg/Drivers!AD4</f>
        <v>37.397408262647787</v>
      </c>
      <c r="AD13" s="53">
        <f>AD12*ttokg/Drivers!AE4</f>
        <v>37.375689655404798</v>
      </c>
      <c r="AE13" s="53">
        <f>AE12*ttokg/Drivers!AF4</f>
        <v>37.297041536661439</v>
      </c>
      <c r="AF13" s="53">
        <f>AF12*ttokg/Drivers!AG4</f>
        <v>37.043648081071005</v>
      </c>
      <c r="AG13" s="53">
        <f>AG12*ttokg/Drivers!AH4</f>
        <v>35.284418115581545</v>
      </c>
      <c r="AH13" s="53">
        <f>AH12*ttokg/Drivers!AI4</f>
        <v>35.733928202076598</v>
      </c>
      <c r="AI13" s="53">
        <f>AI12*ttokg/Drivers!AJ4</f>
        <v>35.979988759243632</v>
      </c>
      <c r="AJ13" s="53">
        <f>AJ12*ttokg/Drivers!AK4</f>
        <v>36.253607392221625</v>
      </c>
      <c r="AK13" s="53">
        <f>AK12*ttokg/Drivers!AL4</f>
        <v>36.524959925288236</v>
      </c>
      <c r="AL13" s="53">
        <f>AL12*ttokg/Drivers!AM4</f>
        <v>36.956625508383127</v>
      </c>
      <c r="AM13" s="53">
        <f>AM12*ttokg/Drivers!AN4</f>
        <v>37.438507219251086</v>
      </c>
      <c r="AN13" s="53">
        <f>AN12*ttokg/Drivers!AO4</f>
        <v>37.961338646308889</v>
      </c>
      <c r="AO13" s="53">
        <f>AO12*ttokg/Drivers!AP4</f>
        <v>38.497125253893138</v>
      </c>
      <c r="AP13" s="53">
        <f>AP12*ttokg/Drivers!AQ4</f>
        <v>39.219075488394701</v>
      </c>
      <c r="AQ13" s="53">
        <f>AQ12*ttokg/Drivers!AR4</f>
        <v>39.983778081073766</v>
      </c>
      <c r="AR13" s="53">
        <f>AR12*ttokg/Drivers!AS4</f>
        <v>40.691253057792956</v>
      </c>
      <c r="AS13" s="53">
        <f>AS12*ttokg/Drivers!AT4</f>
        <v>41.38407660382375</v>
      </c>
      <c r="AT13" s="53">
        <f>AT12*ttokg/Drivers!AU4</f>
        <v>42.07672168506614</v>
      </c>
      <c r="AU13" s="53">
        <f>AU12*ttokg/Drivers!AV4</f>
        <v>42.844170590621808</v>
      </c>
      <c r="AV13" s="53">
        <f>AV12*ttokg/Drivers!AW4</f>
        <v>43.477514997705107</v>
      </c>
      <c r="AW13" s="53">
        <f>AW12*ttokg/Drivers!AX4</f>
        <v>44.188453755191375</v>
      </c>
      <c r="AX13" s="53">
        <f>AX12*ttokg/Drivers!AY4</f>
        <v>44.932630282603583</v>
      </c>
      <c r="AY13" s="53">
        <f>AY12*ttokg/Drivers!AZ4</f>
        <v>45.629169293779398</v>
      </c>
      <c r="AZ13" s="53">
        <f>AZ12*ttokg/Drivers!BA4</f>
        <v>46.331465110406953</v>
      </c>
      <c r="BA13" s="53">
        <f>BA12*ttokg/Drivers!BB4</f>
        <v>47.073866166325402</v>
      </c>
      <c r="BB13" s="53">
        <f>BB12*ttokg/Drivers!BC4</f>
        <v>47.841560183946001</v>
      </c>
      <c r="BC13" s="53">
        <f>BC12*ttokg/Drivers!BD4</f>
        <v>48.621879152570919</v>
      </c>
      <c r="BD13" s="53">
        <f>BD12*ttokg/Drivers!BE4</f>
        <v>49.423494368698506</v>
      </c>
      <c r="BE13" s="53">
        <f>BE12*ttokg/Drivers!BF4</f>
        <v>50.247667120081928</v>
      </c>
      <c r="BF13" s="53">
        <f>BF12*ttokg/Drivers!BG4</f>
        <v>51.137405379625882</v>
      </c>
      <c r="BG13" s="53">
        <f>BG12*ttokg/Drivers!BH4</f>
        <v>52.098935087110483</v>
      </c>
      <c r="BH13" s="53">
        <f>BH12*ttokg/Drivers!BI4</f>
        <v>53.039182188871131</v>
      </c>
      <c r="BI13" s="53">
        <f>BI12*ttokg/Drivers!BJ4</f>
        <v>54.018890199333427</v>
      </c>
      <c r="BJ13" s="53">
        <f>BJ12*ttokg/Drivers!BK4</f>
        <v>55.053362890064399</v>
      </c>
      <c r="BK13" s="53">
        <f>BK12*ttokg/Drivers!BL4</f>
        <v>56.325423998099922</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1.7923662239676272E-2</v>
      </c>
      <c r="Z14" s="22">
        <f>((Data!$AJ$6*LN('Intermediate calculations'!Z4))+Data!$AK$6)</f>
        <v>1.7927098176067649E-2</v>
      </c>
      <c r="AA14" s="22">
        <f>((Data!$AJ$6*LN('Intermediate calculations'!AA4))+Data!$AK$6)</f>
        <v>1.7928677149575845E-2</v>
      </c>
      <c r="AB14" s="22">
        <f>((Data!$AJ$6*LN('Intermediate calculations'!AB4))+Data!$AK$6)</f>
        <v>1.7926654350344282E-2</v>
      </c>
      <c r="AC14" s="22">
        <f>((Data!$AJ$6*LN('Intermediate calculations'!AC4))+Data!$AK$6)</f>
        <v>1.792408154007176E-2</v>
      </c>
      <c r="AD14" s="22">
        <f>((Data!$AJ$6*LN('Intermediate calculations'!AD4))+Data!$AK$6)</f>
        <v>1.7923689025191796E-2</v>
      </c>
      <c r="AE14" s="22">
        <f>((Data!$AJ$6*LN('Intermediate calculations'!AE4))+Data!$AK$6)</f>
        <v>1.7922264228855327E-2</v>
      </c>
      <c r="AF14" s="22">
        <f>((Data!$AJ$6*LN('Intermediate calculations'!AF4))+Data!$AK$6)</f>
        <v>1.791763698262832E-2</v>
      </c>
      <c r="AG14" s="22">
        <f>((Data!$AJ$6*LN('Intermediate calculations'!AG4))+Data!$AK$6)</f>
        <v>1.7883853722766539E-2</v>
      </c>
      <c r="AH14" s="22">
        <f>((Data!$AJ$6*LN('Intermediate calculations'!AH4))+Data!$AK$6)</f>
        <v>1.7892776219776706E-2</v>
      </c>
      <c r="AI14" s="22">
        <f>((Data!$AJ$6*LN('Intermediate calculations'!AI4))+Data!$AK$6)</f>
        <v>1.7897572901883717E-2</v>
      </c>
      <c r="AJ14" s="22">
        <f>((Data!$AJ$6*LN('Intermediate calculations'!AJ4))+Data!$AK$6)</f>
        <v>1.7902836513228035E-2</v>
      </c>
      <c r="AK14" s="22">
        <f>((Data!$AJ$6*LN('Intermediate calculations'!AK4))+Data!$AK$6)</f>
        <v>1.7907985364387213E-2</v>
      </c>
      <c r="AL14" s="22">
        <f>((Data!$AJ$6*LN('Intermediate calculations'!AL4))+Data!$AK$6)</f>
        <v>1.7916034739903379E-2</v>
      </c>
      <c r="AM14" s="22">
        <f>((Data!$AJ$6*LN('Intermediate calculations'!AM4))+Data!$AK$6)</f>
        <v>1.7924823201183375E-2</v>
      </c>
      <c r="AN14" s="22">
        <f>((Data!$AJ$6*LN('Intermediate calculations'!AN4))+Data!$AK$6)</f>
        <v>1.7934133637941836E-2</v>
      </c>
      <c r="AO14" s="22">
        <f>((Data!$AJ$6*LN('Intermediate calculations'!AO4))+Data!$AK$6)</f>
        <v>1.794344340681826E-2</v>
      </c>
      <c r="AP14" s="22">
        <f>((Data!$AJ$6*LN('Intermediate calculations'!AP4))+Data!$AK$6)</f>
        <v>1.7955637073956122E-2</v>
      </c>
      <c r="AQ14" s="22">
        <f>((Data!$AJ$6*LN('Intermediate calculations'!AQ4))+Data!$AK$6)</f>
        <v>1.7968139052602444E-2</v>
      </c>
      <c r="AR14" s="22">
        <f>((Data!$AJ$6*LN('Intermediate calculations'!AR4))+Data!$AK$6)</f>
        <v>1.79793495309164E-2</v>
      </c>
      <c r="AS14" s="22">
        <f>((Data!$AJ$6*LN('Intermediate calculations'!AS4))+Data!$AK$6)</f>
        <v>1.7990015769598345E-2</v>
      </c>
      <c r="AT14" s="22">
        <f>((Data!$AJ$6*LN('Intermediate calculations'!AT4))+Data!$AK$6)</f>
        <v>1.8000387578089382E-2</v>
      </c>
      <c r="AU14" s="22">
        <f>((Data!$AJ$6*LN('Intermediate calculations'!AU4))+Data!$AK$6)</f>
        <v>1.8011557672594179E-2</v>
      </c>
      <c r="AV14" s="22">
        <f>((Data!$AJ$6*LN('Intermediate calculations'!AV4))+Data!$AK$6)</f>
        <v>1.8020534388186012E-2</v>
      </c>
      <c r="AW14" s="22">
        <f>((Data!$AJ$6*LN('Intermediate calculations'!AW4))+Data!$AK$6)</f>
        <v>1.8030364076827836E-2</v>
      </c>
      <c r="AX14" s="22">
        <f>((Data!$AJ$6*LN('Intermediate calculations'!AX4))+Data!$AK$6)</f>
        <v>1.8040387494093955E-2</v>
      </c>
      <c r="AY14" s="22">
        <f>((Data!$AJ$6*LN('Intermediate calculations'!AY4))+Data!$AK$6)</f>
        <v>1.8049535167589545E-2</v>
      </c>
      <c r="AZ14" s="22">
        <f>((Data!$AJ$6*LN('Intermediate calculations'!AZ4))+Data!$AK$6)</f>
        <v>1.805854033701151E-2</v>
      </c>
      <c r="BA14" s="22">
        <f>((Data!$AJ$6*LN('Intermediate calculations'!BA4))+Data!$AK$6)</f>
        <v>1.8067832847670533E-2</v>
      </c>
      <c r="BB14" s="22">
        <f>((Data!$AJ$6*LN('Intermediate calculations'!BB4))+Data!$AK$6)</f>
        <v>1.8077208333020314E-2</v>
      </c>
      <c r="BC14" s="22">
        <f>((Data!$AJ$6*LN('Intermediate calculations'!BC4))+Data!$AK$6)</f>
        <v>1.8086506260599169E-2</v>
      </c>
      <c r="BD14" s="22">
        <f>((Data!$AJ$6*LN('Intermediate calculations'!BD4))+Data!$AK$6)</f>
        <v>1.8095826344584284E-2</v>
      </c>
      <c r="BE14" s="22">
        <f>((Data!$AJ$6*LN('Intermediate calculations'!BE4))+Data!$AK$6)</f>
        <v>1.8105175718532762E-2</v>
      </c>
      <c r="BF14" s="22">
        <f>((Data!$AJ$6*LN('Intermediate calculations'!BF4))+Data!$AK$6)</f>
        <v>1.8115016681412084E-2</v>
      </c>
      <c r="BG14" s="22">
        <f>((Data!$AJ$6*LN('Intermediate calculations'!BG4))+Data!$AK$6)</f>
        <v>1.8125372224092676E-2</v>
      </c>
      <c r="BH14" s="22">
        <f>((Data!$AJ$6*LN('Intermediate calculations'!BH4))+Data!$AK$6)</f>
        <v>1.8135232263110704E-2</v>
      </c>
      <c r="BI14" s="22">
        <f>((Data!$AJ$6*LN('Intermediate calculations'!BI4))+Data!$AK$6)</f>
        <v>1.8145240486629566E-2</v>
      </c>
      <c r="BJ14" s="22">
        <f>((Data!$AJ$6*LN('Intermediate calculations'!BJ4))+Data!$AK$6)</f>
        <v>1.8155529111532051E-2</v>
      </c>
      <c r="BK14" s="22">
        <f>((Data!$AJ$6*LN('Intermediate calculations'!BK4))+Data!$AK$6)</f>
        <v>1.8167809673436678E-2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2859330.2548349528</v>
      </c>
      <c r="Z15" s="22">
        <f>((Data!$AJ$17*'Intermediate calculations'!Z12)+Data!$AK$17)</f>
        <v>2902274.3481684178</v>
      </c>
      <c r="AA15" s="22">
        <f>((Data!$AJ$17*'Intermediate calculations'!AA12)+Data!$AK$17)</f>
        <v>2940692.2005782705</v>
      </c>
      <c r="AB15" s="22">
        <f>((Data!$AJ$17*'Intermediate calculations'!AB12)+Data!$AK$17)</f>
        <v>2968449.6371406736</v>
      </c>
      <c r="AC15" s="22">
        <f>((Data!$AJ$17*'Intermediate calculations'!AC12)+Data!$AK$17)</f>
        <v>2995464.6910849977</v>
      </c>
      <c r="AD15" s="22">
        <f>((Data!$AJ$17*'Intermediate calculations'!AD12)+Data!$AK$17)</f>
        <v>3031030.2997343391</v>
      </c>
      <c r="AE15" s="22">
        <f>((Data!$AJ$17*'Intermediate calculations'!AE12)+Data!$AK$17)</f>
        <v>3063467.6658744598</v>
      </c>
      <c r="AF15" s="22">
        <f>((Data!$AJ$17*'Intermediate calculations'!AF12)+Data!$AK$17)</f>
        <v>3085190.426430284</v>
      </c>
      <c r="AG15" s="22">
        <f>((Data!$AJ$17*'Intermediate calculations'!AG12)+Data!$AK$17)</f>
        <v>3009284.9247480808</v>
      </c>
      <c r="AH15" s="22">
        <f>((Data!$AJ$17*'Intermediate calculations'!AH12)+Data!$AK$17)</f>
        <v>3065154.7699335618</v>
      </c>
      <c r="AI15" s="22">
        <f>((Data!$AJ$17*'Intermediate calculations'!AI12)+Data!$AK$17)</f>
        <v>3108499.4662498441</v>
      </c>
      <c r="AJ15" s="22">
        <f>((Data!$AJ$17*'Intermediate calculations'!AJ12)+Data!$AK$17)</f>
        <v>3154382.1584495204</v>
      </c>
      <c r="AK15" s="22">
        <f>((Data!$AJ$17*'Intermediate calculations'!AK12)+Data!$AK$17)</f>
        <v>3200850.7954516439</v>
      </c>
      <c r="AL15" s="22">
        <f>((Data!$AJ$17*'Intermediate calculations'!AL12)+Data!$AK$17)</f>
        <v>3259082.7565816473</v>
      </c>
      <c r="AM15" s="22">
        <f>((Data!$AJ$17*'Intermediate calculations'!AM12)+Data!$AK$17)</f>
        <v>3317526.7052741712</v>
      </c>
      <c r="AN15" s="22">
        <f>((Data!$AJ$17*'Intermediate calculations'!AN12)+Data!$AK$17)</f>
        <v>3379744.9487238796</v>
      </c>
      <c r="AO15" s="22">
        <f>((Data!$AJ$17*'Intermediate calculations'!AO12)+Data!$AK$17)</f>
        <v>3443853.3530742293</v>
      </c>
      <c r="AP15" s="22">
        <f>((Data!$AJ$17*'Intermediate calculations'!AP12)+Data!$AK$17)</f>
        <v>3522270.021470434</v>
      </c>
      <c r="AQ15" s="22">
        <f>((Data!$AJ$17*'Intermediate calculations'!AQ12)+Data!$AK$17)</f>
        <v>3605052.0835764557</v>
      </c>
      <c r="AR15" s="22">
        <f>((Data!$AJ$17*'Intermediate calculations'!AR12)+Data!$AK$17)</f>
        <v>3681168.8431749186</v>
      </c>
      <c r="AS15" s="22">
        <f>((Data!$AJ$17*'Intermediate calculations'!AS12)+Data!$AK$17)</f>
        <v>3757299.1856671572</v>
      </c>
      <c r="AT15" s="22">
        <f>((Data!$AJ$17*'Intermediate calculations'!AT12)+Data!$AK$17)</f>
        <v>3834500.0469548153</v>
      </c>
      <c r="AU15" s="22">
        <f>((Data!$AJ$17*'Intermediate calculations'!AU12)+Data!$AK$17)</f>
        <v>3918382.3146851314</v>
      </c>
      <c r="AV15" s="22">
        <f>((Data!$AJ$17*'Intermediate calculations'!AV12)+Data!$AK$17)</f>
        <v>3993371.5981928287</v>
      </c>
      <c r="AW15" s="22">
        <f>((Data!$AJ$17*'Intermediate calculations'!AW12)+Data!$AK$17)</f>
        <v>4071264.0315098614</v>
      </c>
      <c r="AX15" s="22">
        <f>((Data!$AJ$17*'Intermediate calculations'!AX12)+Data!$AK$17)</f>
        <v>4152661.0501090009</v>
      </c>
      <c r="AY15" s="22">
        <f>((Data!$AJ$17*'Intermediate calculations'!AY12)+Data!$AK$17)</f>
        <v>4231403.8683649683</v>
      </c>
      <c r="AZ15" s="22">
        <f>((Data!$AJ$17*'Intermediate calculations'!AZ12)+Data!$AK$17)</f>
        <v>4311561.9657416819</v>
      </c>
      <c r="BA15" s="22">
        <f>((Data!$AJ$17*'Intermediate calculations'!BA12)+Data!$AK$17)</f>
        <v>4395837.5691126287</v>
      </c>
      <c r="BB15" s="22">
        <f>((Data!$AJ$17*'Intermediate calculations'!BB12)+Data!$AK$17)</f>
        <v>4478996.3216234259</v>
      </c>
      <c r="BC15" s="22">
        <f>((Data!$AJ$17*'Intermediate calculations'!BC12)+Data!$AK$17)</f>
        <v>4564044.4833224081</v>
      </c>
      <c r="BD15" s="22">
        <f>((Data!$AJ$17*'Intermediate calculations'!BD12)+Data!$AK$17)</f>
        <v>4651698.4016512996</v>
      </c>
      <c r="BE15" s="22">
        <f>((Data!$AJ$17*'Intermediate calculations'!BE12)+Data!$AK$17)</f>
        <v>4742098.6583549567</v>
      </c>
      <c r="BF15" s="22">
        <f>((Data!$AJ$17*'Intermediate calculations'!BF12)+Data!$AK$17)</f>
        <v>4838751.5380703304</v>
      </c>
      <c r="BG15" s="22">
        <f>((Data!$AJ$17*'Intermediate calculations'!BG12)+Data!$AK$17)</f>
        <v>4937626.8061590623</v>
      </c>
      <c r="BH15" s="22">
        <f>((Data!$AJ$17*'Intermediate calculations'!BH12)+Data!$AK$17)</f>
        <v>5035672.3332344256</v>
      </c>
      <c r="BI15" s="22">
        <f>((Data!$AJ$17*'Intermediate calculations'!BI12)+Data!$AK$17)</f>
        <v>5137836.4979069261</v>
      </c>
      <c r="BJ15" s="22">
        <f>((Data!$AJ$17*'Intermediate calculations'!BJ12)+Data!$AK$17)</f>
        <v>5245433.3704896346</v>
      </c>
      <c r="BK15" s="22">
        <f>((Data!$AJ$17*'Intermediate calculations'!BK12)+Data!$AK$17)</f>
        <v>5373645.1164508276</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163472.52610376745</v>
      </c>
      <c r="Z18" s="22">
        <f t="shared" si="4"/>
        <v>165074.51174035139</v>
      </c>
      <c r="AA18" s="22">
        <f t="shared" si="4"/>
        <v>166730.48868498093</v>
      </c>
      <c r="AB18" s="22">
        <f t="shared" si="4"/>
        <v>168436.99492475428</v>
      </c>
      <c r="AC18" s="22">
        <f t="shared" si="4"/>
        <v>170205.62176963093</v>
      </c>
      <c r="AD18" s="22">
        <f t="shared" si="4"/>
        <v>172047.49619879562</v>
      </c>
      <c r="AE18" s="22">
        <f t="shared" si="4"/>
        <v>173910.61237056594</v>
      </c>
      <c r="AF18" s="22">
        <f t="shared" si="4"/>
        <v>175793.39679461089</v>
      </c>
      <c r="AG18" s="22">
        <f t="shared" si="4"/>
        <v>177615.42981544827</v>
      </c>
      <c r="AH18" s="22">
        <f t="shared" si="4"/>
        <v>179036.81405958757</v>
      </c>
      <c r="AI18" s="22">
        <f t="shared" si="4"/>
        <v>180462.30721294094</v>
      </c>
      <c r="AJ18" s="22">
        <f t="shared" si="4"/>
        <v>181906.11155863261</v>
      </c>
      <c r="AK18" s="22">
        <f t="shared" si="4"/>
        <v>183366.59377019867</v>
      </c>
      <c r="AL18" s="22">
        <f t="shared" si="4"/>
        <v>184854.34347522788</v>
      </c>
      <c r="AM18" s="22">
        <f t="shared" si="4"/>
        <v>186148.76942625589</v>
      </c>
      <c r="AN18" s="22">
        <f t="shared" si="4"/>
        <v>187458.91833721288</v>
      </c>
      <c r="AO18" s="22">
        <f t="shared" si="4"/>
        <v>188783.15668492779</v>
      </c>
      <c r="AP18" s="22">
        <f t="shared" si="4"/>
        <v>190133.16461494719</v>
      </c>
      <c r="AQ18" s="22">
        <f t="shared" si="4"/>
        <v>191499.80993238851</v>
      </c>
      <c r="AR18" s="22">
        <f t="shared" si="4"/>
        <v>192699.4008406018</v>
      </c>
      <c r="AS18" s="22">
        <f t="shared" si="4"/>
        <v>193908.63737943029</v>
      </c>
      <c r="AT18" s="22">
        <f t="shared" si="4"/>
        <v>195128.58555259171</v>
      </c>
      <c r="AU18" s="22">
        <f t="shared" si="4"/>
        <v>196364.55087183171</v>
      </c>
      <c r="AV18" s="22">
        <f t="shared" si="4"/>
        <v>197602.12035462918</v>
      </c>
      <c r="AW18" s="22">
        <f t="shared" si="4"/>
        <v>198684.94735791406</v>
      </c>
      <c r="AX18" s="22">
        <f t="shared" si="4"/>
        <v>199778.43316691258</v>
      </c>
      <c r="AY18" s="22">
        <f t="shared" si="4"/>
        <v>200876.89935275045</v>
      </c>
      <c r="AZ18" s="22">
        <f t="shared" si="4"/>
        <v>201984.1883255126</v>
      </c>
      <c r="BA18" s="22">
        <f t="shared" si="4"/>
        <v>203102.87025949787</v>
      </c>
      <c r="BB18" s="22">
        <f t="shared" si="4"/>
        <v>204069.22508097073</v>
      </c>
      <c r="BC18" s="22">
        <f t="shared" si="4"/>
        <v>205042.85977080089</v>
      </c>
      <c r="BD18" s="22">
        <f t="shared" si="4"/>
        <v>206024.47539517444</v>
      </c>
      <c r="BE18" s="22">
        <f t="shared" si="4"/>
        <v>207014.23731205129</v>
      </c>
      <c r="BF18" s="22">
        <f t="shared" si="4"/>
        <v>208015.443881182</v>
      </c>
      <c r="BG18" s="22">
        <f t="shared" si="4"/>
        <v>208861.08983104542</v>
      </c>
      <c r="BH18" s="22">
        <f t="shared" si="4"/>
        <v>209709.81053445852</v>
      </c>
      <c r="BI18" s="22">
        <f t="shared" si="4"/>
        <v>210566.23156803925</v>
      </c>
      <c r="BJ18" s="22">
        <f t="shared" si="4"/>
        <v>211431.59580396273</v>
      </c>
      <c r="BK18" s="22">
        <f t="shared" si="4"/>
        <v>212320.05460200977</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168474.61299799217</v>
      </c>
      <c r="Z19" s="22">
        <f>(((Data!$AJ$7*'Intermediate calculations'!Z4)+Data!$AK$7)*Drivers!AA4)</f>
        <v>170998.91177081494</v>
      </c>
      <c r="AA19" s="22">
        <f>(((Data!$AJ$7*'Intermediate calculations'!AA4)+Data!$AK$7)*Drivers!AB4)</f>
        <v>173608.28633303937</v>
      </c>
      <c r="AB19" s="22">
        <f>(((Data!$AJ$7*'Intermediate calculations'!AB4)+Data!$AK$7)*Drivers!AC4)</f>
        <v>176297.2814828711</v>
      </c>
      <c r="AC19" s="22">
        <f>(((Data!$AJ$7*'Intermediate calculations'!AC4)+Data!$AK$7)*Drivers!AD4)</f>
        <v>179084.16200923064</v>
      </c>
      <c r="AD19" s="22">
        <f>(((Data!$AJ$7*'Intermediate calculations'!AD4)+Data!$AK$7)*Drivers!AE4)</f>
        <v>181986.46104054313</v>
      </c>
      <c r="AE19" s="22">
        <f>(((Data!$AJ$7*'Intermediate calculations'!AE4)+Data!$AK$7)*Drivers!AF4)</f>
        <v>184922.23134873068</v>
      </c>
      <c r="AF19" s="22">
        <f>(((Data!$AJ$7*'Intermediate calculations'!AF4)+Data!$AK$7)*Drivers!AG4)</f>
        <v>187888.99353596297</v>
      </c>
      <c r="AG19" s="22">
        <f>(((Data!$AJ$7*'Intermediate calculations'!AG4)+Data!$AK$7)*Drivers!AH4)</f>
        <v>190760.02784083353</v>
      </c>
      <c r="AH19" s="22">
        <f>(((Data!$AJ$7*'Intermediate calculations'!AH4)+Data!$AK$7)*Drivers!AI4)</f>
        <v>192999.74736219042</v>
      </c>
      <c r="AI19" s="22">
        <f>(((Data!$AJ$7*'Intermediate calculations'!AI4)+Data!$AK$7)*Drivers!AJ4)</f>
        <v>195245.94142005371</v>
      </c>
      <c r="AJ19" s="22">
        <f>(((Data!$AJ$7*'Intermediate calculations'!AJ4)+Data!$AK$7)*Drivers!AK4)</f>
        <v>197520.98899525998</v>
      </c>
      <c r="AK19" s="22">
        <f>(((Data!$AJ$7*'Intermediate calculations'!AK4)+Data!$AK$7)*Drivers!AL4)</f>
        <v>199822.31640431666</v>
      </c>
      <c r="AL19" s="22">
        <f>(((Data!$AJ$7*'Intermediate calculations'!AL4)+Data!$AK$7)*Drivers!AM4)</f>
        <v>202166.61005396568</v>
      </c>
      <c r="AM19" s="22">
        <f>(((Data!$AJ$7*'Intermediate calculations'!AM4)+Data!$AK$7)*Drivers!AN4)</f>
        <v>204206.27742992138</v>
      </c>
      <c r="AN19" s="22">
        <f>(((Data!$AJ$7*'Intermediate calculations'!AN4)+Data!$AK$7)*Drivers!AO4)</f>
        <v>206270.71996462229</v>
      </c>
      <c r="AO19" s="22">
        <f>(((Data!$AJ$7*'Intermediate calculations'!AO4)+Data!$AK$7)*Drivers!AP4)</f>
        <v>208357.36366461805</v>
      </c>
      <c r="AP19" s="22">
        <f>(((Data!$AJ$7*'Intermediate calculations'!AP4)+Data!$AK$7)*Drivers!AQ4)</f>
        <v>210484.61329983684</v>
      </c>
      <c r="AQ19" s="22">
        <f>(((Data!$AJ$7*'Intermediate calculations'!AQ4)+Data!$AK$7)*Drivers!AR4)</f>
        <v>212638.07898574497</v>
      </c>
      <c r="AR19" s="22">
        <f>(((Data!$AJ$7*'Intermediate calculations'!AR4)+Data!$AK$7)*Drivers!AS4)</f>
        <v>214528.31182450455</v>
      </c>
      <c r="AS19" s="22">
        <f>(((Data!$AJ$7*'Intermediate calculations'!AS4)+Data!$AK$7)*Drivers!AT4)</f>
        <v>216433.74358450848</v>
      </c>
      <c r="AT19" s="22">
        <f>(((Data!$AJ$7*'Intermediate calculations'!AT4)+Data!$AK$7)*Drivers!AU4)</f>
        <v>218356.05400108965</v>
      </c>
      <c r="AU19" s="22">
        <f>(((Data!$AJ$7*'Intermediate calculations'!AU4)+Data!$AK$7)*Drivers!AV4)</f>
        <v>220303.60313471482</v>
      </c>
      <c r="AV19" s="22">
        <f>(((Data!$AJ$7*'Intermediate calculations'!AV4)+Data!$AK$7)*Drivers!AW4)</f>
        <v>222253.67999893078</v>
      </c>
      <c r="AW19" s="22">
        <f>(((Data!$AJ$7*'Intermediate calculations'!AW4)+Data!$AK$7)*Drivers!AX4)</f>
        <v>223959.92430796212</v>
      </c>
      <c r="AX19" s="22">
        <f>(((Data!$AJ$7*'Intermediate calculations'!AX4)+Data!$AK$7)*Drivers!AY4)</f>
        <v>225682.9640298663</v>
      </c>
      <c r="AY19" s="22">
        <f>(((Data!$AJ$7*'Intermediate calculations'!AY4)+Data!$AK$7)*Drivers!AZ4)</f>
        <v>227413.85148701645</v>
      </c>
      <c r="AZ19" s="22">
        <f>(((Data!$AJ$7*'Intermediate calculations'!AZ4)+Data!$AK$7)*Drivers!BA4)</f>
        <v>229158.64128492249</v>
      </c>
      <c r="BA19" s="22">
        <f>(((Data!$AJ$7*'Intermediate calculations'!BA4)+Data!$AK$7)*Drivers!BB4)</f>
        <v>230921.38332745389</v>
      </c>
      <c r="BB19" s="22">
        <f>(((Data!$AJ$7*'Intermediate calculations'!BB4)+Data!$AK$7)*Drivers!BC4)</f>
        <v>232444.09878397765</v>
      </c>
      <c r="BC19" s="22">
        <f>(((Data!$AJ$7*'Intermediate calculations'!BC4)+Data!$AK$7)*Drivers!BD4)</f>
        <v>233978.28535630967</v>
      </c>
      <c r="BD19" s="22">
        <f>(((Data!$AJ$7*'Intermediate calculations'!BD4)+Data!$AK$7)*Drivers!BE4)</f>
        <v>235525.04773632306</v>
      </c>
      <c r="BE19" s="22">
        <f>(((Data!$AJ$7*'Intermediate calculations'!BE4)+Data!$AK$7)*Drivers!BF4)</f>
        <v>237084.6464837167</v>
      </c>
      <c r="BF19" s="22">
        <f>(((Data!$AJ$7*'Intermediate calculations'!BF4)+Data!$AK$7)*Drivers!BG4)</f>
        <v>238662.27892690641</v>
      </c>
      <c r="BG19" s="22">
        <f>(((Data!$AJ$7*'Intermediate calculations'!BG4)+Data!$AK$7)*Drivers!BH4)</f>
        <v>239994.78964656225</v>
      </c>
      <c r="BH19" s="22">
        <f>(((Data!$AJ$7*'Intermediate calculations'!BH4)+Data!$AK$7)*Drivers!BI4)</f>
        <v>241332.14535136335</v>
      </c>
      <c r="BI19" s="22">
        <f>(((Data!$AJ$7*'Intermediate calculations'!BI4)+Data!$AK$7)*Drivers!BJ4)</f>
        <v>242681.63470677187</v>
      </c>
      <c r="BJ19" s="22">
        <f>(((Data!$AJ$7*'Intermediate calculations'!BJ4)+Data!$AK$7)*Drivers!BK4)</f>
        <v>244045.21614526998</v>
      </c>
      <c r="BK19" s="22">
        <f>(((Data!$AJ$7*'Intermediate calculations'!BK4)+Data!$AK$7)*Drivers!BL4)</f>
        <v>245445.18840619244</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3.2197461868628315E-3</v>
      </c>
      <c r="Z20" s="22">
        <f>Z19/Drivers!AA4</f>
        <v>3.2200524885960965E-3</v>
      </c>
      <c r="AA20" s="22">
        <f>AA19/Drivers!AB4</f>
        <v>3.2201941819191729E-3</v>
      </c>
      <c r="AB20" s="22">
        <f>AB19/Drivers!AC4</f>
        <v>3.2200127668314659E-3</v>
      </c>
      <c r="AC20" s="22">
        <f>AC19/Drivers!AD4</f>
        <v>3.2197834175386819E-3</v>
      </c>
      <c r="AD20" s="22">
        <f>AD19/Drivers!AE4</f>
        <v>3.2197485639816718E-3</v>
      </c>
      <c r="AE20" s="22">
        <f>AE19/Drivers!AF4</f>
        <v>3.2196223511605769E-3</v>
      </c>
      <c r="AF20" s="22">
        <f>AF19/Drivers!AG4</f>
        <v>3.2192157107553384E-3</v>
      </c>
      <c r="AG20" s="22">
        <f>AG19/Drivers!AH4</f>
        <v>3.2163925360825458E-3</v>
      </c>
      <c r="AH20" s="22">
        <f>AH19/Drivers!AI4</f>
        <v>3.2171139002681566E-3</v>
      </c>
      <c r="AI20" s="22">
        <f>AI19/Drivers!AJ4</f>
        <v>3.2175087729946305E-3</v>
      </c>
      <c r="AJ20" s="22">
        <f>AJ19/Drivers!AK4</f>
        <v>3.2179478703325461E-3</v>
      </c>
      <c r="AK20" s="22">
        <f>AK19/Drivers!AL4</f>
        <v>3.2183833310817258E-3</v>
      </c>
      <c r="AL20" s="22">
        <f>AL19/Drivers!AM4</f>
        <v>3.2190760587894256E-3</v>
      </c>
      <c r="AM20" s="22">
        <f>AM19/Drivers!AN4</f>
        <v>3.2198493722663964E-3</v>
      </c>
      <c r="AN20" s="22">
        <f>AN19/Drivers!AO4</f>
        <v>3.2206884009732539E-3</v>
      </c>
      <c r="AO20" s="22">
        <f>AO19/Drivers!AP4</f>
        <v>3.2215482198771073E-3</v>
      </c>
      <c r="AP20" s="22">
        <f>AP19/Drivers!AQ4</f>
        <v>3.2227067901931233E-3</v>
      </c>
      <c r="AQ20" s="22">
        <f>AQ19/Drivers!AR4</f>
        <v>3.2239339685803839E-3</v>
      </c>
      <c r="AR20" s="22">
        <f>AR19/Drivers!AS4</f>
        <v>3.2250693093118913E-3</v>
      </c>
      <c r="AS20" s="22">
        <f>AS19/Drivers!AT4</f>
        <v>3.2261811377403732E-3</v>
      </c>
      <c r="AT20" s="22">
        <f>AT19/Drivers!AU4</f>
        <v>3.2272926797723743E-3</v>
      </c>
      <c r="AU20" s="22">
        <f>AU19/Drivers!AV4</f>
        <v>3.2285242653838806E-3</v>
      </c>
      <c r="AV20" s="22">
        <f>AV19/Drivers!AW4</f>
        <v>3.2295406429606092E-3</v>
      </c>
      <c r="AW20" s="22">
        <f>AW19/Drivers!AX4</f>
        <v>3.2306815422935074E-3</v>
      </c>
      <c r="AX20" s="22">
        <f>AX19/Drivers!AY4</f>
        <v>3.2318757808896493E-3</v>
      </c>
      <c r="AY20" s="22">
        <f>AY19/Drivers!AZ4</f>
        <v>3.2329935718172363E-3</v>
      </c>
      <c r="AZ20" s="22">
        <f>AZ19/Drivers!BA4</f>
        <v>3.2341206011432515E-3</v>
      </c>
      <c r="BA20" s="22">
        <f>BA19/Drivers!BB4</f>
        <v>3.2353119905006627E-3</v>
      </c>
      <c r="BB20" s="22">
        <f>BB19/Drivers!BC4</f>
        <v>3.2365439694627754E-3</v>
      </c>
      <c r="BC20" s="22">
        <f>BC19/Drivers!BD4</f>
        <v>3.2377962086766001E-3</v>
      </c>
      <c r="BD20" s="22">
        <f>BD19/Drivers!BE4</f>
        <v>3.2390826236535454E-3</v>
      </c>
      <c r="BE20" s="22">
        <f>BE19/Drivers!BF4</f>
        <v>3.2404052384812569E-3</v>
      </c>
      <c r="BF20" s="22">
        <f>BF19/Drivers!BG4</f>
        <v>3.2418330714360354E-3</v>
      </c>
      <c r="BG20" s="22">
        <f>BG19/Drivers!BH4</f>
        <v>3.2433761137730575E-3</v>
      </c>
      <c r="BH20" s="22">
        <f>BH19/Drivers!BI4</f>
        <v>3.244885002238994E-3</v>
      </c>
      <c r="BI20" s="22">
        <f>BI19/Drivers!BJ4</f>
        <v>3.24645721672836E-3</v>
      </c>
      <c r="BJ20" s="22">
        <f>BJ19/Drivers!BK4</f>
        <v>3.2481173164068886E-3</v>
      </c>
      <c r="BK20" s="22">
        <f>BK19/Drivers!BL4</f>
        <v>3.2501586929027985E-3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3.2197461868628316</v>
      </c>
      <c r="Z21" s="22">
        <f t="shared" ref="Z21:BK21" si="7">Z20*1000</f>
        <v>3.2200524885960964</v>
      </c>
      <c r="AA21" s="22">
        <f t="shared" si="7"/>
        <v>3.2201941819191728</v>
      </c>
      <c r="AB21" s="22">
        <f t="shared" si="7"/>
        <v>3.220012766831466</v>
      </c>
      <c r="AC21" s="22">
        <f t="shared" si="7"/>
        <v>3.2197834175386819</v>
      </c>
      <c r="AD21" s="22">
        <f t="shared" si="7"/>
        <v>3.2197485639816716</v>
      </c>
      <c r="AE21" s="22">
        <f t="shared" si="7"/>
        <v>3.2196223511605768</v>
      </c>
      <c r="AF21" s="22">
        <f t="shared" si="7"/>
        <v>3.2192157107553383</v>
      </c>
      <c r="AG21" s="22">
        <f t="shared" si="7"/>
        <v>3.2163925360825458</v>
      </c>
      <c r="AH21" s="22">
        <f t="shared" si="7"/>
        <v>3.2171139002681568</v>
      </c>
      <c r="AI21" s="22">
        <f t="shared" si="7"/>
        <v>3.2175087729946306</v>
      </c>
      <c r="AJ21" s="22">
        <f t="shared" si="7"/>
        <v>3.2179478703325461</v>
      </c>
      <c r="AK21" s="22">
        <f t="shared" si="7"/>
        <v>3.2183833310817258</v>
      </c>
      <c r="AL21" s="22">
        <f t="shared" si="7"/>
        <v>3.2190760587894256</v>
      </c>
      <c r="AM21" s="22">
        <f t="shared" si="7"/>
        <v>3.2198493722663963</v>
      </c>
      <c r="AN21" s="22">
        <f t="shared" si="7"/>
        <v>3.2206884009732537</v>
      </c>
      <c r="AO21" s="22">
        <f t="shared" si="7"/>
        <v>3.221548219877107</v>
      </c>
      <c r="AP21" s="22">
        <f t="shared" si="7"/>
        <v>3.2227067901931234</v>
      </c>
      <c r="AQ21" s="22">
        <f t="shared" si="7"/>
        <v>3.2239339685803841</v>
      </c>
      <c r="AR21" s="22">
        <f t="shared" si="7"/>
        <v>3.2250693093118912</v>
      </c>
      <c r="AS21" s="22">
        <f t="shared" si="7"/>
        <v>3.2261811377403733</v>
      </c>
      <c r="AT21" s="22">
        <f t="shared" si="7"/>
        <v>3.2272926797723742</v>
      </c>
      <c r="AU21" s="22">
        <f t="shared" si="7"/>
        <v>3.2285242653838808</v>
      </c>
      <c r="AV21" s="22">
        <f t="shared" si="7"/>
        <v>3.2295406429606093</v>
      </c>
      <c r="AW21" s="22">
        <f t="shared" si="7"/>
        <v>3.2306815422935076</v>
      </c>
      <c r="AX21" s="22">
        <f t="shared" si="7"/>
        <v>3.2318757808896494</v>
      </c>
      <c r="AY21" s="22">
        <f t="shared" si="7"/>
        <v>3.2329935718172362</v>
      </c>
      <c r="AZ21" s="22">
        <f t="shared" si="7"/>
        <v>3.2341206011432515</v>
      </c>
      <c r="BA21" s="22">
        <f t="shared" si="7"/>
        <v>3.2353119905006626</v>
      </c>
      <c r="BB21" s="22">
        <f t="shared" si="7"/>
        <v>3.2365439694627756</v>
      </c>
      <c r="BC21" s="22">
        <f t="shared" si="7"/>
        <v>3.2377962086766003</v>
      </c>
      <c r="BD21" s="22">
        <f t="shared" si="7"/>
        <v>3.2390826236535455</v>
      </c>
      <c r="BE21" s="22">
        <f t="shared" si="7"/>
        <v>3.2404052384812569</v>
      </c>
      <c r="BF21" s="22">
        <f t="shared" si="7"/>
        <v>3.2418330714360355</v>
      </c>
      <c r="BG21" s="22">
        <f t="shared" si="7"/>
        <v>3.2433761137730572</v>
      </c>
      <c r="BH21" s="22">
        <f t="shared" si="7"/>
        <v>3.2448850022389939</v>
      </c>
      <c r="BI21" s="22">
        <f t="shared" si="7"/>
        <v>3.2464572167283601</v>
      </c>
      <c r="BJ21" s="22">
        <f t="shared" si="7"/>
        <v>3.2481173164068884</v>
      </c>
      <c r="BK21" s="22">
        <f t="shared" si="7"/>
        <v>3.2501586929027986</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10753.698701999501</v>
      </c>
      <c r="Z22" s="22">
        <f>((Data!$AJ$8*'Intermediate calculations'!Z4)+Data!$AK$8)*Drivers!AA4</f>
        <v>10914.824155583934</v>
      </c>
      <c r="AA22" s="22">
        <f>((Data!$AJ$8*'Intermediate calculations'!AA4)+Data!$AK$8)*Drivers!AB4</f>
        <v>11081.379978704643</v>
      </c>
      <c r="AB22" s="22">
        <f>((Data!$AJ$8*'Intermediate calculations'!AB4)+Data!$AK$8)*Drivers!AC4</f>
        <v>11253.017966991774</v>
      </c>
      <c r="AC22" s="22">
        <f>((Data!$AJ$8*'Intermediate calculations'!AC4)+Data!$AK$8)*Drivers!AD4</f>
        <v>11430.903958036</v>
      </c>
      <c r="AD22" s="22">
        <f>((Data!$AJ$8*'Intermediate calculations'!AD4)+Data!$AK$8)*Drivers!AE4</f>
        <v>11616.157087694244</v>
      </c>
      <c r="AE22" s="22">
        <f>((Data!$AJ$8*'Intermediate calculations'!AE4)+Data!$AK$8)*Drivers!AF4</f>
        <v>11803.546681833875</v>
      </c>
      <c r="AF22" s="22">
        <f>((Data!$AJ$8*'Intermediate calculations'!AF4)+Data!$AK$8)*Drivers!AG4</f>
        <v>11992.914481018914</v>
      </c>
      <c r="AG22" s="22">
        <f>((Data!$AJ$8*'Intermediate calculations'!AG4)+Data!$AK$8)*Drivers!AH4</f>
        <v>12176.171989840439</v>
      </c>
      <c r="AH22" s="22">
        <f>((Data!$AJ$8*'Intermediate calculations'!AH4)+Data!$AK$8)*Drivers!AI4</f>
        <v>12319.132810352583</v>
      </c>
      <c r="AI22" s="22">
        <f>((Data!$AJ$8*'Intermediate calculations'!AI4)+Data!$AK$8)*Drivers!AJ4</f>
        <v>12462.506899152368</v>
      </c>
      <c r="AJ22" s="22">
        <f>((Data!$AJ$8*'Intermediate calculations'!AJ4)+Data!$AK$8)*Drivers!AK4</f>
        <v>12607.722701825107</v>
      </c>
      <c r="AK22" s="22">
        <f>((Data!$AJ$8*'Intermediate calculations'!AK4)+Data!$AK$8)*Drivers!AL4</f>
        <v>12754.615940701065</v>
      </c>
      <c r="AL22" s="22">
        <f>((Data!$AJ$8*'Intermediate calculations'!AL4)+Data!$AK$8)*Drivers!AM4</f>
        <v>12904.251705572278</v>
      </c>
      <c r="AM22" s="22">
        <f>((Data!$AJ$8*'Intermediate calculations'!AM4)+Data!$AK$8)*Drivers!AN4</f>
        <v>13034.443240207751</v>
      </c>
      <c r="AN22" s="22">
        <f>((Data!$AJ$8*'Intermediate calculations'!AN4)+Data!$AK$8)*Drivers!AO4</f>
        <v>13166.216167954617</v>
      </c>
      <c r="AO22" s="22">
        <f>((Data!$AJ$8*'Intermediate calculations'!AO4)+Data!$AK$8)*Drivers!AP4</f>
        <v>13299.406191358603</v>
      </c>
      <c r="AP22" s="22">
        <f>((Data!$AJ$8*'Intermediate calculations'!AP4)+Data!$AK$8)*Drivers!AQ4</f>
        <v>13435.18808296831</v>
      </c>
      <c r="AQ22" s="22">
        <f>((Data!$AJ$8*'Intermediate calculations'!AQ4)+Data!$AK$8)*Drivers!AR4</f>
        <v>13572.64333951564</v>
      </c>
      <c r="AR22" s="22">
        <f>((Data!$AJ$8*'Intermediate calculations'!AR4)+Data!$AK$8)*Drivers!AS4</f>
        <v>13693.296499436463</v>
      </c>
      <c r="AS22" s="22">
        <f>((Data!$AJ$8*'Intermediate calculations'!AS4)+Data!$AK$8)*Drivers!AT4</f>
        <v>13814.919803266501</v>
      </c>
      <c r="AT22" s="22">
        <f>((Data!$AJ$8*'Intermediate calculations'!AT4)+Data!$AK$8)*Drivers!AU4</f>
        <v>13937.620468154662</v>
      </c>
      <c r="AU22" s="22">
        <f>((Data!$AJ$8*'Intermediate calculations'!AU4)+Data!$AK$8)*Drivers!AV4</f>
        <v>14061.932114981799</v>
      </c>
      <c r="AV22" s="22">
        <f>((Data!$AJ$8*'Intermediate calculations'!AV4)+Data!$AK$8)*Drivers!AW4</f>
        <v>14186.405106314733</v>
      </c>
      <c r="AW22" s="22">
        <f>((Data!$AJ$8*'Intermediate calculations'!AW4)+Data!$AK$8)*Drivers!AX4</f>
        <v>14295.314317529501</v>
      </c>
      <c r="AX22" s="22">
        <f>((Data!$AJ$8*'Intermediate calculations'!AX4)+Data!$AK$8)*Drivers!AY4</f>
        <v>14405.295576374447</v>
      </c>
      <c r="AY22" s="22">
        <f>((Data!$AJ$8*'Intermediate calculations'!AY4)+Data!$AK$8)*Drivers!AZ4</f>
        <v>14515.777754490415</v>
      </c>
      <c r="AZ22" s="22">
        <f>((Data!$AJ$8*'Intermediate calculations'!AZ4)+Data!$AK$8)*Drivers!BA4</f>
        <v>14627.147316058885</v>
      </c>
      <c r="BA22" s="22">
        <f>((Data!$AJ$8*'Intermediate calculations'!BA4)+Data!$AK$8)*Drivers!BB4</f>
        <v>14739.662765582167</v>
      </c>
      <c r="BB22" s="22">
        <f>((Data!$AJ$8*'Intermediate calculations'!BB4)+Data!$AK$8)*Drivers!BC4</f>
        <v>14836.857369190066</v>
      </c>
      <c r="BC22" s="22">
        <f>((Data!$AJ$8*'Intermediate calculations'!BC4)+Data!$AK$8)*Drivers!BD4</f>
        <v>14934.784171679343</v>
      </c>
      <c r="BD22" s="22">
        <f>((Data!$AJ$8*'Intermediate calculations'!BD4)+Data!$AK$8)*Drivers!BE4</f>
        <v>15033.513685297221</v>
      </c>
      <c r="BE22" s="22">
        <f>((Data!$AJ$8*'Intermediate calculations'!BE4)+Data!$AK$8)*Drivers!BF4</f>
        <v>15133.062541513838</v>
      </c>
      <c r="BF22" s="22">
        <f>((Data!$AJ$8*'Intermediate calculations'!BF4)+Data!$AK$8)*Drivers!BG4</f>
        <v>15233.762484696157</v>
      </c>
      <c r="BG22" s="22">
        <f>((Data!$AJ$8*'Intermediate calculations'!BG4)+Data!$AK$8)*Drivers!BH4</f>
        <v>15318.816360418872</v>
      </c>
      <c r="BH22" s="22">
        <f>((Data!$AJ$8*'Intermediate calculations'!BH4)+Data!$AK$8)*Drivers!BI4</f>
        <v>15404.179490512559</v>
      </c>
      <c r="BI22" s="22">
        <f>((Data!$AJ$8*'Intermediate calculations'!BI4)+Data!$AK$8)*Drivers!BJ4</f>
        <v>15490.317108942891</v>
      </c>
      <c r="BJ22" s="22">
        <f>((Data!$AJ$8*'Intermediate calculations'!BJ4)+Data!$AK$8)*Drivers!BK4</f>
        <v>15577.354222038513</v>
      </c>
      <c r="BK22" s="22">
        <f>((Data!$AJ$8*'Intermediate calculations'!BK4)+Data!$AK$8)*Drivers!BL4</f>
        <v>15666.714153586756</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2.0551571405507437E-4</v>
      </c>
      <c r="Z23" s="22">
        <f>Z22/Drivers!AA4</f>
        <v>2.0553526522953811E-4</v>
      </c>
      <c r="AA23" s="22">
        <f>AA22/Drivers!AB4</f>
        <v>2.0554430948420256E-4</v>
      </c>
      <c r="AB23" s="22">
        <f>AB22/Drivers!AC4</f>
        <v>2.0553272979775318E-4</v>
      </c>
      <c r="AC23" s="22">
        <f>AC22/Drivers!AD4</f>
        <v>2.0551809048119252E-4</v>
      </c>
      <c r="AD23" s="22">
        <f>AD22/Drivers!AE4</f>
        <v>2.0551586578606418E-4</v>
      </c>
      <c r="AE23" s="22">
        <f>AE22/Drivers!AF4</f>
        <v>2.0550780964854749E-4</v>
      </c>
      <c r="AF23" s="22">
        <f>AF22/Drivers!AG4</f>
        <v>2.0548185387800035E-4</v>
      </c>
      <c r="AG23" s="22">
        <f>AG22/Drivers!AH4</f>
        <v>2.0530165123931147E-4</v>
      </c>
      <c r="AH23" s="22">
        <f>AH22/Drivers!AI4</f>
        <v>2.0534769576179728E-4</v>
      </c>
      <c r="AI23" s="22">
        <f>AI22/Drivers!AJ4</f>
        <v>2.0537290040391261E-4</v>
      </c>
      <c r="AJ23" s="22">
        <f>AJ22/Drivers!AK4</f>
        <v>2.0540092789356681E-4</v>
      </c>
      <c r="AK23" s="22">
        <f>AK22/Drivers!AL4</f>
        <v>2.0542872326053573E-4</v>
      </c>
      <c r="AL23" s="22">
        <f>AL22/Drivers!AM4</f>
        <v>2.054729399227293E-4</v>
      </c>
      <c r="AM23" s="22">
        <f>AM22/Drivers!AN4</f>
        <v>2.055223003574296E-4</v>
      </c>
      <c r="AN23" s="22">
        <f>AN22/Drivers!AO4</f>
        <v>2.0557585538127156E-4</v>
      </c>
      <c r="AO23" s="22">
        <f>AO22/Drivers!AP4</f>
        <v>2.0563073743896435E-4</v>
      </c>
      <c r="AP23" s="22">
        <f>AP22/Drivers!AQ4</f>
        <v>2.0570468873573131E-4</v>
      </c>
      <c r="AQ23" s="22">
        <f>AQ22/Drivers!AR4</f>
        <v>2.0578301927108838E-4</v>
      </c>
      <c r="AR23" s="22">
        <f>AR22/Drivers!AS4</f>
        <v>2.0585548782841862E-4</v>
      </c>
      <c r="AS23" s="22">
        <f>AS22/Drivers!AT4</f>
        <v>2.059264556004494E-4</v>
      </c>
      <c r="AT23" s="22">
        <f>AT22/Drivers!AU4</f>
        <v>2.0599740509185372E-4</v>
      </c>
      <c r="AU23" s="22">
        <f>AU22/Drivers!AV4</f>
        <v>2.0607601693939666E-4</v>
      </c>
      <c r="AV23" s="22">
        <f>AV22/Drivers!AW4</f>
        <v>2.061408921038687E-4</v>
      </c>
      <c r="AW23" s="22">
        <f>AW22/Drivers!AX4</f>
        <v>2.0621371546554308E-4</v>
      </c>
      <c r="AX23" s="22">
        <f>AX22/Drivers!AY4</f>
        <v>2.0628994346104149E-4</v>
      </c>
      <c r="AY23" s="22">
        <f>AY22/Drivers!AZ4</f>
        <v>2.0636129181812152E-4</v>
      </c>
      <c r="AZ23" s="22">
        <f>AZ22/Drivers!BA4</f>
        <v>2.0643322986020759E-4</v>
      </c>
      <c r="BA23" s="22">
        <f>BA22/Drivers!BB4</f>
        <v>2.0650927598940406E-4</v>
      </c>
      <c r="BB23" s="22">
        <f>BB22/Drivers!BC4</f>
        <v>2.0658791294443253E-4</v>
      </c>
      <c r="BC23" s="22">
        <f>BC22/Drivers!BD4</f>
        <v>2.0666784310701707E-4</v>
      </c>
      <c r="BD23" s="22">
        <f>BD22/Drivers!BE4</f>
        <v>2.0674995470129019E-4</v>
      </c>
      <c r="BE23" s="22">
        <f>BE22/Drivers!BF4</f>
        <v>2.0683437692433563E-4</v>
      </c>
      <c r="BF23" s="22">
        <f>BF22/Drivers!BG4</f>
        <v>2.0692551519804487E-4</v>
      </c>
      <c r="BG23" s="22">
        <f>BG22/Drivers!BH4</f>
        <v>2.0702400726211012E-4</v>
      </c>
      <c r="BH23" s="22">
        <f>BH22/Drivers!BI4</f>
        <v>2.0712031929185075E-4</v>
      </c>
      <c r="BI23" s="22">
        <f>BI22/Drivers!BJ4</f>
        <v>2.0722067340819326E-4</v>
      </c>
      <c r="BJ23" s="22">
        <f>BJ22/Drivers!BK4</f>
        <v>2.0732663721746103E-4</v>
      </c>
      <c r="BK23" s="22">
        <f>BK22/Drivers!BL4</f>
        <v>2.0745693784485954E-4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0.20551571405507438</v>
      </c>
      <c r="Z24" s="22">
        <f t="shared" ref="Z24" si="10">Z23*1000</f>
        <v>0.20553526522953811</v>
      </c>
      <c r="AA24" s="22">
        <f t="shared" ref="AA24" si="11">AA23*1000</f>
        <v>0.20554430948420255</v>
      </c>
      <c r="AB24" s="22">
        <f t="shared" ref="AB24" si="12">AB23*1000</f>
        <v>0.20553272979775317</v>
      </c>
      <c r="AC24" s="22">
        <f t="shared" ref="AC24" si="13">AC23*1000</f>
        <v>0.20551809048119252</v>
      </c>
      <c r="AD24" s="22">
        <f t="shared" ref="AD24" si="14">AD23*1000</f>
        <v>0.20551586578606418</v>
      </c>
      <c r="AE24" s="22">
        <f t="shared" ref="AE24" si="15">AE23*1000</f>
        <v>0.20550780964854748</v>
      </c>
      <c r="AF24" s="22">
        <f t="shared" ref="AF24" si="16">AF23*1000</f>
        <v>0.20548185387800036</v>
      </c>
      <c r="AG24" s="22">
        <f t="shared" ref="AG24" si="17">AG23*1000</f>
        <v>0.20530165123931146</v>
      </c>
      <c r="AH24" s="22">
        <f t="shared" ref="AH24" si="18">AH23*1000</f>
        <v>0.20534769576179729</v>
      </c>
      <c r="AI24" s="22">
        <f t="shared" ref="AI24" si="19">AI23*1000</f>
        <v>0.20537290040391262</v>
      </c>
      <c r="AJ24" s="22">
        <f t="shared" ref="AJ24" si="20">AJ23*1000</f>
        <v>0.20540092789356681</v>
      </c>
      <c r="AK24" s="22">
        <f t="shared" ref="AK24" si="21">AK23*1000</f>
        <v>0.20542872326053574</v>
      </c>
      <c r="AL24" s="22">
        <f t="shared" ref="AL24" si="22">AL23*1000</f>
        <v>0.2054729399227293</v>
      </c>
      <c r="AM24" s="22">
        <f t="shared" ref="AM24" si="23">AM23*1000</f>
        <v>0.2055223003574296</v>
      </c>
      <c r="AN24" s="22">
        <f t="shared" ref="AN24" si="24">AN23*1000</f>
        <v>0.20557585538127157</v>
      </c>
      <c r="AO24" s="22">
        <f t="shared" ref="AO24" si="25">AO23*1000</f>
        <v>0.20563073743896434</v>
      </c>
      <c r="AP24" s="22">
        <f t="shared" ref="AP24" si="26">AP23*1000</f>
        <v>0.20570468873573131</v>
      </c>
      <c r="AQ24" s="22">
        <f t="shared" ref="AQ24" si="27">AQ23*1000</f>
        <v>0.20578301927108839</v>
      </c>
      <c r="AR24" s="22">
        <f t="shared" ref="AR24" si="28">AR23*1000</f>
        <v>0.20585548782841862</v>
      </c>
      <c r="AS24" s="22">
        <f t="shared" ref="AS24" si="29">AS23*1000</f>
        <v>0.20592645560044939</v>
      </c>
      <c r="AT24" s="22">
        <f t="shared" ref="AT24" si="30">AT23*1000</f>
        <v>0.20599740509185371</v>
      </c>
      <c r="AU24" s="22">
        <f t="shared" ref="AU24" si="31">AU23*1000</f>
        <v>0.20607601693939667</v>
      </c>
      <c r="AV24" s="22">
        <f t="shared" ref="AV24" si="32">AV23*1000</f>
        <v>0.20614089210386871</v>
      </c>
      <c r="AW24" s="22">
        <f t="shared" ref="AW24" si="33">AW23*1000</f>
        <v>0.20621371546554307</v>
      </c>
      <c r="AX24" s="22">
        <f t="shared" ref="AX24" si="34">AX23*1000</f>
        <v>0.20628994346104149</v>
      </c>
      <c r="AY24" s="22">
        <f t="shared" ref="AY24" si="35">AY23*1000</f>
        <v>0.20636129181812152</v>
      </c>
      <c r="AZ24" s="22">
        <f t="shared" ref="AZ24" si="36">AZ23*1000</f>
        <v>0.2064332298602076</v>
      </c>
      <c r="BA24" s="22">
        <f t="shared" ref="BA24" si="37">BA23*1000</f>
        <v>0.20650927598940405</v>
      </c>
      <c r="BB24" s="22">
        <f t="shared" ref="BB24" si="38">BB23*1000</f>
        <v>0.20658791294443252</v>
      </c>
      <c r="BC24" s="22">
        <f t="shared" ref="BC24" si="39">BC23*1000</f>
        <v>0.20666784310701708</v>
      </c>
      <c r="BD24" s="22">
        <f t="shared" ref="BD24" si="40">BD23*1000</f>
        <v>0.20674995470129018</v>
      </c>
      <c r="BE24" s="22">
        <f t="shared" ref="BE24" si="41">BE23*1000</f>
        <v>0.20683437692433562</v>
      </c>
      <c r="BF24" s="22">
        <f t="shared" ref="BF24" si="42">BF23*1000</f>
        <v>0.20692551519804486</v>
      </c>
      <c r="BG24" s="22">
        <f t="shared" ref="BG24" si="43">BG23*1000</f>
        <v>0.20702400726211012</v>
      </c>
      <c r="BH24" s="22">
        <f t="shared" ref="BH24" si="44">BH23*1000</f>
        <v>0.20712031929185076</v>
      </c>
      <c r="BI24" s="22">
        <f t="shared" ref="BI24" si="45">BI23*1000</f>
        <v>0.20722067340819325</v>
      </c>
      <c r="BJ24" s="22">
        <f t="shared" ref="BJ24" si="46">BJ23*1000</f>
        <v>0.20732663721746103</v>
      </c>
      <c r="BK24" s="22">
        <f t="shared" ref="BK24" si="47">BK23*1000</f>
        <v>0.20745693784485955</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3.4252619009179059</v>
      </c>
      <c r="Z26" s="53">
        <f>(Z19+Z22)*ttokg/Drivers!AA4</f>
        <v>3.425587753825635</v>
      </c>
      <c r="AA26" s="53">
        <f>(AA19+AA22)*ttokg/Drivers!AB4</f>
        <v>3.4257384914033753</v>
      </c>
      <c r="AB26" s="53">
        <f>(AB19+AB22)*ttokg/Drivers!AC4</f>
        <v>3.4255454966292196</v>
      </c>
      <c r="AC26" s="53">
        <f>(AC19+AC22)*ttokg/Drivers!AD4</f>
        <v>3.4253015080198748</v>
      </c>
      <c r="AD26" s="53">
        <f>(AD19+AD22)*ttokg/Drivers!AE4</f>
        <v>3.4252644297677359</v>
      </c>
      <c r="AE26" s="53">
        <f>(AE19+AE22)*ttokg/Drivers!AF4</f>
        <v>3.425130160809124</v>
      </c>
      <c r="AF26" s="53">
        <f>(AF19+AF22)*ttokg/Drivers!AG4</f>
        <v>3.4246975646333384</v>
      </c>
      <c r="AG26" s="53">
        <f>(AG19+AG22)*ttokg/Drivers!AH4</f>
        <v>3.4216941873218572</v>
      </c>
      <c r="AH26" s="53">
        <f>(AH19+AH22)*ttokg/Drivers!AI4</f>
        <v>3.4224615960299536</v>
      </c>
      <c r="AI26" s="53">
        <f>(AI19+AI22)*ttokg/Drivers!AJ4</f>
        <v>3.4228816733985425</v>
      </c>
      <c r="AJ26" s="53">
        <f>(AJ19+AJ22)*ttokg/Drivers!AK4</f>
        <v>3.423348798226113</v>
      </c>
      <c r="AK26" s="53">
        <f>(AK19+AK22)*ttokg/Drivers!AL4</f>
        <v>3.4238120543422617</v>
      </c>
      <c r="AL26" s="53">
        <f>(AL19+AL22)*ttokg/Drivers!AM4</f>
        <v>3.4245489987121545</v>
      </c>
      <c r="AM26" s="53">
        <f>(AM19+AM22)*ttokg/Drivers!AN4</f>
        <v>3.4253716726238257</v>
      </c>
      <c r="AN26" s="53">
        <f>(AN19+AN22)*ttokg/Drivers!AO4</f>
        <v>3.4262642563545254</v>
      </c>
      <c r="AO26" s="53">
        <f>(AO19+AO22)*ttokg/Drivers!AP4</f>
        <v>3.4271789573160718</v>
      </c>
      <c r="AP26" s="53">
        <f>(AP19+AP22)*ttokg/Drivers!AQ4</f>
        <v>3.4284114789288549</v>
      </c>
      <c r="AQ26" s="53">
        <f>(AQ19+AQ22)*ttokg/Drivers!AR4</f>
        <v>3.4297169878514722</v>
      </c>
      <c r="AR26" s="53">
        <f>(AR19+AR22)*ttokg/Drivers!AS4</f>
        <v>3.4309247971403098</v>
      </c>
      <c r="AS26" s="53">
        <f>(AS19+AS22)*ttokg/Drivers!AT4</f>
        <v>3.4321075933408225</v>
      </c>
      <c r="AT26" s="53">
        <f>(AT19+AT22)*ttokg/Drivers!AU4</f>
        <v>3.433290084864228</v>
      </c>
      <c r="AU26" s="53">
        <f>(AU19+AU22)*ttokg/Drivers!AV4</f>
        <v>3.4346002823232777</v>
      </c>
      <c r="AV26" s="53">
        <f>(AV19+AV22)*ttokg/Drivers!AW4</f>
        <v>3.4356815350644778</v>
      </c>
      <c r="AW26" s="53">
        <f>(AW19+AW22)*ttokg/Drivers!AX4</f>
        <v>3.4368952577590504</v>
      </c>
      <c r="AX26" s="53">
        <f>(AX19+AX22)*ttokg/Drivers!AY4</f>
        <v>3.4381657243506907</v>
      </c>
      <c r="AY26" s="53">
        <f>(AY19+AY22)*ttokg/Drivers!AZ4</f>
        <v>3.4393548636353581</v>
      </c>
      <c r="AZ26" s="53">
        <f>(AZ19+AZ22)*ttokg/Drivers!BA4</f>
        <v>3.4405538310034594</v>
      </c>
      <c r="BA26" s="53">
        <f>(BA19+BA22)*ttokg/Drivers!BB4</f>
        <v>3.4418212664900669</v>
      </c>
      <c r="BB26" s="53">
        <f>(BB19+BB22)*ttokg/Drivers!BC4</f>
        <v>3.4431318824072079</v>
      </c>
      <c r="BC26" s="53">
        <f>(BC19+BC22)*ttokg/Drivers!BD4</f>
        <v>3.4444640517836174</v>
      </c>
      <c r="BD26" s="53">
        <f>(BD19+BD22)*ttokg/Drivers!BE4</f>
        <v>3.4458325783548354</v>
      </c>
      <c r="BE26" s="53">
        <f>(BE19+BE22)*ttokg/Drivers!BF4</f>
        <v>3.4472396154055929</v>
      </c>
      <c r="BF26" s="53">
        <f>(BF19+BF22)*ttokg/Drivers!BG4</f>
        <v>3.4487585866340806</v>
      </c>
      <c r="BG26" s="53">
        <f>(BG19+BG22)*ttokg/Drivers!BH4</f>
        <v>3.4504001210351674</v>
      </c>
      <c r="BH26" s="53">
        <f>(BH19+BH22)*ttokg/Drivers!BI4</f>
        <v>3.4520053215308448</v>
      </c>
      <c r="BI26" s="53">
        <f>(BI19+BI22)*ttokg/Drivers!BJ4</f>
        <v>3.4536778901365537</v>
      </c>
      <c r="BJ26" s="53">
        <f>(BJ19+BJ22)*ttokg/Drivers!BK4</f>
        <v>3.45544395362435</v>
      </c>
      <c r="BK26" s="53">
        <f>(BK19+BK22)*ttokg/Drivers!BL4</f>
        <v>3.4576156307476578</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152718.82740176795</v>
      </c>
      <c r="Z27" s="22">
        <f>((Data!$AJ$23*'Intermediate calculations'!Z19)+Data!$AK$23)</f>
        <v>154159.68758476747</v>
      </c>
      <c r="AA27" s="22">
        <f>((Data!$AJ$23*'Intermediate calculations'!AA19)+Data!$AK$23)</f>
        <v>155649.10870627628</v>
      </c>
      <c r="AB27" s="22">
        <f>((Data!$AJ$23*'Intermediate calculations'!AB19)+Data!$AK$23)</f>
        <v>157183.9769577625</v>
      </c>
      <c r="AC27" s="22">
        <f>((Data!$AJ$23*'Intermediate calculations'!AC19)+Data!$AK$23)</f>
        <v>158774.71781159492</v>
      </c>
      <c r="AD27" s="22">
        <f>((Data!$AJ$23*'Intermediate calculations'!AD19)+Data!$AK$23)</f>
        <v>160431.33911110138</v>
      </c>
      <c r="AE27" s="22">
        <f>((Data!$AJ$23*'Intermediate calculations'!AE19)+Data!$AK$23)</f>
        <v>162107.06568873208</v>
      </c>
      <c r="AF27" s="22">
        <f>((Data!$AJ$23*'Intermediate calculations'!AF19)+Data!$AK$23)</f>
        <v>163800.48231359199</v>
      </c>
      <c r="AG27" s="22">
        <f>((Data!$AJ$23*'Intermediate calculations'!AG19)+Data!$AK$23)</f>
        <v>165439.25782560784</v>
      </c>
      <c r="AH27" s="22">
        <f>((Data!$AJ$23*'Intermediate calculations'!AH19)+Data!$AK$23)</f>
        <v>166717.681249235</v>
      </c>
      <c r="AI27" s="22">
        <f>((Data!$AJ$23*'Intermediate calculations'!AI19)+Data!$AK$23)</f>
        <v>167999.80031378858</v>
      </c>
      <c r="AJ27" s="22">
        <f>((Data!$AJ$23*'Intermediate calculations'!AJ19)+Data!$AK$23)</f>
        <v>169298.38885680749</v>
      </c>
      <c r="AK27" s="22">
        <f>((Data!$AJ$23*'Intermediate calculations'!AK19)+Data!$AK$23)</f>
        <v>170611.9778294976</v>
      </c>
      <c r="AL27" s="22">
        <f>((Data!$AJ$23*'Intermediate calculations'!AL19)+Data!$AK$23)</f>
        <v>171950.09176965561</v>
      </c>
      <c r="AM27" s="22">
        <f>((Data!$AJ$23*'Intermediate calculations'!AM19)+Data!$AK$23)</f>
        <v>173114.32618604816</v>
      </c>
      <c r="AN27" s="22">
        <f>((Data!$AJ$23*'Intermediate calculations'!AN19)+Data!$AK$23)</f>
        <v>174292.70216925826</v>
      </c>
      <c r="AO27" s="22">
        <f>((Data!$AJ$23*'Intermediate calculations'!AO19)+Data!$AK$23)</f>
        <v>175483.75049356918</v>
      </c>
      <c r="AP27" s="22">
        <f>((Data!$AJ$23*'Intermediate calculations'!AP19)+Data!$AK$23)</f>
        <v>176697.97653197887</v>
      </c>
      <c r="AQ27" s="22">
        <f>((Data!$AJ$23*'Intermediate calculations'!AQ19)+Data!$AK$23)</f>
        <v>177927.16659287288</v>
      </c>
      <c r="AR27" s="22">
        <f>((Data!$AJ$23*'Intermediate calculations'!AR19)+Data!$AK$23)</f>
        <v>179006.10434116534</v>
      </c>
      <c r="AS27" s="22">
        <f>((Data!$AJ$23*'Intermediate calculations'!AS19)+Data!$AK$23)</f>
        <v>180093.71757616379</v>
      </c>
      <c r="AT27" s="22">
        <f>((Data!$AJ$23*'Intermediate calculations'!AT19)+Data!$AK$23)</f>
        <v>181190.96508443705</v>
      </c>
      <c r="AU27" s="22">
        <f>((Data!$AJ$23*'Intermediate calculations'!AU19)+Data!$AK$23)</f>
        <v>182302.6187568499</v>
      </c>
      <c r="AV27" s="22">
        <f>((Data!$AJ$23*'Intermediate calculations'!AV19)+Data!$AK$23)</f>
        <v>183415.71524831446</v>
      </c>
      <c r="AW27" s="22">
        <f>((Data!$AJ$23*'Intermediate calculations'!AW19)+Data!$AK$23)</f>
        <v>184389.63304038456</v>
      </c>
      <c r="AX27" s="22">
        <f>((Data!$AJ$23*'Intermediate calculations'!AX19)+Data!$AK$23)</f>
        <v>185373.13759053813</v>
      </c>
      <c r="AY27" s="22">
        <f>((Data!$AJ$23*'Intermediate calculations'!AY19)+Data!$AK$23)</f>
        <v>186361.12159826004</v>
      </c>
      <c r="AZ27" s="22">
        <f>((Data!$AJ$23*'Intermediate calculations'!AZ19)+Data!$AK$23)</f>
        <v>187357.04100945371</v>
      </c>
      <c r="BA27" s="22">
        <f>((Data!$AJ$23*'Intermediate calculations'!BA19)+Data!$AK$23)</f>
        <v>188363.20749391569</v>
      </c>
      <c r="BB27" s="22">
        <f>((Data!$AJ$23*'Intermediate calculations'!BB19)+Data!$AK$23)</f>
        <v>189232.36771178068</v>
      </c>
      <c r="BC27" s="22">
        <f>((Data!$AJ$23*'Intermediate calculations'!BC19)+Data!$AK$23)</f>
        <v>190108.07559912154</v>
      </c>
      <c r="BD27" s="22">
        <f>((Data!$AJ$23*'Intermediate calculations'!BD19)+Data!$AK$23)</f>
        <v>190990.96170987721</v>
      </c>
      <c r="BE27" s="22">
        <f>((Data!$AJ$23*'Intermediate calculations'!BE19)+Data!$AK$23)</f>
        <v>191881.17477053744</v>
      </c>
      <c r="BF27" s="22">
        <f>((Data!$AJ$23*'Intermediate calculations'!BF19)+Data!$AK$23)</f>
        <v>192781.68139648583</v>
      </c>
      <c r="BG27" s="22">
        <f>((Data!$AJ$23*'Intermediate calculations'!BG19)+Data!$AK$23)</f>
        <v>193542.27347062656</v>
      </c>
      <c r="BH27" s="22">
        <f>((Data!$AJ$23*'Intermediate calculations'!BH19)+Data!$AK$23)</f>
        <v>194305.63104394596</v>
      </c>
      <c r="BI27" s="22">
        <f>((Data!$AJ$23*'Intermediate calculations'!BI19)+Data!$AK$23)</f>
        <v>195075.91445909636</v>
      </c>
      <c r="BJ27" s="22">
        <f>((Data!$AJ$23*'Intermediate calculations'!BJ19)+Data!$AK$23)</f>
        <v>195854.24158192423</v>
      </c>
      <c r="BK27" s="22">
        <f>((Data!$AJ$23*'Intermediate calculations'!BK19)+Data!$AK$23)</f>
        <v>196653.34044842303</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234115.69732334561</v>
      </c>
      <c r="Z29" s="22">
        <f>((Data!$AJ$9*'Intermediate calculations'!Z4)+Data!$AK$9)*Drivers!AA4</f>
        <v>240677.03194501446</v>
      </c>
      <c r="AA29" s="22">
        <f>((Data!$AJ$9*'Intermediate calculations'!AA4)+Data!$AK$9)*Drivers!AB4</f>
        <v>245783.56095812219</v>
      </c>
      <c r="AB29" s="22">
        <f>((Data!$AJ$9*'Intermediate calculations'!AB4)+Data!$AK$9)*Drivers!AC4</f>
        <v>247726.14378089565</v>
      </c>
      <c r="AC29" s="22">
        <f>((Data!$AJ$9*'Intermediate calculations'!AC4)+Data!$AK$9)*Drivers!AD4</f>
        <v>249247.67282889821</v>
      </c>
      <c r="AD29" s="22">
        <f>((Data!$AJ$9*'Intermediate calculations'!AD4)+Data!$AK$9)*Drivers!AE4</f>
        <v>252917.25458419087</v>
      </c>
      <c r="AE29" s="22">
        <f>((Data!$AJ$9*'Intermediate calculations'!AE4)+Data!$AK$9)*Drivers!AF4</f>
        <v>255636.42362847575</v>
      </c>
      <c r="AF29" s="22">
        <f>((Data!$AJ$9*'Intermediate calculations'!AF4)+Data!$AK$9)*Drivers!AG4</f>
        <v>255282.14636473573</v>
      </c>
      <c r="AG29" s="22">
        <f>((Data!$AJ$9*'Intermediate calculations'!AG4)+Data!$AK$9)*Drivers!AH4</f>
        <v>227745.45591032796</v>
      </c>
      <c r="AH29" s="22">
        <f>((Data!$AJ$9*'Intermediate calculations'!AH4)+Data!$AK$9)*Drivers!AI4</f>
        <v>238551.81207376631</v>
      </c>
      <c r="AI29" s="22">
        <f>((Data!$AJ$9*'Intermediate calculations'!AI4)+Data!$AK$9)*Drivers!AJ4</f>
        <v>245830.05046162108</v>
      </c>
      <c r="AJ29" s="22">
        <f>((Data!$AJ$9*'Intermediate calculations'!AJ4)+Data!$AK$9)*Drivers!AK4</f>
        <v>253757.62828492979</v>
      </c>
      <c r="AK29" s="22">
        <f>((Data!$AJ$9*'Intermediate calculations'!AK4)+Data!$AK$9)*Drivers!AL4</f>
        <v>261792.47426259745</v>
      </c>
      <c r="AL29" s="22">
        <f>((Data!$AJ$9*'Intermediate calculations'!AL4)+Data!$AK$9)*Drivers!AM4</f>
        <v>273034.23268722271</v>
      </c>
      <c r="AM29" s="22">
        <f>((Data!$AJ$9*'Intermediate calculations'!AM4)+Data!$AK$9)*Drivers!AN4</f>
        <v>284997.62652095087</v>
      </c>
      <c r="AN29" s="22">
        <f>((Data!$AJ$9*'Intermediate calculations'!AN4)+Data!$AK$9)*Drivers!AO4</f>
        <v>297966.07971127197</v>
      </c>
      <c r="AO29" s="22">
        <f>((Data!$AJ$9*'Intermediate calculations'!AO4)+Data!$AK$9)*Drivers!AP4</f>
        <v>311416.57644458889</v>
      </c>
      <c r="AP29" s="22">
        <f>((Data!$AJ$9*'Intermediate calculations'!AP4)+Data!$AK$9)*Drivers!AQ4</f>
        <v>328793.12216880289</v>
      </c>
      <c r="AQ29" s="22">
        <f>((Data!$AJ$9*'Intermediate calculations'!AQ4)+Data!$AK$9)*Drivers!AR4</f>
        <v>347337.433386205</v>
      </c>
      <c r="AR29" s="22">
        <f>((Data!$AJ$9*'Intermediate calculations'!AR4)+Data!$AK$9)*Drivers!AS4</f>
        <v>364583.91775379615</v>
      </c>
      <c r="AS29" s="22">
        <f>((Data!$AJ$9*'Intermediate calculations'!AS4)+Data!$AK$9)*Drivers!AT4</f>
        <v>381801.17531763657</v>
      </c>
      <c r="AT29" s="22">
        <f>((Data!$AJ$9*'Intermediate calculations'!AT4)+Data!$AK$9)*Drivers!AU4</f>
        <v>399282.0878291066</v>
      </c>
      <c r="AU29" s="22">
        <f>((Data!$AJ$9*'Intermediate calculations'!AU4)+Data!$AK$9)*Drivers!AV4</f>
        <v>418582.66863858909</v>
      </c>
      <c r="AV29" s="22">
        <f>((Data!$AJ$9*'Intermediate calculations'!AV4)+Data!$AK$9)*Drivers!AW4</f>
        <v>435382.7475283299</v>
      </c>
      <c r="AW29" s="22">
        <f>((Data!$AJ$9*'Intermediate calculations'!AW4)+Data!$AK$9)*Drivers!AX4</f>
        <v>453527.34566440183</v>
      </c>
      <c r="AX29" s="22">
        <f>((Data!$AJ$9*'Intermediate calculations'!AX4)+Data!$AK$9)*Drivers!AY4</f>
        <v>472618.67913865898</v>
      </c>
      <c r="AY29" s="22">
        <f>((Data!$AJ$9*'Intermediate calculations'!AY4)+Data!$AK$9)*Drivers!AZ4</f>
        <v>490948.29414237879</v>
      </c>
      <c r="AZ29" s="22">
        <f>((Data!$AJ$9*'Intermediate calculations'!AZ4)+Data!$AK$9)*Drivers!BA4</f>
        <v>509644.75929362013</v>
      </c>
      <c r="BA29" s="22">
        <f>((Data!$AJ$9*'Intermediate calculations'!BA4)+Data!$AK$9)*Drivers!BB4</f>
        <v>529457.40566859976</v>
      </c>
      <c r="BB29" s="22">
        <f>((Data!$AJ$9*'Intermediate calculations'!BB4)+Data!$AK$9)*Drivers!BC4</f>
        <v>549478.45065186359</v>
      </c>
      <c r="BC29" s="22">
        <f>((Data!$AJ$9*'Intermediate calculations'!BC4)+Data!$AK$9)*Drivers!BD4</f>
        <v>570004.65198416507</v>
      </c>
      <c r="BD29" s="22">
        <f>((Data!$AJ$9*'Intermediate calculations'!BD4)+Data!$AK$9)*Drivers!BE4</f>
        <v>591234.58619425411</v>
      </c>
      <c r="BE29" s="22">
        <f>((Data!$AJ$9*'Intermediate calculations'!BE4)+Data!$AK$9)*Drivers!BF4</f>
        <v>613207.1283929263</v>
      </c>
      <c r="BF29" s="22">
        <f>((Data!$AJ$9*'Intermediate calculations'!BF4)+Data!$AK$9)*Drivers!BG4</f>
        <v>636894.70122479869</v>
      </c>
      <c r="BG29" s="22">
        <f>((Data!$AJ$9*'Intermediate calculations'!BG4)+Data!$AK$9)*Drivers!BH4</f>
        <v>661738.60174418567</v>
      </c>
      <c r="BH29" s="22">
        <f>((Data!$AJ$9*'Intermediate calculations'!BH4)+Data!$AK$9)*Drivers!BI4</f>
        <v>686339.17943859857</v>
      </c>
      <c r="BI29" s="22">
        <f>((Data!$AJ$9*'Intermediate calculations'!BI4)+Data!$AK$9)*Drivers!BJ4</f>
        <v>712068.90360607347</v>
      </c>
      <c r="BJ29" s="22">
        <f>((Data!$AJ$9*'Intermediate calculations'!BJ4)+Data!$AK$9)*Drivers!BK4</f>
        <v>739292.19159223302</v>
      </c>
      <c r="BK29" s="22">
        <f>((Data!$AJ$9*'Intermediate calculations'!BK4)+Data!$AK$9)*Drivers!BL4</f>
        <v>772220.06736960961</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4.4742238033843016</v>
      </c>
      <c r="Z30" s="53">
        <f>Z29*ttokg/Drivers!AA4</f>
        <v>4.532149752515191</v>
      </c>
      <c r="AA30" s="53">
        <f>AA29*ttokg/Drivers!AB4</f>
        <v>4.5589459450709224</v>
      </c>
      <c r="AB30" s="53">
        <f>AB29*ttokg/Drivers!AC4</f>
        <v>4.5246378103108382</v>
      </c>
      <c r="AC30" s="53">
        <f>AC29*ttokg/Drivers!AD4</f>
        <v>4.4812646457994889</v>
      </c>
      <c r="AD30" s="53">
        <f>AD29*ttokg/Drivers!AE4</f>
        <v>4.4746733498609998</v>
      </c>
      <c r="AE30" s="53">
        <f>AE29*ttokg/Drivers!AF4</f>
        <v>4.450804737116016</v>
      </c>
      <c r="AF30" s="53">
        <f>AF29*ttokg/Drivers!AG4</f>
        <v>4.3739033393427729</v>
      </c>
      <c r="AG30" s="53">
        <f>AG29*ttokg/Drivers!AH4</f>
        <v>3.8400014552728776</v>
      </c>
      <c r="AH30" s="53">
        <f>AH29*ttokg/Drivers!AI4</f>
        <v>3.9764215292802891</v>
      </c>
      <c r="AI30" s="53">
        <f>AI29*ttokg/Drivers!AJ4</f>
        <v>4.0510974941307483</v>
      </c>
      <c r="AJ30" s="53">
        <f>AJ29*ttokg/Drivers!AK4</f>
        <v>4.1341369526036731</v>
      </c>
      <c r="AK30" s="53">
        <f>AK29*ttokg/Drivers!AL4</f>
        <v>4.2164886811970925</v>
      </c>
      <c r="AL30" s="53">
        <f>AL29*ttokg/Drivers!AM4</f>
        <v>4.3474931960266066</v>
      </c>
      <c r="AM30" s="53">
        <f>AM29*ttokg/Drivers!AN4</f>
        <v>4.4937376088539267</v>
      </c>
      <c r="AN30" s="53">
        <f>AN29*ttokg/Drivers!AO4</f>
        <v>4.6524096923410037</v>
      </c>
      <c r="AO30" s="53">
        <f>AO29*ttokg/Drivers!AP4</f>
        <v>4.8150134933563331</v>
      </c>
      <c r="AP30" s="53">
        <f>AP29*ttokg/Drivers!AQ4</f>
        <v>5.0341153720000671</v>
      </c>
      <c r="AQ30" s="53">
        <f>AQ29*ttokg/Drivers!AR4</f>
        <v>5.2661919981339862</v>
      </c>
      <c r="AR30" s="53">
        <f>AR29*ttokg/Drivers!AS4</f>
        <v>5.4809008368943486</v>
      </c>
      <c r="AS30" s="53">
        <f>AS29*ttokg/Drivers!AT4</f>
        <v>5.6911631697388856</v>
      </c>
      <c r="AT30" s="53">
        <f>AT29*ttokg/Drivers!AU4</f>
        <v>5.9013713409964605</v>
      </c>
      <c r="AU30" s="53">
        <f>AU29*ttokg/Drivers!AV4</f>
        <v>6.1342814349815544</v>
      </c>
      <c r="AV30" s="53">
        <f>AV29*ttokg/Drivers!AW4</f>
        <v>6.3264926744671381</v>
      </c>
      <c r="AW30" s="53">
        <f>AW29*ttokg/Drivers!AX4</f>
        <v>6.5422527226281089</v>
      </c>
      <c r="AX30" s="53">
        <f>AX29*ttokg/Drivers!AY4</f>
        <v>6.7680999727659996</v>
      </c>
      <c r="AY30" s="53">
        <f>AY29*ttokg/Drivers!AZ4</f>
        <v>6.9794898977275661</v>
      </c>
      <c r="AZ30" s="53">
        <f>AZ29*ttokg/Drivers!BA4</f>
        <v>7.1926269332643198</v>
      </c>
      <c r="BA30" s="53">
        <f>BA29*ttokg/Drivers!BB4</f>
        <v>7.4179353524396765</v>
      </c>
      <c r="BB30" s="53">
        <f>BB29*ttokg/Drivers!BC4</f>
        <v>7.650919834535391</v>
      </c>
      <c r="BC30" s="53">
        <f>BC29*ttokg/Drivers!BD4</f>
        <v>7.8877358140815419</v>
      </c>
      <c r="BD30" s="53">
        <f>BD29*ttokg/Drivers!BE4</f>
        <v>8.1310149092455095</v>
      </c>
      <c r="BE30" s="53">
        <f>BE29*ttokg/Drivers!BF4</f>
        <v>8.3811399033591982</v>
      </c>
      <c r="BF30" s="53">
        <f>BF29*ttokg/Drivers!BG4</f>
        <v>8.6511631194356848</v>
      </c>
      <c r="BG30" s="53">
        <f>BG29*ttokg/Drivers!BH4</f>
        <v>8.9429740438092793</v>
      </c>
      <c r="BH30" s="53">
        <f>BH29*ttokg/Drivers!BI4</f>
        <v>9.2283259926556021</v>
      </c>
      <c r="BI30" s="53">
        <f>BI29*ttokg/Drivers!BJ4</f>
        <v>9.5256537797471896</v>
      </c>
      <c r="BJ30" s="53">
        <f>BJ29*ttokg/Drivers!BK4</f>
        <v>9.8396018874048838</v>
      </c>
      <c r="BK30" s="53">
        <f>BK29*ttokg/Drivers!BL4</f>
        <v>10.2256547830212</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0.21824089131961122</v>
      </c>
      <c r="AP31" s="53"/>
      <c r="AQ31" s="53">
        <f>(AQ32-AE32)/AE32</f>
        <v>0.33866943342009637</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211364.3638902074</v>
      </c>
      <c r="Z32" s="22">
        <f>((Data!$AJ$26*'Intermediate calculations'!Z29)+Data!$AK$26)</f>
        <v>216928.43523838409</v>
      </c>
      <c r="AA32" s="22">
        <f>((Data!$AJ$26*'Intermediate calculations'!AA29)+Data!$AK$26)</f>
        <v>221258.81821818691</v>
      </c>
      <c r="AB32" s="22">
        <f>((Data!$AJ$26*'Intermediate calculations'!AB29)+Data!$AK$26)</f>
        <v>222906.14609412823</v>
      </c>
      <c r="AC32" s="22">
        <f>((Data!$AJ$26*'Intermediate calculations'!AC29)+Data!$AK$26)</f>
        <v>224196.41654512016</v>
      </c>
      <c r="AD32" s="22">
        <f>((Data!$AJ$26*'Intermediate calculations'!AD29)+Data!$AK$26)</f>
        <v>227308.25520016844</v>
      </c>
      <c r="AE32" s="22">
        <f>((Data!$AJ$26*'Intermediate calculations'!AE29)+Data!$AK$26)</f>
        <v>229614.13524478447</v>
      </c>
      <c r="AF32" s="22">
        <f>((Data!$AJ$26*'Intermediate calculations'!AF29)+Data!$AK$26)</f>
        <v>229313.70490764297</v>
      </c>
      <c r="AG32" s="22">
        <f>((Data!$AJ$26*'Intermediate calculations'!AG29)+Data!$AK$26)</f>
        <v>205962.34131844519</v>
      </c>
      <c r="AH32" s="22">
        <f>((Data!$AJ$26*'Intermediate calculations'!AH29)+Data!$AK$26)</f>
        <v>215126.2294866555</v>
      </c>
      <c r="AI32" s="22">
        <f>((Data!$AJ$26*'Intermediate calculations'!AI29)+Data!$AK$26)</f>
        <v>221298.24173936428</v>
      </c>
      <c r="AJ32" s="22">
        <f>((Data!$AJ$26*'Intermediate calculations'!AJ29)+Data!$AK$26)</f>
        <v>228020.89973053586</v>
      </c>
      <c r="AK32" s="22">
        <f>((Data!$AJ$26*'Intermediate calculations'!AK29)+Data!$AK$26)</f>
        <v>234834.52209079621</v>
      </c>
      <c r="AL32" s="22">
        <f>((Data!$AJ$26*'Intermediate calculations'!AL29)+Data!$AK$26)</f>
        <v>244367.63533074738</v>
      </c>
      <c r="AM32" s="22">
        <f>((Data!$AJ$26*'Intermediate calculations'!AM29)+Data!$AK$26)</f>
        <v>254512.70195139624</v>
      </c>
      <c r="AN32" s="22">
        <f>((Data!$AJ$26*'Intermediate calculations'!AN29)+Data!$AK$26)</f>
        <v>265510.06803422578</v>
      </c>
      <c r="AO32" s="22">
        <f>((Data!$AJ$26*'Intermediate calculations'!AO29)+Data!$AK$26)</f>
        <v>276916.21141935885</v>
      </c>
      <c r="AP32" s="22">
        <f>((Data!$AJ$26*'Intermediate calculations'!AP29)+Data!$AK$26)</f>
        <v>291651.68000452756</v>
      </c>
      <c r="AQ32" s="22">
        <f>((Data!$AJ$26*'Intermediate calculations'!AQ29)+Data!$AK$26)</f>
        <v>307377.424333381</v>
      </c>
      <c r="AR32" s="22">
        <f>((Data!$AJ$26*'Intermediate calculations'!AR29)+Data!$AK$26)</f>
        <v>322002.59970693686</v>
      </c>
      <c r="AS32" s="22">
        <f>((Data!$AJ$26*'Intermediate calculations'!AS29)+Data!$AK$26)</f>
        <v>336602.99048547901</v>
      </c>
      <c r="AT32" s="22">
        <f>((Data!$AJ$26*'Intermediate calculations'!AT29)+Data!$AK$26)</f>
        <v>351426.9630540834</v>
      </c>
      <c r="AU32" s="22">
        <f>((Data!$AJ$26*'Intermediate calculations'!AU29)+Data!$AK$26)</f>
        <v>367794.03086534166</v>
      </c>
      <c r="AV32" s="22">
        <f>((Data!$AJ$26*'Intermediate calculations'!AV29)+Data!$AK$26)</f>
        <v>382040.65033949667</v>
      </c>
      <c r="AW32" s="22">
        <f>((Data!$AJ$26*'Intermediate calculations'!AW29)+Data!$AK$26)</f>
        <v>397427.43434525118</v>
      </c>
      <c r="AX32" s="22">
        <f>((Data!$AJ$26*'Intermediate calculations'!AX29)+Data!$AK$26)</f>
        <v>413617.05851588713</v>
      </c>
      <c r="AY32" s="22">
        <f>((Data!$AJ$26*'Intermediate calculations'!AY29)+Data!$AK$26)</f>
        <v>429160.73850570095</v>
      </c>
      <c r="AZ32" s="22">
        <f>((Data!$AJ$26*'Intermediate calculations'!AZ29)+Data!$AK$26)</f>
        <v>445015.51075228804</v>
      </c>
      <c r="BA32" s="22">
        <f>((Data!$AJ$26*'Intermediate calculations'!BA29)+Data!$AK$26)</f>
        <v>461816.81481358607</v>
      </c>
      <c r="BB32" s="22">
        <f>((Data!$AJ$26*'Intermediate calculations'!BB29)+Data!$AK$26)</f>
        <v>478794.84278735239</v>
      </c>
      <c r="BC32" s="22">
        <f>((Data!$AJ$26*'Intermediate calculations'!BC29)+Data!$AK$26)</f>
        <v>496201.24793285248</v>
      </c>
      <c r="BD32" s="22">
        <f>((Data!$AJ$26*'Intermediate calculations'!BD29)+Data!$AK$26)</f>
        <v>514204.424949907</v>
      </c>
      <c r="BE32" s="22">
        <f>((Data!$AJ$26*'Intermediate calculations'!BE29)+Data!$AK$26)</f>
        <v>532837.3402855281</v>
      </c>
      <c r="BF32" s="22">
        <f>((Data!$AJ$26*'Intermediate calculations'!BF29)+Data!$AK$26)</f>
        <v>552924.61717373936</v>
      </c>
      <c r="BG32" s="22">
        <f>((Data!$AJ$26*'Intermediate calculations'!BG29)+Data!$AK$26)</f>
        <v>573992.47044254793</v>
      </c>
      <c r="BH32" s="22">
        <f>((Data!$AJ$26*'Intermediate calculations'!BH29)+Data!$AK$26)</f>
        <v>594853.98374595912</v>
      </c>
      <c r="BI32" s="22">
        <f>((Data!$AJ$26*'Intermediate calculations'!BI29)+Data!$AK$26)</f>
        <v>616673.02351325634</v>
      </c>
      <c r="BJ32" s="22">
        <f>((Data!$AJ$26*'Intermediate calculations'!BJ29)+Data!$AK$26)</f>
        <v>639758.61896310805</v>
      </c>
      <c r="BK32" s="22">
        <f>((Data!$AJ$26*'Intermediate calculations'!BK29)+Data!$AK$26)</f>
        <v>667681.75666807429</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420833.84083064733</v>
      </c>
      <c r="Z34" s="22">
        <f>((Data!$AJ$10*'Intermediate calculations'!Z4)+Data!$AK$10)*Drivers!AA4</f>
        <v>429929.88017275505</v>
      </c>
      <c r="AA34" s="22">
        <f>((Data!$AJ$10*'Intermediate calculations'!AA4)+Data!$AK$10)*Drivers!AB4</f>
        <v>437800.85736008623</v>
      </c>
      <c r="AB34" s="22">
        <f>((Data!$AJ$10*'Intermediate calculations'!AB4)+Data!$AK$10)*Drivers!AC4</f>
        <v>442878.10894803656</v>
      </c>
      <c r="AC34" s="22">
        <f>((Data!$AJ$10*'Intermediate calculations'!AC4)+Data!$AK$10)*Drivers!AD4</f>
        <v>447690.76229676238</v>
      </c>
      <c r="AD34" s="22">
        <f>((Data!$AJ$10*'Intermediate calculations'!AD4)+Data!$AK$10)*Drivers!AE4</f>
        <v>454608.22527610051</v>
      </c>
      <c r="AE34" s="22">
        <f>((Data!$AJ$10*'Intermediate calculations'!AE4)+Data!$AK$10)*Drivers!AF4</f>
        <v>460698.21754590049</v>
      </c>
      <c r="AF34" s="22">
        <f>((Data!$AJ$10*'Intermediate calculations'!AF4)+Data!$AK$10)*Drivers!AG4</f>
        <v>464017.4775296998</v>
      </c>
      <c r="AG34" s="22">
        <f>((Data!$AJ$10*'Intermediate calculations'!AG4)+Data!$AK$10)*Drivers!AH4</f>
        <v>442377.4808253934</v>
      </c>
      <c r="AH34" s="22">
        <f>((Data!$AJ$10*'Intermediate calculations'!AH4)+Data!$AK$10)*Drivers!AI4</f>
        <v>455003.55000775342</v>
      </c>
      <c r="AI34" s="22">
        <f>((Data!$AJ$10*'Intermediate calculations'!AI4)+Data!$AK$10)*Drivers!AJ4</f>
        <v>464413.26163639175</v>
      </c>
      <c r="AJ34" s="22">
        <f>((Data!$AJ$10*'Intermediate calculations'!AJ4)+Data!$AK$10)*Drivers!AK4</f>
        <v>474451.82804073661</v>
      </c>
      <c r="AK34" s="22">
        <f>((Data!$AJ$10*'Intermediate calculations'!AK4)+Data!$AK$10)*Drivers!AL4</f>
        <v>484620.69590180396</v>
      </c>
      <c r="AL34" s="22">
        <f>((Data!$AJ$10*'Intermediate calculations'!AL4)+Data!$AK$10)*Drivers!AM4</f>
        <v>497773.08601666469</v>
      </c>
      <c r="AM34" s="22">
        <f>((Data!$AJ$10*'Intermediate calculations'!AM4)+Data!$AK$10)*Drivers!AN4</f>
        <v>511210.90551600017</v>
      </c>
      <c r="AN34" s="22">
        <f>((Data!$AJ$10*'Intermediate calculations'!AN4)+Data!$AK$10)*Drivers!AO4</f>
        <v>525597.66029347689</v>
      </c>
      <c r="AO34" s="22">
        <f>((Data!$AJ$10*'Intermediate calculations'!AO4)+Data!$AK$10)*Drivers!AP4</f>
        <v>540452.21123121795</v>
      </c>
      <c r="AP34" s="22">
        <f>((Data!$AJ$10*'Intermediate calculations'!AP4)+Data!$AK$10)*Drivers!AQ4</f>
        <v>558944.59705148195</v>
      </c>
      <c r="AQ34" s="22">
        <f>((Data!$AJ$10*'Intermediate calculations'!AQ4)+Data!$AK$10)*Drivers!AR4</f>
        <v>578536.38283536094</v>
      </c>
      <c r="AR34" s="22">
        <f>((Data!$AJ$10*'Intermediate calculations'!AR4)+Data!$AK$10)*Drivers!AS4</f>
        <v>596618.86268410343</v>
      </c>
      <c r="AS34" s="22">
        <f>((Data!$AJ$10*'Intermediate calculations'!AS4)+Data!$AK$10)*Drivers!AT4</f>
        <v>614693.29596590251</v>
      </c>
      <c r="AT34" s="22">
        <f>((Data!$AJ$10*'Intermediate calculations'!AT4)+Data!$AK$10)*Drivers!AU4</f>
        <v>633029.40671309934</v>
      </c>
      <c r="AU34" s="22">
        <f>((Data!$AJ$10*'Intermediate calculations'!AU4)+Data!$AK$10)*Drivers!AV4</f>
        <v>653059.48409704177</v>
      </c>
      <c r="AV34" s="22">
        <f>((Data!$AJ$10*'Intermediate calculations'!AV4)+Data!$AK$10)*Drivers!AW4</f>
        <v>670807.48425875069</v>
      </c>
      <c r="AW34" s="22">
        <f>((Data!$AJ$10*'Intermediate calculations'!AW4)+Data!$AK$10)*Drivers!AX4</f>
        <v>689484.81201120222</v>
      </c>
      <c r="AX34" s="22">
        <f>((Data!$AJ$10*'Intermediate calculations'!AX4)+Data!$AK$10)*Drivers!AY4</f>
        <v>709047.97465021489</v>
      </c>
      <c r="AY34" s="22">
        <f>((Data!$AJ$10*'Intermediate calculations'!AY4)+Data!$AK$10)*Drivers!AZ4</f>
        <v>727924.64778635022</v>
      </c>
      <c r="AZ34" s="22">
        <f>((Data!$AJ$10*'Intermediate calculations'!AZ4)+Data!$AK$10)*Drivers!BA4</f>
        <v>747153.65258222423</v>
      </c>
      <c r="BA34" s="22">
        <f>((Data!$AJ$10*'Intermediate calculations'!BA4)+Data!$AK$10)*Drivers!BB4</f>
        <v>767424.76752124168</v>
      </c>
      <c r="BB34" s="22">
        <f>((Data!$AJ$10*'Intermediate calculations'!BB4)+Data!$AK$10)*Drivers!BC4</f>
        <v>787591.59545477084</v>
      </c>
      <c r="BC34" s="22">
        <f>((Data!$AJ$10*'Intermediate calculations'!BC4)+Data!$AK$10)*Drivers!BD4</f>
        <v>808234.16614309314</v>
      </c>
      <c r="BD34" s="22">
        <f>((Data!$AJ$10*'Intermediate calculations'!BD4)+Data!$AK$10)*Drivers!BE4</f>
        <v>829535.3129914673</v>
      </c>
      <c r="BE34" s="22">
        <f>((Data!$AJ$10*'Intermediate calculations'!BE4)+Data!$AK$10)*Drivers!BF4</f>
        <v>851530.88348896743</v>
      </c>
      <c r="BF34" s="22">
        <f>((Data!$AJ$10*'Intermediate calculations'!BF4)+Data!$AK$10)*Drivers!BG4</f>
        <v>875115.94602229795</v>
      </c>
      <c r="BG34" s="22">
        <f>((Data!$AJ$10*'Intermediate calculations'!BG4)+Data!$AK$10)*Drivers!BH4</f>
        <v>899456.76692312967</v>
      </c>
      <c r="BH34" s="22">
        <f>((Data!$AJ$10*'Intermediate calculations'!BH4)+Data!$AK$10)*Drivers!BI4</f>
        <v>923581.16716652003</v>
      </c>
      <c r="BI34" s="22">
        <f>((Data!$AJ$10*'Intermediate calculations'!BI4)+Data!$AK$10)*Drivers!BJ4</f>
        <v>948752.38141988497</v>
      </c>
      <c r="BJ34" s="22">
        <f>((Data!$AJ$10*'Intermediate calculations'!BJ4)+Data!$AK$10)*Drivers!BK4</f>
        <v>975305.8515323312</v>
      </c>
      <c r="BK34" s="22">
        <f>((Data!$AJ$10*'Intermediate calculations'!BK4)+Data!$AK$10)*Drivers!BL4</f>
        <v>1007117.3675942469</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8.0426251184412276</v>
      </c>
      <c r="Z35" s="53">
        <f>Z34*ttokg/Drivers!AA4</f>
        <v>8.095939127540003</v>
      </c>
      <c r="AA35" s="53">
        <f>AA34*ttokg/Drivers!AB4</f>
        <v>8.1206018646235307</v>
      </c>
      <c r="AB35" s="53">
        <f>AB34*ttokg/Drivers!AC4</f>
        <v>8.089025270088527</v>
      </c>
      <c r="AC35" s="53">
        <f>AC34*ttokg/Drivers!AD4</f>
        <v>8.0491053840599758</v>
      </c>
      <c r="AD35" s="53">
        <f>AD34*ttokg/Drivers!AE4</f>
        <v>8.0430388729900688</v>
      </c>
      <c r="AE35" s="53">
        <f>AE34*ttokg/Drivers!AF4</f>
        <v>8.0210706280816257</v>
      </c>
      <c r="AF35" s="53">
        <f>AF34*ttokg/Drivers!AG4</f>
        <v>7.9502919549289919</v>
      </c>
      <c r="AG35" s="53">
        <f>AG34*ttokg/Drivers!AH4</f>
        <v>7.4588981956167535</v>
      </c>
      <c r="AH35" s="53">
        <f>AH34*ttokg/Drivers!AI4</f>
        <v>7.5844567954500128</v>
      </c>
      <c r="AI35" s="53">
        <f>AI34*ttokg/Drivers!AJ4</f>
        <v>7.6531872198838258</v>
      </c>
      <c r="AJ35" s="53">
        <f>AJ34*ttokg/Drivers!AK4</f>
        <v>7.7296152544867542</v>
      </c>
      <c r="AK35" s="53">
        <f>AK34*ttokg/Drivers!AL4</f>
        <v>7.8054103147905387</v>
      </c>
      <c r="AL35" s="53">
        <f>AL34*ttokg/Drivers!AM4</f>
        <v>7.9259845306712302</v>
      </c>
      <c r="AM35" s="53">
        <f>AM34*ttokg/Drivers!AN4</f>
        <v>8.0605852765045576</v>
      </c>
      <c r="AN35" s="53">
        <f>AN34*ttokg/Drivers!AO4</f>
        <v>8.2066242284712683</v>
      </c>
      <c r="AO35" s="53">
        <f>AO34*ttokg/Drivers!AP4</f>
        <v>8.3562818630356777</v>
      </c>
      <c r="AP35" s="53">
        <f>AP34*ttokg/Drivers!AQ4</f>
        <v>8.5579393192678879</v>
      </c>
      <c r="AQ35" s="53">
        <f>AQ34*ttokg/Drivers!AR4</f>
        <v>8.771538501378128</v>
      </c>
      <c r="AR35" s="53">
        <f>AR34*ttokg/Drivers!AS4</f>
        <v>8.9691526821555971</v>
      </c>
      <c r="AS35" s="53">
        <f>AS34*ttokg/Drivers!AT4</f>
        <v>9.1626743782968934</v>
      </c>
      <c r="AT35" s="53">
        <f>AT34*ttokg/Drivers!AU4</f>
        <v>9.356146225080801</v>
      </c>
      <c r="AU35" s="53">
        <f>AU34*ttokg/Drivers!AV4</f>
        <v>9.570512516116624</v>
      </c>
      <c r="AV35" s="53">
        <f>AV34*ttokg/Drivers!AW4</f>
        <v>9.747420308299132</v>
      </c>
      <c r="AW35" s="53">
        <f>AW34*ttokg/Drivers!AX4</f>
        <v>9.9460020034357033</v>
      </c>
      <c r="AX35" s="53">
        <f>AX34*ttokg/Drivers!AY4</f>
        <v>10.153867779127667</v>
      </c>
      <c r="AY35" s="53">
        <f>AY34*ttokg/Drivers!AZ4</f>
        <v>10.348427290916163</v>
      </c>
      <c r="AZ35" s="53">
        <f>AZ34*ttokg/Drivers!BA4</f>
        <v>10.544594812076962</v>
      </c>
      <c r="BA35" s="53">
        <f>BA34*ttokg/Drivers!BB4</f>
        <v>10.751964657373822</v>
      </c>
      <c r="BB35" s="53">
        <f>BB34*ttokg/Drivers!BC4</f>
        <v>10.966399413898184</v>
      </c>
      <c r="BC35" s="53">
        <f>BC34*ttokg/Drivers!BD4</f>
        <v>11.184360612250424</v>
      </c>
      <c r="BD35" s="53">
        <f>BD34*ttokg/Drivers!BE4</f>
        <v>11.408270346794557</v>
      </c>
      <c r="BE35" s="53">
        <f>BE34*ttokg/Drivers!BF4</f>
        <v>11.638480924473258</v>
      </c>
      <c r="BF35" s="53">
        <f>BF34*ttokg/Drivers!BG4</f>
        <v>11.887005470290434</v>
      </c>
      <c r="BG35" s="53">
        <f>BG34*ttokg/Drivers!BH4</f>
        <v>12.155583033724445</v>
      </c>
      <c r="BH35" s="53">
        <f>BH34*ttokg/Drivers!BI4</f>
        <v>12.418215871431963</v>
      </c>
      <c r="BI35" s="53">
        <f>BI34*ttokg/Drivers!BJ4</f>
        <v>12.691871056787699</v>
      </c>
      <c r="BJ35" s="53">
        <f>BJ34*ttokg/Drivers!BK4</f>
        <v>12.98082328837541</v>
      </c>
      <c r="BK35" s="53">
        <f>BK34*ttokg/Drivers!BL4</f>
        <v>13.336139479103521</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0.19157234423072544</v>
      </c>
      <c r="AP36" s="53"/>
      <c r="AQ36" s="53">
        <f>(AQ37-AE37)/AE37</f>
        <v>0.25944560759824425</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450665.65078861202</v>
      </c>
      <c r="Z37" s="22">
        <f>((Data!$AJ$29*'Intermediate calculations'!Z34)+Data!$AK$29)</f>
        <v>460559.44137753063</v>
      </c>
      <c r="AA37" s="22">
        <f>((Data!$AJ$29*'Intermediate calculations'!AA34)+Data!$AK$29)</f>
        <v>469120.72800929734</v>
      </c>
      <c r="AB37" s="22">
        <f>((Data!$AJ$29*'Intermediate calculations'!AB34)+Data!$AK$29)</f>
        <v>474643.27052358637</v>
      </c>
      <c r="AC37" s="22">
        <f>((Data!$AJ$29*'Intermediate calculations'!AC34)+Data!$AK$29)</f>
        <v>479878.00870121585</v>
      </c>
      <c r="AD37" s="22">
        <f>((Data!$AJ$29*'Intermediate calculations'!AD34)+Data!$AK$29)</f>
        <v>487402.15493125073</v>
      </c>
      <c r="AE37" s="22">
        <f>((Data!$AJ$29*'Intermediate calculations'!AE34)+Data!$AK$29)</f>
        <v>494026.25866908405</v>
      </c>
      <c r="AF37" s="22">
        <f>((Data!$AJ$29*'Intermediate calculations'!AF34)+Data!$AK$29)</f>
        <v>497636.62818869064</v>
      </c>
      <c r="AG37" s="22">
        <f>((Data!$AJ$29*'Intermediate calculations'!AG34)+Data!$AK$29)</f>
        <v>474098.73574069183</v>
      </c>
      <c r="AH37" s="22">
        <f>((Data!$AJ$29*'Intermediate calculations'!AH34)+Data!$AK$29)</f>
        <v>487832.15088470804</v>
      </c>
      <c r="AI37" s="22">
        <f>((Data!$AJ$29*'Intermediate calculations'!AI34)+Data!$AK$29)</f>
        <v>498067.12380582205</v>
      </c>
      <c r="AJ37" s="22">
        <f>((Data!$AJ$29*'Intermediate calculations'!AJ34)+Data!$AK$29)</f>
        <v>508986.10404349194</v>
      </c>
      <c r="AK37" s="22">
        <f>((Data!$AJ$29*'Intermediate calculations'!AK34)+Data!$AK$29)</f>
        <v>520046.81358528609</v>
      </c>
      <c r="AL37" s="22">
        <f>((Data!$AJ$29*'Intermediate calculations'!AL34)+Data!$AK$29)</f>
        <v>534352.70966225304</v>
      </c>
      <c r="AM37" s="22">
        <f>((Data!$AJ$29*'Intermediate calculations'!AM34)+Data!$AK$29)</f>
        <v>548969.0681780579</v>
      </c>
      <c r="AN37" s="22">
        <f>((Data!$AJ$29*'Intermediate calculations'!AN34)+Data!$AK$29)</f>
        <v>564617.58657919941</v>
      </c>
      <c r="AO37" s="22">
        <f>((Data!$AJ$29*'Intermediate calculations'!AO34)+Data!$AK$29)</f>
        <v>580774.92833453766</v>
      </c>
      <c r="AP37" s="22">
        <f>((Data!$AJ$29*'Intermediate calculations'!AP34)+Data!$AK$29)</f>
        <v>600889.15452837292</v>
      </c>
      <c r="AQ37" s="22">
        <f>((Data!$AJ$29*'Intermediate calculations'!AQ34)+Data!$AK$29)</f>
        <v>622199.20151897194</v>
      </c>
      <c r="AR37" s="22">
        <f>((Data!$AJ$29*'Intermediate calculations'!AR34)+Data!$AK$29)</f>
        <v>641867.57169890404</v>
      </c>
      <c r="AS37" s="22">
        <f>((Data!$AJ$29*'Intermediate calculations'!AS34)+Data!$AK$29)</f>
        <v>661527.18960267445</v>
      </c>
      <c r="AT37" s="22">
        <f>((Data!$AJ$29*'Intermediate calculations'!AT34)+Data!$AK$29)</f>
        <v>681471.43490823056</v>
      </c>
      <c r="AU37" s="22">
        <f>((Data!$AJ$29*'Intermediate calculations'!AU34)+Data!$AK$29)</f>
        <v>703258.21305013797</v>
      </c>
      <c r="AV37" s="22">
        <f>((Data!$AJ$29*'Intermediate calculations'!AV34)+Data!$AK$29)</f>
        <v>722562.76862293249</v>
      </c>
      <c r="AW37" s="22">
        <f>((Data!$AJ$29*'Intermediate calculations'!AW34)+Data!$AK$29)</f>
        <v>742878.15673783631</v>
      </c>
      <c r="AX37" s="22">
        <f>((Data!$AJ$29*'Intermediate calculations'!AX34)+Data!$AK$29)</f>
        <v>764157.07024377771</v>
      </c>
      <c r="AY37" s="22">
        <f>((Data!$AJ$29*'Intermediate calculations'!AY34)+Data!$AK$29)</f>
        <v>784689.28695922485</v>
      </c>
      <c r="AZ37" s="22">
        <f>((Data!$AJ$29*'Intermediate calculations'!AZ34)+Data!$AK$29)</f>
        <v>805604.73592864466</v>
      </c>
      <c r="BA37" s="22">
        <f>((Data!$AJ$29*'Intermediate calculations'!BA34)+Data!$AK$29)</f>
        <v>827653.6913769911</v>
      </c>
      <c r="BB37" s="22">
        <f>((Data!$AJ$29*'Intermediate calculations'!BB34)+Data!$AK$29)</f>
        <v>849589.21352160606</v>
      </c>
      <c r="BC37" s="22">
        <f>((Data!$AJ$29*'Intermediate calculations'!BC34)+Data!$AK$29)</f>
        <v>872042.20255626948</v>
      </c>
      <c r="BD37" s="22">
        <f>((Data!$AJ$29*'Intermediate calculations'!BD34)+Data!$AK$29)</f>
        <v>895211.52695068042</v>
      </c>
      <c r="BE37" s="22">
        <f>((Data!$AJ$29*'Intermediate calculations'!BE34)+Data!$AK$29)</f>
        <v>919136.17813140387</v>
      </c>
      <c r="BF37" s="22">
        <f>((Data!$AJ$29*'Intermediate calculations'!BF34)+Data!$AK$29)</f>
        <v>944789.72479661135</v>
      </c>
      <c r="BG37" s="22">
        <f>((Data!$AJ$29*'Intermediate calculations'!BG34)+Data!$AK$29)</f>
        <v>971265.31221413449</v>
      </c>
      <c r="BH37" s="22">
        <f>((Data!$AJ$29*'Intermediate calculations'!BH34)+Data!$AK$29)</f>
        <v>997505.49820216652</v>
      </c>
      <c r="BI37" s="22">
        <f>((Data!$AJ$29*'Intermediate calculations'!BI34)+Data!$AK$29)</f>
        <v>1024884.3070798654</v>
      </c>
      <c r="BJ37" s="22">
        <f>((Data!$AJ$29*'Intermediate calculations'!BJ34)+Data!$AK$29)</f>
        <v>1053766.6000010807</v>
      </c>
      <c r="BK37" s="22">
        <f>((Data!$AJ$29*'Intermediate calculations'!BK34)+Data!$AK$29)</f>
        <v>1088368.086031998</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1797218.8315268089</v>
      </c>
      <c r="Z39" s="22">
        <f>((Data!$AJ$11*'Intermediate calculations'!Z4)+Data!$AK$11)*Drivers!AA4</f>
        <v>1860200.026387824</v>
      </c>
      <c r="AA39" s="22">
        <f>((Data!$AJ$11*'Intermediate calculations'!AA4)+Data!$AK$11)*Drivers!AB4</f>
        <v>1905515.9711830672</v>
      </c>
      <c r="AB39" s="22">
        <f>((Data!$AJ$11*'Intermediate calculations'!AB4)+Data!$AK$11)*Drivers!AC4</f>
        <v>1913018.0944672257</v>
      </c>
      <c r="AC39" s="22">
        <f>((Data!$AJ$11*'Intermediate calculations'!AC4)+Data!$AK$11)*Drivers!AD4</f>
        <v>1914986.9885991653</v>
      </c>
      <c r="AD39" s="22">
        <f>((Data!$AJ$11*'Intermediate calculations'!AD4)+Data!$AK$11)*Drivers!AE4</f>
        <v>1941655.5488499606</v>
      </c>
      <c r="AE39" s="22">
        <f>((Data!$AJ$11*'Intermediate calculations'!AE4)+Data!$AK$11)*Drivers!AF4</f>
        <v>1956910.4379436532</v>
      </c>
      <c r="AF39" s="22">
        <f>((Data!$AJ$11*'Intermediate calculations'!AF4)+Data!$AK$11)*Drivers!AG4</f>
        <v>1935699.1549047276</v>
      </c>
      <c r="AG39" s="22">
        <f>((Data!$AJ$11*'Intermediate calculations'!AG4)+Data!$AK$11)*Drivers!AH4</f>
        <v>1594093.6172772103</v>
      </c>
      <c r="AH39" s="22">
        <f>((Data!$AJ$11*'Intermediate calculations'!AH4)+Data!$AK$11)*Drivers!AI4</f>
        <v>1708829.328986038</v>
      </c>
      <c r="AI39" s="22">
        <f>((Data!$AJ$11*'Intermediate calculations'!AI4)+Data!$AK$11)*Drivers!AJ4</f>
        <v>1781871.268776584</v>
      </c>
      <c r="AJ39" s="22">
        <f>((Data!$AJ$11*'Intermediate calculations'!AJ4)+Data!$AK$11)*Drivers!AK4</f>
        <v>1862414.3715278064</v>
      </c>
      <c r="AK39" s="22">
        <f>((Data!$AJ$11*'Intermediate calculations'!AK4)+Data!$AK$11)*Drivers!AL4</f>
        <v>1944073.1548213698</v>
      </c>
      <c r="AL39" s="22">
        <f>((Data!$AJ$11*'Intermediate calculations'!AL4)+Data!$AK$11)*Drivers!AM4</f>
        <v>2063349.452348975</v>
      </c>
      <c r="AM39" s="22">
        <f>((Data!$AJ$11*'Intermediate calculations'!AM4)+Data!$AK$11)*Drivers!AN4</f>
        <v>2192894.5872171903</v>
      </c>
      <c r="AN39" s="22">
        <f>((Data!$AJ$11*'Intermediate calculations'!AN4)+Data!$AK$11)*Drivers!AO4</f>
        <v>2334164.2911491925</v>
      </c>
      <c r="AO39" s="22">
        <f>((Data!$AJ$11*'Intermediate calculations'!AO4)+Data!$AK$11)*Drivers!AP4</f>
        <v>2480998.072077252</v>
      </c>
      <c r="AP39" s="22">
        <f>((Data!$AJ$11*'Intermediate calculations'!AP4)+Data!$AK$11)*Drivers!AQ4</f>
        <v>2673953.785018052</v>
      </c>
      <c r="AQ39" s="22">
        <f>((Data!$AJ$11*'Intermediate calculations'!AQ4)+Data!$AK$11)*Drivers!AR4</f>
        <v>2880546.8737863055</v>
      </c>
      <c r="AR39" s="22">
        <f>((Data!$AJ$11*'Intermediate calculations'!AR4)+Data!$AK$11)*Drivers!AS4</f>
        <v>3073327.3525705966</v>
      </c>
      <c r="AS39" s="22">
        <f>((Data!$AJ$11*'Intermediate calculations'!AS4)+Data!$AK$11)*Drivers!AT4</f>
        <v>3265675.5122424345</v>
      </c>
      <c r="AT39" s="22">
        <f>((Data!$AJ$11*'Intermediate calculations'!AT4)+Data!$AK$11)*Drivers!AU4</f>
        <v>3461039.7767155068</v>
      </c>
      <c r="AU39" s="22">
        <f>((Data!$AJ$11*'Intermediate calculations'!AU4)+Data!$AK$11)*Drivers!AV4</f>
        <v>3677744.0658442876</v>
      </c>
      <c r="AV39" s="22">
        <f>((Data!$AJ$11*'Intermediate calculations'!AV4)+Data!$AK$11)*Drivers!AW4</f>
        <v>3864910.3328975956</v>
      </c>
      <c r="AW39" s="22">
        <f>((Data!$AJ$11*'Intermediate calculations'!AW4)+Data!$AK$11)*Drivers!AX4</f>
        <v>4069350.9109694841</v>
      </c>
      <c r="AX39" s="22">
        <f>((Data!$AJ$11*'Intermediate calculations'!AX4)+Data!$AK$11)*Drivers!AY4</f>
        <v>4284873.2257103277</v>
      </c>
      <c r="AY39" s="22">
        <f>((Data!$AJ$11*'Intermediate calculations'!AY4)+Data!$AK$11)*Drivers!AZ4</f>
        <v>4491356.8601847989</v>
      </c>
      <c r="AZ39" s="22">
        <f>((Data!$AJ$11*'Intermediate calculations'!AZ4)+Data!$AK$11)*Drivers!BA4</f>
        <v>4702092.1119506564</v>
      </c>
      <c r="BA39" s="22">
        <f>((Data!$AJ$11*'Intermediate calculations'!BA4)+Data!$AK$11)*Drivers!BB4</f>
        <v>4925903.1140206372</v>
      </c>
      <c r="BB39" s="22">
        <f>((Data!$AJ$11*'Intermediate calculations'!BB4)+Data!$AK$11)*Drivers!BC4</f>
        <v>5153552.3658663835</v>
      </c>
      <c r="BC39" s="22">
        <f>((Data!$AJ$11*'Intermediate calculations'!BC4)+Data!$AK$11)*Drivers!BD4</f>
        <v>5387100.1756614614</v>
      </c>
      <c r="BD39" s="22">
        <f>((Data!$AJ$11*'Intermediate calculations'!BD4)+Data!$AK$11)*Drivers!BE4</f>
        <v>5628884.8028317858</v>
      </c>
      <c r="BE39" s="22">
        <f>((Data!$AJ$11*'Intermediate calculations'!BE4)+Data!$AK$11)*Drivers!BF4</f>
        <v>5879363.7516368721</v>
      </c>
      <c r="BF39" s="22">
        <f>((Data!$AJ$11*'Intermediate calculations'!BF4)+Data!$AK$11)*Drivers!BG4</f>
        <v>6149988.6191737326</v>
      </c>
      <c r="BG39" s="22">
        <f>((Data!$AJ$11*'Intermediate calculations'!BG4)+Data!$AK$11)*Drivers!BH4</f>
        <v>6435673.2128459206</v>
      </c>
      <c r="BH39" s="22">
        <f>((Data!$AJ$11*'Intermediate calculations'!BH4)+Data!$AK$11)*Drivers!BI4</f>
        <v>6718457.0766576184</v>
      </c>
      <c r="BI39" s="22">
        <f>((Data!$AJ$11*'Intermediate calculations'!BI4)+Data!$AK$11)*Drivers!BJ4</f>
        <v>7014503.1688983338</v>
      </c>
      <c r="BJ39" s="22">
        <f>((Data!$AJ$11*'Intermediate calculations'!BJ4)+Data!$AK$11)*Drivers!BK4</f>
        <v>7328102.9371087141</v>
      </c>
      <c r="BK39" s="22">
        <f>((Data!$AJ$11*'Intermediate calculations'!BK4)+Data!$AK$11)*Drivers!BL4</f>
        <v>7708848.1006572694</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34.346946265639914</v>
      </c>
      <c r="Z40" s="53">
        <f>Z39*ttokg/Drivers!AA4</f>
        <v>35.029121894557953</v>
      </c>
      <c r="AA40" s="53">
        <f>AA39*ttokg/Drivers!AB4</f>
        <v>35.344692200846914</v>
      </c>
      <c r="AB40" s="53">
        <f>AB39*ttokg/Drivers!AC4</f>
        <v>34.940656121022293</v>
      </c>
      <c r="AC40" s="53">
        <f>AC39*ttokg/Drivers!AD4</f>
        <v>34.42986404557719</v>
      </c>
      <c r="AD40" s="53">
        <f>AD39*ttokg/Drivers!AE4</f>
        <v>34.352240432676794</v>
      </c>
      <c r="AE40" s="53">
        <f>AE39*ttokg/Drivers!AF4</f>
        <v>34.07114731025046</v>
      </c>
      <c r="AF40" s="53">
        <f>AF39*ttokg/Drivers!AG4</f>
        <v>33.165503808888097</v>
      </c>
      <c r="AG40" s="53">
        <f>AG39*ttokg/Drivers!AH4</f>
        <v>26.87790975112096</v>
      </c>
      <c r="AH40" s="53">
        <f>AH39*ttokg/Drivers!AI4</f>
        <v>28.484485926036378</v>
      </c>
      <c r="AI40" s="53">
        <f>AI39*ttokg/Drivers!AJ4</f>
        <v>29.363921205928207</v>
      </c>
      <c r="AJ40" s="53">
        <f>AJ39*ttokg/Drivers!AK4</f>
        <v>30.341850711766398</v>
      </c>
      <c r="AK40" s="53">
        <f>AK39*ttokg/Drivers!AL4</f>
        <v>31.311681039772985</v>
      </c>
      <c r="AL40" s="53">
        <f>AL39*ttokg/Drivers!AM4</f>
        <v>32.854479882705874</v>
      </c>
      <c r="AM40" s="53">
        <f>AM39*ttokg/Drivers!AN4</f>
        <v>34.576754196602693</v>
      </c>
      <c r="AN40" s="53">
        <f>AN39*ttokg/Drivers!AO4</f>
        <v>36.445385267281345</v>
      </c>
      <c r="AO40" s="53">
        <f>AO39*ttokg/Drivers!AP4</f>
        <v>38.360318934944701</v>
      </c>
      <c r="AP40" s="53">
        <f>AP39*ttokg/Drivers!AQ4</f>
        <v>40.940612639294329</v>
      </c>
      <c r="AQ40" s="53">
        <f>AQ39*ttokg/Drivers!AR4</f>
        <v>43.673705851670491</v>
      </c>
      <c r="AR40" s="53">
        <f>AR39*ttokg/Drivers!AS4</f>
        <v>46.20226411119333</v>
      </c>
      <c r="AS40" s="53">
        <f>AS39*ttokg/Drivers!AT4</f>
        <v>48.678457273292189</v>
      </c>
      <c r="AT40" s="53">
        <f>AT39*ttokg/Drivers!AU4</f>
        <v>51.154012591467826</v>
      </c>
      <c r="AU40" s="53">
        <f>AU39*ttokg/Drivers!AV4</f>
        <v>53.89692129179177</v>
      </c>
      <c r="AV40" s="53">
        <f>AV39*ttokg/Drivers!AW4</f>
        <v>56.160532422010967</v>
      </c>
      <c r="AW40" s="53">
        <f>AW39*ttokg/Drivers!AX4</f>
        <v>58.701470443017982</v>
      </c>
      <c r="AX40" s="53">
        <f>AX39*ttokg/Drivers!AY4</f>
        <v>61.361202259480621</v>
      </c>
      <c r="AY40" s="53">
        <f>AY39*ttokg/Drivers!AZ4</f>
        <v>63.850674718218343</v>
      </c>
      <c r="AZ40" s="53">
        <f>AZ39*ttokg/Drivers!BA4</f>
        <v>66.360722347036159</v>
      </c>
      <c r="BA40" s="53">
        <f>BA39*ttokg/Drivers!BB4</f>
        <v>69.014108521238953</v>
      </c>
      <c r="BB40" s="53">
        <f>BB39*ttokg/Drivers!BC4</f>
        <v>71.757893266874333</v>
      </c>
      <c r="BC40" s="53">
        <f>BC39*ttokg/Drivers!BD4</f>
        <v>74.546800349254553</v>
      </c>
      <c r="BD40" s="53">
        <f>BD39*ttokg/Drivers!BE4</f>
        <v>77.411821505335865</v>
      </c>
      <c r="BE40" s="53">
        <f>BE39*ttokg/Drivers!BF4</f>
        <v>80.357464653660827</v>
      </c>
      <c r="BF40" s="53">
        <f>BF39*ttokg/Drivers!BG4</f>
        <v>83.537442884716171</v>
      </c>
      <c r="BG40" s="53">
        <f>BG39*ttokg/Drivers!BH4</f>
        <v>86.974008082981584</v>
      </c>
      <c r="BH40" s="53">
        <f>BH39*ttokg/Drivers!BI4</f>
        <v>90.3345079640862</v>
      </c>
      <c r="BI40" s="53">
        <f>BI39*ttokg/Drivers!BJ4</f>
        <v>93.8360435141675</v>
      </c>
      <c r="BJ40" s="53">
        <f>BJ39*ttokg/Drivers!BK4</f>
        <v>97.533311336315364</v>
      </c>
      <c r="BK40" s="53">
        <f>BK39*ttokg/Drivers!BL4</f>
        <v>102.07973449923344</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0.24635013943820935</v>
      </c>
      <c r="AP41" s="53"/>
      <c r="AQ41" s="53">
        <f>(AQ42-AE42)/AE42</f>
        <v>0.41896101471319985</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1473954.181798503</v>
      </c>
      <c r="Z42" s="22">
        <f>((Data!$AJ$33*'Intermediate calculations'!Z39)+Data!$AK$33)</f>
        <v>1519350.806640316</v>
      </c>
      <c r="AA42" s="22">
        <f>((Data!$AJ$33*'Intermediate calculations'!AA39)+Data!$AK$33)</f>
        <v>1552014.3810574373</v>
      </c>
      <c r="AB42" s="22">
        <f>((Data!$AJ$33*'Intermediate calculations'!AB39)+Data!$AK$33)</f>
        <v>1557421.8852656304</v>
      </c>
      <c r="AC42" s="22">
        <f>((Data!$AJ$33*'Intermediate calculations'!AC39)+Data!$AK$33)</f>
        <v>1558841.0572654337</v>
      </c>
      <c r="AD42" s="22">
        <f>((Data!$AJ$33*'Intermediate calculations'!AD39)+Data!$AK$33)</f>
        <v>1578063.6621627891</v>
      </c>
      <c r="AE42" s="22">
        <f>((Data!$AJ$33*'Intermediate calculations'!AE39)+Data!$AK$33)</f>
        <v>1589059.3328342978</v>
      </c>
      <c r="AF42" s="22">
        <f>((Data!$AJ$33*'Intermediate calculations'!AF39)+Data!$AK$33)</f>
        <v>1573770.314252536</v>
      </c>
      <c r="AG42" s="22">
        <f>((Data!$AJ$33*'Intermediate calculations'!AG39)+Data!$AK$33)</f>
        <v>1327542.2382405726</v>
      </c>
      <c r="AH42" s="22">
        <f>((Data!$AJ$33*'Intermediate calculations'!AH39)+Data!$AK$33)</f>
        <v>1410243.3377020592</v>
      </c>
      <c r="AI42" s="22">
        <f>((Data!$AJ$33*'Intermediate calculations'!AI39)+Data!$AK$33)</f>
        <v>1462891.7122796939</v>
      </c>
      <c r="AJ42" s="22">
        <f>((Data!$AJ$33*'Intermediate calculations'!AJ39)+Data!$AK$33)</f>
        <v>1520946.8988677168</v>
      </c>
      <c r="AK42" s="22">
        <f>((Data!$AJ$33*'Intermediate calculations'!AK39)+Data!$AK$33)</f>
        <v>1579806.2640861345</v>
      </c>
      <c r="AL42" s="22">
        <f>((Data!$AJ$33*'Intermediate calculations'!AL39)+Data!$AK$33)</f>
        <v>1665780.2019152001</v>
      </c>
      <c r="AM42" s="22">
        <f>((Data!$AJ$33*'Intermediate calculations'!AM39)+Data!$AK$33)</f>
        <v>1759155.8817617365</v>
      </c>
      <c r="AN42" s="22">
        <f>((Data!$AJ$33*'Intermediate calculations'!AN39)+Data!$AK$33)</f>
        <v>1860982.5899572144</v>
      </c>
      <c r="AO42" s="22">
        <f>((Data!$AJ$33*'Intermediate calculations'!AO39)+Data!$AK$33)</f>
        <v>1966819.8653789635</v>
      </c>
      <c r="AP42" s="22">
        <f>((Data!$AJ$33*'Intermediate calculations'!AP39)+Data!$AK$33)</f>
        <v>2105901.6679835087</v>
      </c>
      <c r="AQ42" s="22">
        <f>((Data!$AJ$33*'Intermediate calculations'!AQ39)+Data!$AK$33)</f>
        <v>2254813.2433580356</v>
      </c>
      <c r="AR42" s="22">
        <f>((Data!$AJ$33*'Intermediate calculations'!AR39)+Data!$AK$33)</f>
        <v>2393768.7377958326</v>
      </c>
      <c r="AS42" s="22">
        <f>((Data!$AJ$33*'Intermediate calculations'!AS39)+Data!$AK$33)</f>
        <v>2532412.6181303514</v>
      </c>
      <c r="AT42" s="22">
        <f>((Data!$AJ$33*'Intermediate calculations'!AT39)+Data!$AK$33)</f>
        <v>2673230.4962501996</v>
      </c>
      <c r="AU42" s="22">
        <f>((Data!$AJ$33*'Intermediate calculations'!AU39)+Data!$AK$33)</f>
        <v>2829430.1894586324</v>
      </c>
      <c r="AV42" s="22">
        <f>((Data!$AJ$33*'Intermediate calculations'!AV39)+Data!$AK$33)</f>
        <v>2964338.9797286796</v>
      </c>
      <c r="AW42" s="22">
        <f>((Data!$AJ$33*'Intermediate calculations'!AW39)+Data!$AK$33)</f>
        <v>3111699.0329263643</v>
      </c>
      <c r="AX42" s="22">
        <f>((Data!$AJ$33*'Intermediate calculations'!AX39)+Data!$AK$33)</f>
        <v>3267046.7631325037</v>
      </c>
      <c r="AY42" s="22">
        <f>((Data!$AJ$33*'Intermediate calculations'!AY39)+Data!$AK$33)</f>
        <v>3415879.4442351274</v>
      </c>
      <c r="AZ42" s="22">
        <f>((Data!$AJ$33*'Intermediate calculations'!AZ39)+Data!$AK$33)</f>
        <v>3567776.6762020835</v>
      </c>
      <c r="BA42" s="22">
        <f>((Data!$AJ$33*'Intermediate calculations'!BA39)+Data!$AK$33)</f>
        <v>3729098.8632273143</v>
      </c>
      <c r="BB42" s="22">
        <f>((Data!$AJ$33*'Intermediate calculations'!BB39)+Data!$AK$33)</f>
        <v>3893187.6472582724</v>
      </c>
      <c r="BC42" s="22">
        <f>((Data!$AJ$33*'Intermediate calculations'!BC39)+Data!$AK$33)</f>
        <v>4061528.0912160454</v>
      </c>
      <c r="BD42" s="22">
        <f>((Data!$AJ$33*'Intermediate calculations'!BD39)+Data!$AK$33)</f>
        <v>4235805.6043116739</v>
      </c>
      <c r="BE42" s="22">
        <f>((Data!$AJ$33*'Intermediate calculations'!BE39)+Data!$AK$33)</f>
        <v>4416349.9540142985</v>
      </c>
      <c r="BF42" s="22">
        <f>((Data!$AJ$33*'Intermediate calculations'!BF39)+Data!$AK$33)</f>
        <v>4611415.4114345238</v>
      </c>
      <c r="BG42" s="22">
        <f>((Data!$AJ$33*'Intermediate calculations'!BG39)+Data!$AK$33)</f>
        <v>4817335.866748875</v>
      </c>
      <c r="BH42" s="22">
        <f>((Data!$AJ$33*'Intermediate calculations'!BH39)+Data!$AK$33)</f>
        <v>5021165.486131411</v>
      </c>
      <c r="BI42" s="22">
        <f>((Data!$AJ$33*'Intermediate calculations'!BI39)+Data!$AK$33)</f>
        <v>5234554.4733520318</v>
      </c>
      <c r="BJ42" s="22">
        <f>((Data!$AJ$33*'Intermediate calculations'!BJ39)+Data!$AK$33)</f>
        <v>5460596.0887793452</v>
      </c>
      <c r="BK42" s="22">
        <f>((Data!$AJ$33*'Intermediate calculations'!BK39)+Data!$AK$33)</f>
        <v>5735035.8701790394</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8837588.9818800204</v>
      </c>
      <c r="Z44" s="22">
        <f>((Data!$AJ$40*'Intermediate calculations'!Z45)+Data!$AK$40)</f>
        <v>9069608.5036172904</v>
      </c>
      <c r="AA44" s="22">
        <f>((Data!$AJ$40*'Intermediate calculations'!AA45)+Data!$AK$40)</f>
        <v>9310273.6227034926</v>
      </c>
      <c r="AB44" s="22">
        <f>((Data!$AJ$40*'Intermediate calculations'!AB45)+Data!$AK$40)</f>
        <v>9559918.203922689</v>
      </c>
      <c r="AC44" s="22">
        <f>((Data!$AJ$40*'Intermediate calculations'!AC45)+Data!$AK$40)</f>
        <v>9818892.7438438796</v>
      </c>
      <c r="AD44" s="22">
        <f>((Data!$AJ$40*'Intermediate calculations'!AD45)+Data!$AK$40)</f>
        <v>10087565.193359558</v>
      </c>
      <c r="AE44" s="22">
        <f>((Data!$AJ$40*'Intermediate calculations'!AE45)+Data!$AK$40)</f>
        <v>10359825.374047417</v>
      </c>
      <c r="AF44" s="22">
        <f>((Data!$AJ$40*'Intermediate calculations'!AF45)+Data!$AK$40)</f>
        <v>10636488.448266506</v>
      </c>
      <c r="AG44" s="22">
        <f>((Data!$AJ$40*'Intermediate calculations'!AG45)+Data!$AK$40)</f>
        <v>10917625.618024401</v>
      </c>
      <c r="AH44" s="22">
        <f>((Data!$AJ$40*'Intermediate calculations'!AH45)+Data!$AK$40)</f>
        <v>11121031.726210065</v>
      </c>
      <c r="AI44" s="22">
        <f>((Data!$AJ$40*'Intermediate calculations'!AI45)+Data!$AK$40)</f>
        <v>11326779.887281906</v>
      </c>
      <c r="AJ44" s="22">
        <f>((Data!$AJ$40*'Intermediate calculations'!AJ45)+Data!$AK$40)</f>
        <v>11534897.06803935</v>
      </c>
      <c r="AK44" s="22">
        <f>((Data!$AJ$40*'Intermediate calculations'!AK45)+Data!$AK$40)</f>
        <v>11745410.545782182</v>
      </c>
      <c r="AL44" s="22">
        <f>((Data!$AJ$40*'Intermediate calculations'!AL45)+Data!$AK$40)</f>
        <v>11958347.91188572</v>
      </c>
      <c r="AM44" s="22">
        <f>((Data!$AJ$40*'Intermediate calculations'!AM45)+Data!$AK$40)</f>
        <v>12142539.899210591</v>
      </c>
      <c r="AN44" s="22">
        <f>((Data!$AJ$40*'Intermediate calculations'!AN45)+Data!$AK$40)</f>
        <v>12328545.523359004</v>
      </c>
      <c r="AO44" s="22">
        <f>((Data!$AJ$40*'Intermediate calculations'!AO45)+Data!$AK$40)</f>
        <v>12516382.64221162</v>
      </c>
      <c r="AP44" s="22">
        <f>((Data!$AJ$40*'Intermediate calculations'!AP45)+Data!$AK$40)</f>
        <v>12706069.289485786</v>
      </c>
      <c r="AQ44" s="22">
        <f>((Data!$AJ$40*'Intermediate calculations'!AQ45)+Data!$AK$40)</f>
        <v>12897623.676466919</v>
      </c>
      <c r="AR44" s="22">
        <f>((Data!$AJ$40*'Intermediate calculations'!AR45)+Data!$AK$40)</f>
        <v>13065285.550986845</v>
      </c>
      <c r="AS44" s="22">
        <f>((Data!$AJ$40*'Intermediate calculations'!AS45)+Data!$AK$40)</f>
        <v>13234378.29749348</v>
      </c>
      <c r="AT44" s="22">
        <f>((Data!$AJ$40*'Intermediate calculations'!AT45)+Data!$AK$40)</f>
        <v>13404914.127437096</v>
      </c>
      <c r="AU44" s="22">
        <f>((Data!$AJ$40*'Intermediate calculations'!AU45)+Data!$AK$40)</f>
        <v>13576905.356483787</v>
      </c>
      <c r="AV44" s="22">
        <f>((Data!$AJ$40*'Intermediate calculations'!AV45)+Data!$AK$40)</f>
        <v>13750364.405404896</v>
      </c>
      <c r="AW44" s="22">
        <f>((Data!$AJ$40*'Intermediate calculations'!AW45)+Data!$AK$40)</f>
        <v>13900436.811271213</v>
      </c>
      <c r="AX44" s="22">
        <f>((Data!$AJ$40*'Intermediate calculations'!AX45)+Data!$AK$40)</f>
        <v>14051607.920698307</v>
      </c>
      <c r="AY44" s="22">
        <f>((Data!$AJ$40*'Intermediate calculations'!AY45)+Data!$AK$40)</f>
        <v>14203885.77746683</v>
      </c>
      <c r="AZ44" s="22">
        <f>((Data!$AJ$40*'Intermediate calculations'!AZ45)+Data!$AK$40)</f>
        <v>14357278.484247208</v>
      </c>
      <c r="BA44" s="22">
        <f>((Data!$AJ$40*'Intermediate calculations'!BA45)+Data!$AK$40)</f>
        <v>14511794.203030784</v>
      </c>
      <c r="BB44" s="22">
        <f>((Data!$AJ$40*'Intermediate calculations'!BB45)+Data!$AK$40)</f>
        <v>14643837.8575859</v>
      </c>
      <c r="BC44" s="22">
        <f>((Data!$AJ$40*'Intermediate calculations'!BC45)+Data!$AK$40)</f>
        <v>14776701.625972856</v>
      </c>
      <c r="BD44" s="22">
        <f>((Data!$AJ$40*'Intermediate calculations'!BD45)+Data!$AK$40)</f>
        <v>14910390.601860862</v>
      </c>
      <c r="BE44" s="22">
        <f>((Data!$AJ$40*'Intermediate calculations'!BE45)+Data!$AK$40)</f>
        <v>15044909.910555545</v>
      </c>
      <c r="BF44" s="22">
        <f>((Data!$AJ$40*'Intermediate calculations'!BF45)+Data!$AK$40)</f>
        <v>15180264.70919545</v>
      </c>
      <c r="BG44" s="22">
        <f>((Data!$AJ$40*'Intermediate calculations'!BG45)+Data!$AK$40)</f>
        <v>15292205.461046569</v>
      </c>
      <c r="BH44" s="22">
        <f>((Data!$AJ$40*'Intermediate calculations'!BH45)+Data!$AK$40)</f>
        <v>15404717.652523216</v>
      </c>
      <c r="BI44" s="22">
        <f>((Data!$AJ$40*'Intermediate calculations'!BI45)+Data!$AK$40)</f>
        <v>15517804.200733215</v>
      </c>
      <c r="BJ44" s="22">
        <f>((Data!$AJ$40*'Intermediate calculations'!BJ45)+Data!$AK$40)</f>
        <v>15631468.037675802</v>
      </c>
      <c r="BK44" s="22">
        <f>((Data!$AJ$40*'Intermediate calculations'!BK45)+Data!$AK$40)</f>
        <v>15745712.110317562</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4413531.2351076361</v>
      </c>
      <c r="Z45" s="22">
        <f>((Data!$AJ$39*Drivers!AA4)+Data!$AK$39)</f>
        <v>4510882.5831505293</v>
      </c>
      <c r="AA45" s="22">
        <f>((Data!$AJ$39*Drivers!AB4)+Data!$AK$39)</f>
        <v>4611861.4731789092</v>
      </c>
      <c r="AB45" s="22">
        <f>((Data!$AJ$39*Drivers!AC4)+Data!$AK$39)</f>
        <v>4716607.9890380893</v>
      </c>
      <c r="AC45" s="22">
        <f>((Data!$AJ$39*Drivers!AD4)+Data!$AK$39)</f>
        <v>4825269.1929805083</v>
      </c>
      <c r="AD45" s="22">
        <f>((Data!$AJ$39*Drivers!AE4)+Data!$AK$39)</f>
        <v>4937999.4707885766</v>
      </c>
      <c r="AE45" s="22">
        <f>((Data!$AJ$39*Drivers!AF4)+Data!$AK$39)</f>
        <v>5052235.0980750509</v>
      </c>
      <c r="AF45" s="22">
        <f>((Data!$AJ$39*Drivers!AG4)+Data!$AK$39)</f>
        <v>5168318.1027603969</v>
      </c>
      <c r="AG45" s="22">
        <f>((Data!$AJ$39*Drivers!AH4)+Data!$AK$39)</f>
        <v>5286278.3599661952</v>
      </c>
      <c r="AH45" s="22">
        <f>((Data!$AJ$39*Drivers!AI4)+Data!$AK$39)</f>
        <v>5371624.0183132365</v>
      </c>
      <c r="AI45" s="22">
        <f>((Data!$AJ$39*Drivers!AJ4)+Data!$AK$39)</f>
        <v>5457952.3612376349</v>
      </c>
      <c r="AJ45" s="22">
        <f>((Data!$AJ$39*Drivers!AK4)+Data!$AK$39)</f>
        <v>5545274.7035384951</v>
      </c>
      <c r="AK45" s="22">
        <f>((Data!$AJ$39*Drivers!AL4)+Data!$AK$39)</f>
        <v>5633602.4902954595</v>
      </c>
      <c r="AL45" s="22">
        <f>((Data!$AJ$39*Drivers!AM4)+Data!$AK$39)</f>
        <v>5722947.2983687902</v>
      </c>
      <c r="AM45" s="22">
        <f>((Data!$AJ$39*Drivers!AN4)+Data!$AK$39)</f>
        <v>5800231.0464366814</v>
      </c>
      <c r="AN45" s="22">
        <f>((Data!$AJ$39*Drivers!AO4)+Data!$AK$39)</f>
        <v>5878275.7649104679</v>
      </c>
      <c r="AO45" s="22">
        <f>((Data!$AJ$39*Drivers!AP4)+Data!$AK$39)</f>
        <v>5957088.9466456743</v>
      </c>
      <c r="AP45" s="22">
        <f>((Data!$AJ$39*Drivers!AQ4)+Data!$AK$39)</f>
        <v>6036678.158275838</v>
      </c>
      <c r="AQ45" s="22">
        <f>((Data!$AJ$39*Drivers!AR4)+Data!$AK$39)</f>
        <v>6117051.0409389604</v>
      </c>
      <c r="AR45" s="22">
        <f>((Data!$AJ$39*Drivers!AS4)+Data!$AK$39)</f>
        <v>6187399.0417351853</v>
      </c>
      <c r="AS45" s="22">
        <f>((Data!$AJ$39*Drivers!AT4)+Data!$AK$39)</f>
        <v>6258347.4114820044</v>
      </c>
      <c r="AT45" s="22">
        <f>((Data!$AJ$39*Drivers!AU4)+Data!$AK$39)</f>
        <v>6329901.273891151</v>
      </c>
      <c r="AU45" s="22">
        <f>((Data!$AJ$39*Drivers!AV4)+Data!$AK$39)</f>
        <v>6402065.7964014988</v>
      </c>
      <c r="AV45" s="22">
        <f>((Data!$AJ$39*Drivers!AW4)+Data!$AK$39)</f>
        <v>6474846.1905522533</v>
      </c>
      <c r="AW45" s="22">
        <f>((Data!$AJ$39*Drivers!AX4)+Data!$AK$39)</f>
        <v>6537813.9568235315</v>
      </c>
      <c r="AX45" s="22">
        <f>((Data!$AJ$39*Drivers!AY4)+Data!$AK$39)</f>
        <v>6601242.7199624032</v>
      </c>
      <c r="AY45" s="22">
        <f>((Data!$AJ$39*Drivers!AZ4)+Data!$AK$39)</f>
        <v>6665135.8549990524</v>
      </c>
      <c r="AZ45" s="22">
        <f>((Data!$AJ$39*Drivers!BA4)+Data!$AK$39)</f>
        <v>6729496.7616727911</v>
      </c>
      <c r="BA45" s="22">
        <f>((Data!$AJ$39*Drivers!BB4)+Data!$AK$39)</f>
        <v>6794328.8646129537</v>
      </c>
      <c r="BB45" s="22">
        <f>((Data!$AJ$39*Drivers!BC4)+Data!$AK$39)</f>
        <v>6849732.081011299</v>
      </c>
      <c r="BC45" s="22">
        <f>((Data!$AJ$39*Drivers!BD4)+Data!$AK$39)</f>
        <v>6905479.4028818067</v>
      </c>
      <c r="BD45" s="22">
        <f>((Data!$AJ$39*Drivers!BE4)+Data!$AK$39)</f>
        <v>6961572.9674393125</v>
      </c>
      <c r="BE45" s="22">
        <f>((Data!$AJ$39*Drivers!BF4)+Data!$AK$39)</f>
        <v>7018014.9251727425</v>
      </c>
      <c r="BF45" s="22">
        <f>((Data!$AJ$39*Drivers!BG4)+Data!$AK$39)</f>
        <v>7074807.4399275575</v>
      </c>
      <c r="BG45" s="22">
        <f>((Data!$AJ$39*Drivers!BH4)+Data!$AK$39)</f>
        <v>7121775.8286736626</v>
      </c>
      <c r="BH45" s="22">
        <f>((Data!$AJ$39*Drivers!BI4)+Data!$AK$39)</f>
        <v>7168983.9835284706</v>
      </c>
      <c r="BI45" s="22">
        <f>((Data!$AJ$39*Drivers!BJ4)+Data!$AK$39)</f>
        <v>7216433.1284595914</v>
      </c>
      <c r="BJ45" s="22">
        <f>((Data!$AJ$39*Drivers!BK4)+Data!$AK$39)</f>
        <v>7264124.4936828092</v>
      </c>
      <c r="BK45" s="22">
        <f>((Data!$AJ$39*Drivers!BL4)+Data!$AK$39)</f>
        <v>7312059.3156939484</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11669565.858699912</v>
      </c>
      <c r="Z46" s="22">
        <f>((Data!$AJ$41*'Intermediate calculations'!Z44)+Data!$AK$41)</f>
        <v>11888967.550540989</v>
      </c>
      <c r="AA46" s="22">
        <f>((Data!$AJ$41*'Intermediate calculations'!AA44)+Data!$AK$41)</f>
        <v>12116544.669480311</v>
      </c>
      <c r="AB46" s="22">
        <f>((Data!$AJ$41*'Intermediate calculations'!AB44)+Data!$AK$41)</f>
        <v>12352612.92385966</v>
      </c>
      <c r="AC46" s="22">
        <f>((Data!$AJ$41*'Intermediate calculations'!AC44)+Data!$AK$41)</f>
        <v>12597503.749325689</v>
      </c>
      <c r="AD46" s="22">
        <f>((Data!$AJ$41*'Intermediate calculations'!AD44)+Data!$AK$41)</f>
        <v>12851565.086636676</v>
      </c>
      <c r="AE46" s="22">
        <f>((Data!$AJ$41*'Intermediate calculations'!AE44)+Data!$AK$41)</f>
        <v>13109019.044892458</v>
      </c>
      <c r="AF46" s="22">
        <f>((Data!$AJ$41*'Intermediate calculations'!AF44)+Data!$AK$41)</f>
        <v>13370636.455785824</v>
      </c>
      <c r="AG46" s="22">
        <f>((Data!$AJ$41*'Intermediate calculations'!AG44)+Data!$AK$41)</f>
        <v>13636484.649172502</v>
      </c>
      <c r="AH46" s="22">
        <f>((Data!$AJ$41*'Intermediate calculations'!AH44)+Data!$AK$41)</f>
        <v>13828828.99990898</v>
      </c>
      <c r="AI46" s="22">
        <f>((Data!$AJ$41*'Intermediate calculations'!AI44)+Data!$AK$41)</f>
        <v>14023388.036555341</v>
      </c>
      <c r="AJ46" s="22">
        <f>((Data!$AJ$41*'Intermediate calculations'!AJ44)+Data!$AK$41)</f>
        <v>14220187.259385752</v>
      </c>
      <c r="AK46" s="22">
        <f>((Data!$AJ$41*'Intermediate calculations'!AK44)+Data!$AK$41)</f>
        <v>14419252.462288922</v>
      </c>
      <c r="AL46" s="22">
        <f>((Data!$AJ$41*'Intermediate calculations'!AL44)+Data!$AK$41)</f>
        <v>14620609.73614884</v>
      </c>
      <c r="AM46" s="22">
        <f>((Data!$AJ$41*'Intermediate calculations'!AM44)+Data!$AK$41)</f>
        <v>14794784.880292134</v>
      </c>
      <c r="AN46" s="22">
        <f>((Data!$AJ$41*'Intermediate calculations'!AN44)+Data!$AK$41)</f>
        <v>14970675.030933548</v>
      </c>
      <c r="AO46" s="22">
        <f>((Data!$AJ$41*'Intermediate calculations'!AO44)+Data!$AK$41)</f>
        <v>15148297.074795375</v>
      </c>
      <c r="AP46" s="22">
        <f>((Data!$AJ$41*'Intermediate calculations'!AP44)+Data!$AK$41)</f>
        <v>15327668.064874131</v>
      </c>
      <c r="AQ46" s="22">
        <f>((Data!$AJ$41*'Intermediate calculations'!AQ44)+Data!$AK$41)</f>
        <v>15508805.222077787</v>
      </c>
      <c r="AR46" s="22">
        <f>((Data!$AJ$41*'Intermediate calculations'!AR44)+Data!$AK$41)</f>
        <v>15667349.204288784</v>
      </c>
      <c r="AS46" s="22">
        <f>((Data!$AJ$41*'Intermediate calculations'!AS44)+Data!$AK$41)</f>
        <v>15827246.243916424</v>
      </c>
      <c r="AT46" s="22">
        <f>((Data!$AJ$41*'Intermediate calculations'!AT44)+Data!$AK$41)</f>
        <v>15988507.888320293</v>
      </c>
      <c r="AU46" s="22">
        <f>((Data!$AJ$41*'Intermediate calculations'!AU44)+Data!$AK$41)</f>
        <v>16151145.783408277</v>
      </c>
      <c r="AV46" s="22">
        <f>((Data!$AJ$41*'Intermediate calculations'!AV44)+Data!$AK$41)</f>
        <v>16315171.674477605</v>
      </c>
      <c r="AW46" s="22">
        <f>((Data!$AJ$41*'Intermediate calculations'!AW44)+Data!$AK$41)</f>
        <v>16457082.749456095</v>
      </c>
      <c r="AX46" s="22">
        <f>((Data!$AJ$41*'Intermediate calculations'!AX44)+Data!$AK$41)</f>
        <v>16600032.777615165</v>
      </c>
      <c r="AY46" s="22">
        <f>((Data!$AJ$41*'Intermediate calculations'!AY44)+Data!$AK$41)</f>
        <v>16744029.36529359</v>
      </c>
      <c r="AZ46" s="22">
        <f>((Data!$AJ$41*'Intermediate calculations'!AZ44)+Data!$AK$41)</f>
        <v>16889080.174517334</v>
      </c>
      <c r="BA46" s="22">
        <f>((Data!$AJ$41*'Intermediate calculations'!BA44)+Data!$AK$41)</f>
        <v>17035192.923407253</v>
      </c>
      <c r="BB46" s="22">
        <f>((Data!$AJ$41*'Intermediate calculations'!BB44)+Data!$AK$41)</f>
        <v>17160055.697838262</v>
      </c>
      <c r="BC46" s="22">
        <f>((Data!$AJ$41*'Intermediate calculations'!BC44)+Data!$AK$41)</f>
        <v>17285693.986160778</v>
      </c>
      <c r="BD46" s="22">
        <f>((Data!$AJ$41*'Intermediate calculations'!BD44)+Data!$AK$41)</f>
        <v>17412112.605036922</v>
      </c>
      <c r="BE46" s="22">
        <f>((Data!$AJ$41*'Intermediate calculations'!BE44)+Data!$AK$41)</f>
        <v>17539316.401044767</v>
      </c>
      <c r="BF46" s="22">
        <f>((Data!$AJ$41*'Intermediate calculations'!BF44)+Data!$AK$41)</f>
        <v>17667310.250864141</v>
      </c>
      <c r="BG46" s="22">
        <f>((Data!$AJ$41*'Intermediate calculations'!BG44)+Data!$AK$41)</f>
        <v>17773163.371145584</v>
      </c>
      <c r="BH46" s="22">
        <f>((Data!$AJ$41*'Intermediate calculations'!BH44)+Data!$AK$41)</f>
        <v>17879556.854667529</v>
      </c>
      <c r="BI46" s="22">
        <f>((Data!$AJ$41*'Intermediate calculations'!BI44)+Data!$AK$41)</f>
        <v>17986493.459897824</v>
      </c>
      <c r="BJ46" s="22">
        <f>((Data!$AJ$41*'Intermediate calculations'!BJ44)+Data!$AK$41)</f>
        <v>18093975.959385909</v>
      </c>
      <c r="BK46" s="22">
        <f>((Data!$AJ$41*'Intermediate calculations'!BK44)+Data!$AK$41)</f>
        <v>18202007.139834598</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170290.55556007661</v>
      </c>
      <c r="Z47" s="22">
        <f>((Data!$AJ$12*((Drivers!AA5*1000000)/Drivers!AA4))+Data!$AK$12)*Drivers!AA4</f>
        <v>169763.30015155891</v>
      </c>
      <c r="AA47" s="22">
        <f>((Data!$AJ$12*((Drivers!AB5*1000000)/Drivers!AB4))+Data!$AK$12)*Drivers!AB4</f>
        <v>170908.07091678653</v>
      </c>
      <c r="AB47" s="22">
        <f>((Data!$AJ$12*((Drivers!AC5*1000000)/Drivers!AC4))+Data!$AK$12)*Drivers!AC4</f>
        <v>175434.98113381772</v>
      </c>
      <c r="AC47" s="22">
        <f>((Data!$AJ$12*((Drivers!AD5*1000000)/Drivers!AD4))+Data!$AK$12)*Drivers!AD4</f>
        <v>180622.51460351536</v>
      </c>
      <c r="AD47" s="22">
        <f>((Data!$AJ$12*((Drivers!AE5*1000000)/Drivers!AE4))+Data!$AK$12)*Drivers!AE4</f>
        <v>183922.61312316419</v>
      </c>
      <c r="AE47" s="22">
        <f>((Data!$AJ$12*((Drivers!AF5*1000000)/Drivers!AF4))+Data!$AK$12)*Drivers!AF4</f>
        <v>188261.71067313408</v>
      </c>
      <c r="AF47" s="22">
        <f>((Data!$AJ$12*((Drivers!AG5*1000000)/Drivers!AG4))+Data!$AK$12)*Drivers!AG4</f>
        <v>195774.41264003215</v>
      </c>
      <c r="AG47" s="22">
        <f>((Data!$AJ$12*((Drivers!AH5*1000000)/Drivers!AH4))+Data!$AK$12)*Drivers!AH4</f>
        <v>230463.36889890805</v>
      </c>
      <c r="AH47" s="22">
        <f>((Data!$AJ$12*((Drivers!AI5*1000000)/Drivers!AI4))+Data!$AK$12)*Drivers!AI4</f>
        <v>224969.62390133197</v>
      </c>
      <c r="AI47" s="22">
        <f>((Data!$AJ$12*((Drivers!AJ5*1000000)/Drivers!AJ4))+Data!$AK$12)*Drivers!AJ4</f>
        <v>223048.78064200529</v>
      </c>
      <c r="AJ47" s="22">
        <f>((Data!$AJ$12*((Drivers!AK5*1000000)/Drivers!AK4))+Data!$AK$12)*Drivers!AK4</f>
        <v>220542.82107385437</v>
      </c>
      <c r="AK47" s="22">
        <f>((Data!$AJ$12*((Drivers!AL5*1000000)/Drivers!AL4))+Data!$AK$12)*Drivers!AL4</f>
        <v>217992.09052536864</v>
      </c>
      <c r="AL47" s="22">
        <f>((Data!$AJ$12*((Drivers!AM5*1000000)/Drivers!AM4))+Data!$AK$12)*Drivers!AM4</f>
        <v>212311.56465539918</v>
      </c>
      <c r="AM47" s="22">
        <f>((Data!$AJ$12*((Drivers!AN5*1000000)/Drivers!AN4))+Data!$AK$12)*Drivers!AN4</f>
        <v>205168.71316533821</v>
      </c>
      <c r="AN47" s="22">
        <f>((Data!$AJ$12*((Drivers!AO5*1000000)/Drivers!AO4))+Data!$AK$12)*Drivers!AO4</f>
        <v>197072.24805070405</v>
      </c>
      <c r="AO47" s="22">
        <f>((Data!$AJ$12*((Drivers!AP5*1000000)/Drivers!AP4))+Data!$AK$12)*Drivers!AP4</f>
        <v>188543.30088708378</v>
      </c>
      <c r="AP47" s="22">
        <f>((Data!$AJ$12*((Drivers!AQ5*1000000)/Drivers!AQ4))+Data!$AK$12)*Drivers!AQ4</f>
        <v>176153.78372920651</v>
      </c>
      <c r="AQ47" s="22">
        <f>((Data!$AJ$12*((Drivers!AR5*1000000)/Drivers!AR4))+Data!$AK$12)*Drivers!AR4</f>
        <v>162650.07693383002</v>
      </c>
      <c r="AR47" s="22">
        <f>((Data!$AJ$12*((Drivers!AS5*1000000)/Drivers!AS4))+Data!$AK$12)*Drivers!AS4</f>
        <v>149820.03861253001</v>
      </c>
      <c r="AS47" s="22">
        <f>((Data!$AJ$12*((Drivers!AT5*1000000)/Drivers!AT4))+Data!$AK$12)*Drivers!AT4</f>
        <v>137056.12680635173</v>
      </c>
      <c r="AT47" s="22">
        <f>((Data!$AJ$12*((Drivers!AU5*1000000)/Drivers!AU4))+Data!$AK$12)*Drivers!AU4</f>
        <v>124067.08974624587</v>
      </c>
      <c r="AU47" s="22">
        <f>((Data!$AJ$12*((Drivers!AV5*1000000)/Drivers!AV4))+Data!$AK$12)*Drivers!AV4</f>
        <v>109304.21353024612</v>
      </c>
      <c r="AV47" s="22">
        <f>((Data!$AJ$12*((Drivers!AW5*1000000)/Drivers!AW4))+Data!$AK$12)*Drivers!AW4</f>
        <v>97068.608307440576</v>
      </c>
      <c r="AW47" s="22">
        <f>((Data!$AJ$12*((Drivers!AX5*1000000)/Drivers!AX4))+Data!$AK$12)*Drivers!AX4</f>
        <v>82889.271633779659</v>
      </c>
      <c r="AX47" s="22">
        <f>((Data!$AJ$12*((Drivers!AY5*1000000)/Drivers!AY4))+Data!$AK$12)*Drivers!AY4</f>
        <v>67795.8812907963</v>
      </c>
      <c r="AY47" s="22">
        <f>((Data!$AJ$12*((Drivers!AZ5*1000000)/Drivers!AZ4))+Data!$AK$12)*Drivers!AZ4</f>
        <v>53489.434647925249</v>
      </c>
      <c r="AZ47" s="22">
        <f>((Data!$AJ$12*((Drivers!BA5*1000000)/Drivers!BA4))+Data!$AK$12)*Drivers!BA4</f>
        <v>38846.63586448766</v>
      </c>
      <c r="BA47" s="22">
        <f>((Data!$AJ$12*((Drivers!BB5*1000000)/Drivers!BB4))+Data!$AK$12)*Drivers!BB4</f>
        <v>23121.726808977459</v>
      </c>
      <c r="BB47" s="22">
        <f>((Data!$AJ$12*((Drivers!BC5*1000000)/Drivers!BC4))+Data!$AK$12)*Drivers!BC4</f>
        <v>6607.779192290378</v>
      </c>
      <c r="BC47" s="22">
        <f>((Data!$AJ$12*((Drivers!BD5*1000000)/Drivers!BD4))+Data!$AK$12)*Drivers!BD4</f>
        <v>-10387.834029725658</v>
      </c>
      <c r="BD47" s="22">
        <f>((Data!$AJ$12*((Drivers!BE5*1000000)/Drivers!BE4))+Data!$AK$12)*Drivers!BE4</f>
        <v>-28062.666691141541</v>
      </c>
      <c r="BE47" s="22">
        <f>((Data!$AJ$12*((Drivers!BF5*1000000)/Drivers!BF4))+Data!$AK$12)*Drivers!BF4</f>
        <v>-46455.286855483493</v>
      </c>
      <c r="BF47" s="22">
        <f>((Data!$AJ$12*((Drivers!BG5*1000000)/Drivers!BG4))+Data!$AK$12)*Drivers!BG4</f>
        <v>-66533.621135492707</v>
      </c>
      <c r="BG47" s="22">
        <f>((Data!$AJ$12*((Drivers!BH5*1000000)/Drivers!BH4))+Data!$AK$12)*Drivers!BH4</f>
        <v>-88369.048794637682</v>
      </c>
      <c r="BH47" s="22">
        <f>((Data!$AJ$12*((Drivers!BI5*1000000)/Drivers!BI4))+Data!$AK$12)*Drivers!BI4</f>
        <v>-109947.45644122123</v>
      </c>
      <c r="BI47" s="22">
        <f>((Data!$AJ$12*((Drivers!BJ5*1000000)/Drivers!BJ4))+Data!$AK$12)*Drivers!BJ4</f>
        <v>-132635.08058968058</v>
      </c>
      <c r="BJ47" s="22">
        <f>((Data!$AJ$12*((Drivers!BK5*1000000)/Drivers!BK4))+Data!$AK$12)*Drivers!BK4</f>
        <v>-156794.62782552012</v>
      </c>
      <c r="BK47" s="22">
        <f>((Data!$AJ$12*((Drivers!BL5*1000000)/Drivers!BL4))+Data!$AK$12)*Drivers!BL4</f>
        <v>-186618.15399822535</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178009.86888699126</v>
      </c>
      <c r="Z49" s="22">
        <f>((Data!$AJ$44*'Intermediate calculations'!Z47)+Data!$AK$44)</f>
        <v>177487.53049447839</v>
      </c>
      <c r="AA49" s="22">
        <f>((Data!$AJ$44*'Intermediate calculations'!AA47)+Data!$AK$44)</f>
        <v>178621.62549216801</v>
      </c>
      <c r="AB49" s="22">
        <f>((Data!$AJ$44*'Intermediate calculations'!AB47)+Data!$AK$44)</f>
        <v>183106.31918637181</v>
      </c>
      <c r="AC49" s="22">
        <f>((Data!$AJ$44*'Intermediate calculations'!AC47)+Data!$AK$44)</f>
        <v>188245.47537120138</v>
      </c>
      <c r="AD49" s="22">
        <f>((Data!$AJ$44*'Intermediate calculations'!AD47)+Data!$AK$44)</f>
        <v>191514.79822316338</v>
      </c>
      <c r="AE49" s="22">
        <f>((Data!$AJ$44*'Intermediate calculations'!AE47)+Data!$AK$44)</f>
        <v>195813.43073141907</v>
      </c>
      <c r="AF49" s="22">
        <f>((Data!$AJ$44*'Intermediate calculations'!AF47)+Data!$AK$44)</f>
        <v>203256.07163262871</v>
      </c>
      <c r="AG49" s="22">
        <f>((Data!$AJ$44*'Intermediate calculations'!AG47)+Data!$AK$44)</f>
        <v>237621.52973414064</v>
      </c>
      <c r="AH49" s="22">
        <f>((Data!$AJ$44*'Intermediate calculations'!AH47)+Data!$AK$44)</f>
        <v>232179.01765261081</v>
      </c>
      <c r="AI49" s="22">
        <f>((Data!$AJ$44*'Intermediate calculations'!AI47)+Data!$AK$44)</f>
        <v>230276.08756571688</v>
      </c>
      <c r="AJ49" s="22">
        <f>((Data!$AJ$44*'Intermediate calculations'!AJ47)+Data!$AK$44)</f>
        <v>227793.49777833064</v>
      </c>
      <c r="AK49" s="22">
        <f>((Data!$AJ$44*'Intermediate calculations'!AK47)+Data!$AK$44)</f>
        <v>225266.55453051228</v>
      </c>
      <c r="AL49" s="22">
        <f>((Data!$AJ$44*'Intermediate calculations'!AL47)+Data!$AK$44)</f>
        <v>219639.00343551385</v>
      </c>
      <c r="AM49" s="22">
        <f>((Data!$AJ$44*'Intermediate calculations'!AM47)+Data!$AK$44)</f>
        <v>212562.7639033946</v>
      </c>
      <c r="AN49" s="22">
        <f>((Data!$AJ$44*'Intermediate calculations'!AN47)+Data!$AK$44)</f>
        <v>204541.8038436315</v>
      </c>
      <c r="AO49" s="22">
        <f>((Data!$AJ$44*'Intermediate calculations'!AO47)+Data!$AK$44)</f>
        <v>196092.39492472218</v>
      </c>
      <c r="AP49" s="22">
        <f>((Data!$AJ$44*'Intermediate calculations'!AP47)+Data!$AK$44)</f>
        <v>183818.41845770029</v>
      </c>
      <c r="AQ49" s="22">
        <f>((Data!$AJ$44*'Intermediate calculations'!AQ47)+Data!$AK$44)</f>
        <v>170440.64293086031</v>
      </c>
      <c r="AR49" s="22">
        <f>((Data!$AJ$44*'Intermediate calculations'!AR47)+Data!$AK$44)</f>
        <v>157730.25346047629</v>
      </c>
      <c r="AS49" s="22">
        <f>((Data!$AJ$44*'Intermediate calculations'!AS47)+Data!$AK$44)</f>
        <v>145085.37383039581</v>
      </c>
      <c r="AT49" s="22">
        <f>((Data!$AJ$44*'Intermediate calculations'!AT47)+Data!$AK$44)</f>
        <v>132217.4683928017</v>
      </c>
      <c r="AU49" s="22">
        <f>((Data!$AJ$44*'Intermediate calculations'!AU47)+Data!$AK$44)</f>
        <v>117592.26605829979</v>
      </c>
      <c r="AV49" s="22">
        <f>((Data!$AJ$44*'Intermediate calculations'!AV47)+Data!$AK$44)</f>
        <v>105470.76619266531</v>
      </c>
      <c r="AW49" s="22">
        <f>((Data!$AJ$44*'Intermediate calculations'!AW47)+Data!$AK$44)</f>
        <v>91423.661496592336</v>
      </c>
      <c r="AX49" s="22">
        <f>((Data!$AJ$44*'Intermediate calculations'!AX47)+Data!$AK$44)</f>
        <v>76471.027304583724</v>
      </c>
      <c r="AY49" s="22">
        <f>((Data!$AJ$44*'Intermediate calculations'!AY47)+Data!$AK$44)</f>
        <v>62297.998026387933</v>
      </c>
      <c r="AZ49" s="22">
        <f>((Data!$AJ$44*'Intermediate calculations'!AZ47)+Data!$AK$44)</f>
        <v>47791.753320557727</v>
      </c>
      <c r="BA49" s="22">
        <f>((Data!$AJ$44*'Intermediate calculations'!BA47)+Data!$AK$44)</f>
        <v>32213.489758391592</v>
      </c>
      <c r="BB49" s="22">
        <f>((Data!$AJ$44*'Intermediate calculations'!BB47)+Data!$AK$44)</f>
        <v>15853.545957355109</v>
      </c>
      <c r="BC49" s="22">
        <f>((Data!$AJ$44*'Intermediate calculations'!BC47)+Data!$AK$44)</f>
        <v>-983.57158898933085</v>
      </c>
      <c r="BD49" s="22">
        <f>((Data!$AJ$44*'Intermediate calculations'!BD47)+Data!$AK$44)</f>
        <v>-18493.574390578524</v>
      </c>
      <c r="BE49" s="22">
        <f>((Data!$AJ$44*'Intermediate calculations'!BE47)+Data!$AK$44)</f>
        <v>-36714.67083746248</v>
      </c>
      <c r="BF49" s="22">
        <f>((Data!$AJ$44*'Intermediate calculations'!BF47)+Data!$AK$44)</f>
        <v>-56605.760967084236</v>
      </c>
      <c r="BG49" s="22">
        <f>((Data!$AJ$44*'Intermediate calculations'!BG47)+Data!$AK$44)</f>
        <v>-78237.558382636038</v>
      </c>
      <c r="BH49" s="22">
        <f>((Data!$AJ$44*'Intermediate calculations'!BH47)+Data!$AK$44)</f>
        <v>-99614.732672400656</v>
      </c>
      <c r="BI49" s="22">
        <f>((Data!$AJ$44*'Intermediate calculations'!BI47)+Data!$AK$44)</f>
        <v>-122090.77926423881</v>
      </c>
      <c r="BJ49" s="22">
        <f>((Data!$AJ$44*'Intermediate calculations'!BJ47)+Data!$AK$44)</f>
        <v>-146025.02225756334</v>
      </c>
      <c r="BK49" s="22">
        <f>((Data!$AJ$44*'Intermediate calculations'!BK47)+Data!$AK$44)</f>
        <v>-175570.42372421033</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2573397.2293514572</v>
      </c>
      <c r="Z50" s="22">
        <f>Z15*Constants!$H$29*Constants!$H$35</f>
        <v>2612046.9133515758</v>
      </c>
      <c r="AA50" s="22">
        <f>AA15*Constants!$H$29*Constants!$H$35</f>
        <v>2646622.9805204435</v>
      </c>
      <c r="AB50" s="22">
        <f>AB15*Constants!$H$29*Constants!$H$35</f>
        <v>2671604.6734266062</v>
      </c>
      <c r="AC50" s="22">
        <f>AC15*Constants!$H$29*Constants!$H$35</f>
        <v>2695918.2219764977</v>
      </c>
      <c r="AD50" s="22">
        <f>AD15*Constants!$H$29*Constants!$H$35</f>
        <v>2727927.2697609053</v>
      </c>
      <c r="AE50" s="22">
        <f>AE15*Constants!$H$29*Constants!$H$35</f>
        <v>2757120.8992870138</v>
      </c>
      <c r="AF50" s="22">
        <f>AF15*Constants!$H$29*Constants!$H$35</f>
        <v>2776671.3837872553</v>
      </c>
      <c r="AG50" s="22">
        <f>AG15*Constants!$H$29*Constants!$H$35</f>
        <v>2708356.4322732724</v>
      </c>
      <c r="AH50" s="22">
        <f>AH15*Constants!$H$29*Constants!$H$35</f>
        <v>2758639.2929402054</v>
      </c>
      <c r="AI50" s="22">
        <f>AI15*Constants!$H$29*Constants!$H$35</f>
        <v>2797649.5196248596</v>
      </c>
      <c r="AJ50" s="22">
        <f>AJ15*Constants!$H$29*Constants!$H$35</f>
        <v>2838943.9426045683</v>
      </c>
      <c r="AK50" s="22">
        <f>AK15*Constants!$H$29*Constants!$H$35</f>
        <v>2880765.7159064789</v>
      </c>
      <c r="AL50" s="22">
        <f>AL15*Constants!$H$29*Constants!$H$35</f>
        <v>2933174.4809234827</v>
      </c>
      <c r="AM50" s="22">
        <f>AM15*Constants!$H$29*Constants!$H$35</f>
        <v>2985774.0347467535</v>
      </c>
      <c r="AN50" s="22">
        <f>AN15*Constants!$H$29*Constants!$H$35</f>
        <v>3041770.4538514917</v>
      </c>
      <c r="AO50" s="22">
        <f>AO15*Constants!$H$29*Constants!$H$35</f>
        <v>3099468.0177668058</v>
      </c>
      <c r="AP50" s="22">
        <f>AP15*Constants!$H$29*Constants!$H$35</f>
        <v>3170043.0193233904</v>
      </c>
      <c r="AQ50" s="22">
        <f>AQ15*Constants!$H$29*Constants!$H$35</f>
        <v>3244546.87521881</v>
      </c>
      <c r="AR50" s="22">
        <f>AR15*Constants!$H$29*Constants!$H$35</f>
        <v>3313051.9588574264</v>
      </c>
      <c r="AS50" s="22">
        <f>AS15*Constants!$H$29*Constants!$H$35</f>
        <v>3381569.2671004413</v>
      </c>
      <c r="AT50" s="22">
        <f>AT15*Constants!$H$29*Constants!$H$35</f>
        <v>3451050.0422593341</v>
      </c>
      <c r="AU50" s="22">
        <f>AU15*Constants!$H$29*Constants!$H$35</f>
        <v>3526544.0832166178</v>
      </c>
      <c r="AV50" s="22">
        <f>AV15*Constants!$H$29*Constants!$H$35</f>
        <v>3594034.4383735457</v>
      </c>
      <c r="AW50" s="22">
        <f>AW15*Constants!$H$29*Constants!$H$35</f>
        <v>3664137.6283588749</v>
      </c>
      <c r="AX50" s="22">
        <f>AX15*Constants!$H$29*Constants!$H$35</f>
        <v>3737394.9450981007</v>
      </c>
      <c r="AY50" s="22">
        <f>AY15*Constants!$H$29*Constants!$H$35</f>
        <v>3808263.4815284717</v>
      </c>
      <c r="AZ50" s="22">
        <f>AZ15*Constants!$H$29*Constants!$H$35</f>
        <v>3880405.7691675131</v>
      </c>
      <c r="BA50" s="22">
        <f>BA15*Constants!$H$29*Constants!$H$35</f>
        <v>3956253.8122013658</v>
      </c>
      <c r="BB50" s="22">
        <f>BB15*Constants!$H$29*Constants!$H$35</f>
        <v>4031096.6894610832</v>
      </c>
      <c r="BC50" s="22">
        <f>BC15*Constants!$H$29*Constants!$H$35</f>
        <v>4107640.0349901672</v>
      </c>
      <c r="BD50" s="22">
        <f>BD15*Constants!$H$29*Constants!$H$35</f>
        <v>4186528.5614861692</v>
      </c>
      <c r="BE50" s="22">
        <f>BE15*Constants!$H$29*Constants!$H$35</f>
        <v>4267888.7925194604</v>
      </c>
      <c r="BF50" s="22">
        <f>BF15*Constants!$H$29*Constants!$H$35</f>
        <v>4354876.3842632975</v>
      </c>
      <c r="BG50" s="22">
        <f>BG15*Constants!$H$29*Constants!$H$35</f>
        <v>4443864.1255431557</v>
      </c>
      <c r="BH50" s="22">
        <f>BH15*Constants!$H$29*Constants!$H$35</f>
        <v>4532105.0999109829</v>
      </c>
      <c r="BI50" s="22">
        <f>BI15*Constants!$H$29*Constants!$H$35</f>
        <v>4624052.848116233</v>
      </c>
      <c r="BJ50" s="22">
        <f>BJ15*Constants!$H$29*Constants!$H$35</f>
        <v>4720890.0334406709</v>
      </c>
      <c r="BK50" s="22">
        <f>BK15*Constants!$H$29*Constants!$H$35</f>
        <v>4836280.6048057443</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3555103.3463832922</v>
      </c>
      <c r="Z51" s="22">
        <f>Z8*Constants!$H$30*Constants!$H$36</f>
        <v>3658294.6471018852</v>
      </c>
      <c r="AA51" s="22">
        <f>AA8*Constants!$H$30*Constants!$H$36</f>
        <v>3741733.5018202243</v>
      </c>
      <c r="AB51" s="22">
        <f>AB8*Constants!$H$30*Constants!$H$36</f>
        <v>3781702.9871617984</v>
      </c>
      <c r="AC51" s="22">
        <f>AC8*Constants!$H$30*Constants!$H$36</f>
        <v>3816311.0341414525</v>
      </c>
      <c r="AD51" s="22">
        <f>AD8*Constants!$H$30*Constants!$H$36</f>
        <v>3881253.1713693799</v>
      </c>
      <c r="AE51" s="22">
        <f>AE8*Constants!$H$30*Constants!$H$36</f>
        <v>3933183.9581946628</v>
      </c>
      <c r="AF51" s="22">
        <f>AF8*Constants!$H$30*Constants!$H$36</f>
        <v>3942663.9189562458</v>
      </c>
      <c r="AG51" s="22">
        <f>AG8*Constants!$H$30*Constants!$H$36</f>
        <v>3574903.0825882447</v>
      </c>
      <c r="AH51" s="22">
        <f>AH8*Constants!$H$30*Constants!$H$36</f>
        <v>3735554.4041691734</v>
      </c>
      <c r="AI51" s="22">
        <f>AI8*Constants!$H$30*Constants!$H$36</f>
        <v>3847333.7571528316</v>
      </c>
      <c r="AJ51" s="22">
        <f>AJ8*Constants!$H$30*Constants!$H$36</f>
        <v>3968253.5858432297</v>
      </c>
      <c r="AK51" s="22">
        <f>AK8*Constants!$H$30*Constants!$H$36</f>
        <v>4090787.7357514128</v>
      </c>
      <c r="AL51" s="22">
        <f>AL8*Constants!$H$30*Constants!$H$36</f>
        <v>4257981.4330471763</v>
      </c>
      <c r="AM51" s="22">
        <f>AM8*Constants!$H$30*Constants!$H$36</f>
        <v>4433700.1223069578</v>
      </c>
      <c r="AN51" s="22">
        <f>AN8*Constants!$H$30*Constants!$H$36</f>
        <v>4623470.1520338589</v>
      </c>
      <c r="AO51" s="22">
        <f>AO8*Constants!$H$30*Constants!$H$36</f>
        <v>4820029.4947918532</v>
      </c>
      <c r="AP51" s="22">
        <f>AP8*Constants!$H$30*Constants!$H$36</f>
        <v>5071204.9148742324</v>
      </c>
      <c r="AQ51" s="22">
        <f>AQ8*Constants!$H$30*Constants!$H$36</f>
        <v>5338693.9405503254</v>
      </c>
      <c r="AR51" s="22">
        <f>AR8*Constants!$H$30*Constants!$H$36</f>
        <v>5586916.8988024658</v>
      </c>
      <c r="AS51" s="22">
        <f>AS8*Constants!$H$30*Constants!$H$36</f>
        <v>5834808.467286272</v>
      </c>
      <c r="AT51" s="22">
        <f>AT8*Constants!$H$30*Constants!$H$36</f>
        <v>6086436.4387897756</v>
      </c>
      <c r="AU51" s="22">
        <f>AU8*Constants!$H$30*Constants!$H$36</f>
        <v>6363409.3246792965</v>
      </c>
      <c r="AV51" s="22">
        <f>AV8*Constants!$H$30*Constants!$H$36</f>
        <v>6605734.9198313775</v>
      </c>
      <c r="AW51" s="22">
        <f>AW8*Constants!$H$30*Constants!$H$36</f>
        <v>6865514.2101185629</v>
      </c>
      <c r="AX51" s="22">
        <f>AX8*Constants!$H$30*Constants!$H$36</f>
        <v>7138497.702797045</v>
      </c>
      <c r="AY51" s="22">
        <f>AY8*Constants!$H$30*Constants!$H$36</f>
        <v>7400961.053233495</v>
      </c>
      <c r="AZ51" s="22">
        <f>AZ8*Constants!$H$30*Constants!$H$36</f>
        <v>7668576.7623099564</v>
      </c>
      <c r="BA51" s="22">
        <f>BA8*Constants!$H$30*Constants!$H$36</f>
        <v>7951750.9809540948</v>
      </c>
      <c r="BB51" s="22">
        <f>BB8*Constants!$H$30*Constants!$H$36</f>
        <v>8236649.5448351111</v>
      </c>
      <c r="BC51" s="22">
        <f>BC8*Constants!$H$30*Constants!$H$36</f>
        <v>8528605.7419233974</v>
      </c>
      <c r="BD51" s="22">
        <f>BD8*Constants!$H$30*Constants!$H$36</f>
        <v>8830377.4074332528</v>
      </c>
      <c r="BE51" s="22">
        <f>BE8*Constants!$H$30*Constants!$H$36</f>
        <v>9142504.6546211131</v>
      </c>
      <c r="BF51" s="22">
        <f>BF8*Constants!$H$30*Constants!$H$36</f>
        <v>9478491.4808012731</v>
      </c>
      <c r="BG51" s="22">
        <f>BG8*Constants!$H$30*Constants!$H$36</f>
        <v>9829317.2185399067</v>
      </c>
      <c r="BH51" s="22">
        <f>BH8*Constants!$H$30*Constants!$H$36</f>
        <v>10176793.750531077</v>
      </c>
      <c r="BI51" s="22">
        <f>BI8*Constants!$H$30*Constants!$H$36</f>
        <v>10539980.28016153</v>
      </c>
      <c r="BJ51" s="22">
        <f>BJ8*Constants!$H$30*Constants!$H$36</f>
        <v>10923937.509651044</v>
      </c>
      <c r="BK51" s="22">
        <f>BK8*Constants!$H$30*Constants!$H$36</f>
        <v>11387142.764235152</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629369.2254995046</v>
      </c>
      <c r="Z52" s="22">
        <f>Z18*Constants!$H$31*Constants!$H$37</f>
        <v>635536.87020035286</v>
      </c>
      <c r="AA52" s="22">
        <f>AA18*Constants!$H$31*Constants!$H$37</f>
        <v>641912.38143717649</v>
      </c>
      <c r="AB52" s="22">
        <f>AB18*Constants!$H$31*Constants!$H$37</f>
        <v>648482.43046030391</v>
      </c>
      <c r="AC52" s="22">
        <f>AC18*Constants!$H$31*Constants!$H$37</f>
        <v>655291.64381307911</v>
      </c>
      <c r="AD52" s="22">
        <f>AD18*Constants!$H$31*Constants!$H$37</f>
        <v>662382.86036536307</v>
      </c>
      <c r="AE52" s="22">
        <f>AE18*Constants!$H$31*Constants!$H$37</f>
        <v>669555.85762667877</v>
      </c>
      <c r="AF52" s="22">
        <f>AF18*Constants!$H$31*Constants!$H$37</f>
        <v>676804.57765925187</v>
      </c>
      <c r="AG52" s="22">
        <f>AG18*Constants!$H$31*Constants!$H$37</f>
        <v>683819.40478947584</v>
      </c>
      <c r="AH52" s="22">
        <f>AH18*Constants!$H$31*Constants!$H$37</f>
        <v>689291.7341294121</v>
      </c>
      <c r="AI52" s="22">
        <f>AI18*Constants!$H$31*Constants!$H$37</f>
        <v>694779.88276982261</v>
      </c>
      <c r="AJ52" s="22">
        <f>AJ18*Constants!$H$31*Constants!$H$37</f>
        <v>700338.52950073546</v>
      </c>
      <c r="AK52" s="22">
        <f>AK18*Constants!$H$31*Constants!$H$37</f>
        <v>705961.3860152649</v>
      </c>
      <c r="AL52" s="22">
        <f>AL18*Constants!$H$31*Constants!$H$37</f>
        <v>711689.22237962729</v>
      </c>
      <c r="AM52" s="22">
        <f>AM18*Constants!$H$31*Constants!$H$37</f>
        <v>716672.76229108509</v>
      </c>
      <c r="AN52" s="22">
        <f>AN18*Constants!$H$31*Constants!$H$37</f>
        <v>721716.83559826948</v>
      </c>
      <c r="AO52" s="22">
        <f>AO18*Constants!$H$31*Constants!$H$37</f>
        <v>726815.15323697194</v>
      </c>
      <c r="AP52" s="22">
        <f>AP18*Constants!$H$31*Constants!$H$37</f>
        <v>732012.68376754667</v>
      </c>
      <c r="AQ52" s="22">
        <f>AQ18*Constants!$H$31*Constants!$H$37</f>
        <v>737274.2682396957</v>
      </c>
      <c r="AR52" s="22">
        <f>AR18*Constants!$H$31*Constants!$H$37</f>
        <v>741892.6932363169</v>
      </c>
      <c r="AS52" s="22">
        <f>AS18*Constants!$H$31*Constants!$H$37</f>
        <v>746548.2539108065</v>
      </c>
      <c r="AT52" s="22">
        <f>AT18*Constants!$H$31*Constants!$H$37</f>
        <v>751245.05437747797</v>
      </c>
      <c r="AU52" s="22">
        <f>AU18*Constants!$H$31*Constants!$H$37</f>
        <v>756003.52085655206</v>
      </c>
      <c r="AV52" s="22">
        <f>AV18*Constants!$H$31*Constants!$H$37</f>
        <v>760768.16336532228</v>
      </c>
      <c r="AW52" s="22">
        <f>AW18*Constants!$H$31*Constants!$H$37</f>
        <v>764937.04732796911</v>
      </c>
      <c r="AX52" s="22">
        <f>AX18*Constants!$H$31*Constants!$H$37</f>
        <v>769146.96769261337</v>
      </c>
      <c r="AY52" s="22">
        <f>AY18*Constants!$H$31*Constants!$H$37</f>
        <v>773376.06250808912</v>
      </c>
      <c r="AZ52" s="22">
        <f>AZ18*Constants!$H$31*Constants!$H$37</f>
        <v>777639.12505322346</v>
      </c>
      <c r="BA52" s="22">
        <f>BA18*Constants!$H$31*Constants!$H$37</f>
        <v>781946.05049906671</v>
      </c>
      <c r="BB52" s="22">
        <f>BB18*Constants!$H$31*Constants!$H$37</f>
        <v>785666.51656173717</v>
      </c>
      <c r="BC52" s="22">
        <f>BC18*Constants!$H$31*Constants!$H$37</f>
        <v>789415.01011758333</v>
      </c>
      <c r="BD52" s="22">
        <f>BD18*Constants!$H$31*Constants!$H$37</f>
        <v>793194.23027142161</v>
      </c>
      <c r="BE52" s="22">
        <f>BE18*Constants!$H$31*Constants!$H$37</f>
        <v>797004.81365139748</v>
      </c>
      <c r="BF52" s="22">
        <f>BF18*Constants!$H$31*Constants!$H$37</f>
        <v>800859.4589425507</v>
      </c>
      <c r="BG52" s="22">
        <f>BG18*Constants!$H$31*Constants!$H$37</f>
        <v>804115.19584952481</v>
      </c>
      <c r="BH52" s="22">
        <f>BH18*Constants!$H$31*Constants!$H$37</f>
        <v>807382.77055766527</v>
      </c>
      <c r="BI52" s="22">
        <f>BI18*Constants!$H$31*Constants!$H$37</f>
        <v>810679.99153695116</v>
      </c>
      <c r="BJ52" s="22">
        <f>BJ18*Constants!$H$31*Constants!$H$37</f>
        <v>814011.64384525642</v>
      </c>
      <c r="BK52" s="22">
        <f>BK18*Constants!$H$31*Constants!$H$37</f>
        <v>817432.21021773748</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105682.1819451037</v>
      </c>
      <c r="Z53" s="22">
        <f>Z32*Constants!$H$32*Constants!$H$38</f>
        <v>108464.21761919204</v>
      </c>
      <c r="AA53" s="22">
        <f>AA32*Constants!$H$32*Constants!$H$38</f>
        <v>110629.40910909345</v>
      </c>
      <c r="AB53" s="22">
        <f>AB32*Constants!$H$32*Constants!$H$38</f>
        <v>111453.07304706411</v>
      </c>
      <c r="AC53" s="22">
        <f>AC32*Constants!$H$32*Constants!$H$38</f>
        <v>112098.20827256008</v>
      </c>
      <c r="AD53" s="22">
        <f>AD32*Constants!$H$32*Constants!$H$38</f>
        <v>113654.12760008422</v>
      </c>
      <c r="AE53" s="22">
        <f>AE32*Constants!$H$32*Constants!$H$38</f>
        <v>114807.06762239223</v>
      </c>
      <c r="AF53" s="22">
        <f>AF32*Constants!$H$32*Constants!$H$38</f>
        <v>114656.85245382148</v>
      </c>
      <c r="AG53" s="22">
        <f>AG32*Constants!$H$32*Constants!$H$38</f>
        <v>102981.1706592226</v>
      </c>
      <c r="AH53" s="22">
        <f>AH32*Constants!$H$32*Constants!$H$38</f>
        <v>107563.11474332775</v>
      </c>
      <c r="AI53" s="22">
        <f>AI32*Constants!$H$32*Constants!$H$38</f>
        <v>110649.12086968214</v>
      </c>
      <c r="AJ53" s="22">
        <f>AJ32*Constants!$H$32*Constants!$H$38</f>
        <v>114010.44986526793</v>
      </c>
      <c r="AK53" s="22">
        <f>AK32*Constants!$H$32*Constants!$H$38</f>
        <v>117417.2610453981</v>
      </c>
      <c r="AL53" s="22">
        <f>AL32*Constants!$H$32*Constants!$H$38</f>
        <v>122183.81766537369</v>
      </c>
      <c r="AM53" s="22">
        <f>AM32*Constants!$H$32*Constants!$H$38</f>
        <v>127256.35097569812</v>
      </c>
      <c r="AN53" s="22">
        <f>AN32*Constants!$H$32*Constants!$H$38</f>
        <v>132755.03401711289</v>
      </c>
      <c r="AO53" s="22">
        <f>AO32*Constants!$H$32*Constants!$H$38</f>
        <v>138458.10570967942</v>
      </c>
      <c r="AP53" s="22">
        <f>AP32*Constants!$H$32*Constants!$H$38</f>
        <v>145825.84000226378</v>
      </c>
      <c r="AQ53" s="22">
        <f>AQ32*Constants!$H$32*Constants!$H$38</f>
        <v>153688.7121666905</v>
      </c>
      <c r="AR53" s="22">
        <f>AR32*Constants!$H$32*Constants!$H$38</f>
        <v>161001.29985346843</v>
      </c>
      <c r="AS53" s="22">
        <f>AS32*Constants!$H$32*Constants!$H$38</f>
        <v>168301.4952427395</v>
      </c>
      <c r="AT53" s="22">
        <f>AT32*Constants!$H$32*Constants!$H$38</f>
        <v>175713.4815270417</v>
      </c>
      <c r="AU53" s="22">
        <f>AU32*Constants!$H$32*Constants!$H$38</f>
        <v>183897.01543267083</v>
      </c>
      <c r="AV53" s="22">
        <f>AV32*Constants!$H$32*Constants!$H$38</f>
        <v>191020.32516974834</v>
      </c>
      <c r="AW53" s="22">
        <f>AW32*Constants!$H$32*Constants!$H$38</f>
        <v>198713.71717262559</v>
      </c>
      <c r="AX53" s="22">
        <f>AX32*Constants!$H$32*Constants!$H$38</f>
        <v>206808.52925794356</v>
      </c>
      <c r="AY53" s="22">
        <f>AY32*Constants!$H$32*Constants!$H$38</f>
        <v>214580.36925285048</v>
      </c>
      <c r="AZ53" s="22">
        <f>AZ32*Constants!$H$32*Constants!$H$38</f>
        <v>222507.75537614402</v>
      </c>
      <c r="BA53" s="22">
        <f>BA32*Constants!$H$32*Constants!$H$38</f>
        <v>230908.40740679303</v>
      </c>
      <c r="BB53" s="22">
        <f>BB32*Constants!$H$32*Constants!$H$38</f>
        <v>239397.4213936762</v>
      </c>
      <c r="BC53" s="22">
        <f>BC32*Constants!$H$32*Constants!$H$38</f>
        <v>248100.62396642624</v>
      </c>
      <c r="BD53" s="22">
        <f>BD32*Constants!$H$32*Constants!$H$38</f>
        <v>257102.2124749535</v>
      </c>
      <c r="BE53" s="22">
        <f>BE32*Constants!$H$32*Constants!$H$38</f>
        <v>266418.67014276405</v>
      </c>
      <c r="BF53" s="22">
        <f>BF32*Constants!$H$32*Constants!$H$38</f>
        <v>276462.30858686968</v>
      </c>
      <c r="BG53" s="22">
        <f>BG32*Constants!$H$32*Constants!$H$38</f>
        <v>286996.23522127396</v>
      </c>
      <c r="BH53" s="22">
        <f>BH32*Constants!$H$32*Constants!$H$38</f>
        <v>297426.99187297956</v>
      </c>
      <c r="BI53" s="22">
        <f>BI32*Constants!$H$32*Constants!$H$38</f>
        <v>308336.51175662817</v>
      </c>
      <c r="BJ53" s="22">
        <f>BJ32*Constants!$H$32*Constants!$H$38</f>
        <v>319879.30948155402</v>
      </c>
      <c r="BK53" s="22">
        <f>BK32*Constants!$H$32*Constants!$H$38</f>
        <v>333840.87833403714</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540798.78094633436</v>
      </c>
      <c r="Z54" s="22">
        <f>Z37*Constants!$H$33*Constants!$H$39</f>
        <v>552671.32965303678</v>
      </c>
      <c r="AA54" s="22">
        <f>AA37*Constants!$H$33*Constants!$H$39</f>
        <v>562944.87361115683</v>
      </c>
      <c r="AB54" s="22">
        <f>AB37*Constants!$H$33*Constants!$H$39</f>
        <v>569571.92462830362</v>
      </c>
      <c r="AC54" s="22">
        <f>AC37*Constants!$H$33*Constants!$H$39</f>
        <v>575853.61044145899</v>
      </c>
      <c r="AD54" s="22">
        <f>AD37*Constants!$H$33*Constants!$H$39</f>
        <v>584882.5859175009</v>
      </c>
      <c r="AE54" s="22">
        <f>AE37*Constants!$H$33*Constants!$H$39</f>
        <v>592831.51040290087</v>
      </c>
      <c r="AF54" s="22">
        <f>AF37*Constants!$H$33*Constants!$H$39</f>
        <v>597163.95382642874</v>
      </c>
      <c r="AG54" s="22">
        <f>AG37*Constants!$H$33*Constants!$H$39</f>
        <v>568918.48288883013</v>
      </c>
      <c r="AH54" s="22">
        <f>AH37*Constants!$H$33*Constants!$H$39</f>
        <v>585398.5810616496</v>
      </c>
      <c r="AI54" s="22">
        <f>AI37*Constants!$H$33*Constants!$H$39</f>
        <v>597680.54856698646</v>
      </c>
      <c r="AJ54" s="22">
        <f>AJ37*Constants!$H$33*Constants!$H$39</f>
        <v>610783.32485219033</v>
      </c>
      <c r="AK54" s="22">
        <f>AK37*Constants!$H$33*Constants!$H$39</f>
        <v>624056.17630234326</v>
      </c>
      <c r="AL54" s="22">
        <f>AL37*Constants!$H$33*Constants!$H$39</f>
        <v>641223.25159470364</v>
      </c>
      <c r="AM54" s="22">
        <f>AM37*Constants!$H$33*Constants!$H$39</f>
        <v>658762.88181366946</v>
      </c>
      <c r="AN54" s="22">
        <f>AN37*Constants!$H$33*Constants!$H$39</f>
        <v>677541.1038950393</v>
      </c>
      <c r="AO54" s="22">
        <f>AO37*Constants!$H$33*Constants!$H$39</f>
        <v>696929.91400144517</v>
      </c>
      <c r="AP54" s="22">
        <f>AP37*Constants!$H$33*Constants!$H$39</f>
        <v>721066.98543404753</v>
      </c>
      <c r="AQ54" s="22">
        <f>AQ37*Constants!$H$33*Constants!$H$39</f>
        <v>746639.0418227663</v>
      </c>
      <c r="AR54" s="22">
        <f>AR37*Constants!$H$33*Constants!$H$39</f>
        <v>770241.08603868482</v>
      </c>
      <c r="AS54" s="22">
        <f>AS37*Constants!$H$33*Constants!$H$39</f>
        <v>793832.62752320932</v>
      </c>
      <c r="AT54" s="22">
        <f>AT37*Constants!$H$33*Constants!$H$39</f>
        <v>817765.72188987664</v>
      </c>
      <c r="AU54" s="22">
        <f>AU37*Constants!$H$33*Constants!$H$39</f>
        <v>843909.85566016554</v>
      </c>
      <c r="AV54" s="22">
        <f>AV37*Constants!$H$33*Constants!$H$39</f>
        <v>867075.32234751899</v>
      </c>
      <c r="AW54" s="22">
        <f>AW37*Constants!$H$33*Constants!$H$39</f>
        <v>891453.7880854035</v>
      </c>
      <c r="AX54" s="22">
        <f>AX37*Constants!$H$33*Constants!$H$39</f>
        <v>916988.48429253325</v>
      </c>
      <c r="AY54" s="22">
        <f>AY37*Constants!$H$33*Constants!$H$39</f>
        <v>941627.14435106982</v>
      </c>
      <c r="AZ54" s="22">
        <f>AZ37*Constants!$H$33*Constants!$H$39</f>
        <v>966725.68311437359</v>
      </c>
      <c r="BA54" s="22">
        <f>BA37*Constants!$H$33*Constants!$H$39</f>
        <v>993184.42965238926</v>
      </c>
      <c r="BB54" s="22">
        <f>BB37*Constants!$H$33*Constants!$H$39</f>
        <v>1019507.0562259272</v>
      </c>
      <c r="BC54" s="22">
        <f>BC37*Constants!$H$33*Constants!$H$39</f>
        <v>1046450.6430675234</v>
      </c>
      <c r="BD54" s="22">
        <f>BD37*Constants!$H$33*Constants!$H$39</f>
        <v>1074253.8323408165</v>
      </c>
      <c r="BE54" s="22">
        <f>BE37*Constants!$H$33*Constants!$H$39</f>
        <v>1102963.4137576846</v>
      </c>
      <c r="BF54" s="22">
        <f>BF37*Constants!$H$33*Constants!$H$39</f>
        <v>1133747.6697559336</v>
      </c>
      <c r="BG54" s="22">
        <f>BG37*Constants!$H$33*Constants!$H$39</f>
        <v>1165518.3746569613</v>
      </c>
      <c r="BH54" s="22">
        <f>BH37*Constants!$H$33*Constants!$H$39</f>
        <v>1197006.5978425997</v>
      </c>
      <c r="BI54" s="22">
        <f>BI37*Constants!$H$33*Constants!$H$39</f>
        <v>1229861.1684958383</v>
      </c>
      <c r="BJ54" s="22">
        <f>BJ37*Constants!$H$33*Constants!$H$39</f>
        <v>1264519.9200012968</v>
      </c>
      <c r="BK54" s="22">
        <f>BK37*Constants!$H$33*Constants!$H$39</f>
        <v>1306041.7032383976</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1532912.3490704431</v>
      </c>
      <c r="Z55" s="22">
        <f>Z42*Constants!$H$34*Constants!$H$40</f>
        <v>1580124.8389059289</v>
      </c>
      <c r="AA55" s="22">
        <f>AA42*Constants!$H$34*Constants!$H$40</f>
        <v>1614094.9562997348</v>
      </c>
      <c r="AB55" s="22">
        <f>AB42*Constants!$H$34*Constants!$H$40</f>
        <v>1619718.7606762559</v>
      </c>
      <c r="AC55" s="22">
        <f>AC42*Constants!$H$34*Constants!$H$40</f>
        <v>1621194.6995560513</v>
      </c>
      <c r="AD55" s="22">
        <f>AD42*Constants!$H$34*Constants!$H$40</f>
        <v>1641186.208649301</v>
      </c>
      <c r="AE55" s="22">
        <f>AE42*Constants!$H$34*Constants!$H$40</f>
        <v>1652621.70614767</v>
      </c>
      <c r="AF55" s="22">
        <f>AF42*Constants!$H$34*Constants!$H$40</f>
        <v>1636721.1268226376</v>
      </c>
      <c r="AG55" s="22">
        <f>AG42*Constants!$H$34*Constants!$H$40</f>
        <v>1380643.9277701955</v>
      </c>
      <c r="AH55" s="22">
        <f>AH42*Constants!$H$34*Constants!$H$40</f>
        <v>1466653.0712101418</v>
      </c>
      <c r="AI55" s="22">
        <f>AI42*Constants!$H$34*Constants!$H$40</f>
        <v>1521407.3807708819</v>
      </c>
      <c r="AJ55" s="22">
        <f>AJ42*Constants!$H$34*Constants!$H$40</f>
        <v>1581784.7748224258</v>
      </c>
      <c r="AK55" s="22">
        <f>AK42*Constants!$H$34*Constants!$H$40</f>
        <v>1642998.51464958</v>
      </c>
      <c r="AL55" s="22">
        <f>AL42*Constants!$H$34*Constants!$H$40</f>
        <v>1732411.4099918082</v>
      </c>
      <c r="AM55" s="22">
        <f>AM42*Constants!$H$34*Constants!$H$40</f>
        <v>1829522.1170322062</v>
      </c>
      <c r="AN55" s="22">
        <f>AN42*Constants!$H$34*Constants!$H$40</f>
        <v>1935421.8935555033</v>
      </c>
      <c r="AO55" s="22">
        <f>AO42*Constants!$H$34*Constants!$H$40</f>
        <v>2045492.6599941221</v>
      </c>
      <c r="AP55" s="22">
        <f>AP42*Constants!$H$34*Constants!$H$40</f>
        <v>2190137.7347028493</v>
      </c>
      <c r="AQ55" s="22">
        <f>AQ42*Constants!$H$34*Constants!$H$40</f>
        <v>2345005.773092357</v>
      </c>
      <c r="AR55" s="22">
        <f>AR42*Constants!$H$34*Constants!$H$40</f>
        <v>2489519.4873076659</v>
      </c>
      <c r="AS55" s="22">
        <f>AS42*Constants!$H$34*Constants!$H$40</f>
        <v>2633709.1228555655</v>
      </c>
      <c r="AT55" s="22">
        <f>AT42*Constants!$H$34*Constants!$H$40</f>
        <v>2780159.7161002075</v>
      </c>
      <c r="AU55" s="22">
        <f>AU42*Constants!$H$34*Constants!$H$40</f>
        <v>2942607.3970369776</v>
      </c>
      <c r="AV55" s="22">
        <f>AV42*Constants!$H$34*Constants!$H$40</f>
        <v>3082912.5389178274</v>
      </c>
      <c r="AW55" s="22">
        <f>AW42*Constants!$H$34*Constants!$H$40</f>
        <v>3236166.9942434193</v>
      </c>
      <c r="AX55" s="22">
        <f>AX42*Constants!$H$34*Constants!$H$40</f>
        <v>3397728.6336578042</v>
      </c>
      <c r="AY55" s="22">
        <f>AY42*Constants!$H$34*Constants!$H$40</f>
        <v>3552514.6220045332</v>
      </c>
      <c r="AZ55" s="22">
        <f>AZ42*Constants!$H$34*Constants!$H$40</f>
        <v>3710487.743250167</v>
      </c>
      <c r="BA55" s="22">
        <f>BA42*Constants!$H$34*Constants!$H$40</f>
        <v>3878262.817756407</v>
      </c>
      <c r="BB55" s="22">
        <f>BB42*Constants!$H$34*Constants!$H$40</f>
        <v>4048915.1531486036</v>
      </c>
      <c r="BC55" s="22">
        <f>BC42*Constants!$H$34*Constants!$H$40</f>
        <v>4223989.2148646871</v>
      </c>
      <c r="BD55" s="22">
        <f>BD42*Constants!$H$34*Constants!$H$40</f>
        <v>4405237.8284841413</v>
      </c>
      <c r="BE55" s="22">
        <f>BE42*Constants!$H$34*Constants!$H$40</f>
        <v>4593003.9521748712</v>
      </c>
      <c r="BF55" s="22">
        <f>BF42*Constants!$H$34*Constants!$H$40</f>
        <v>4795872.027891905</v>
      </c>
      <c r="BG55" s="22">
        <f>BG42*Constants!$H$34*Constants!$H$40</f>
        <v>5010029.3014188306</v>
      </c>
      <c r="BH55" s="22">
        <f>BH42*Constants!$H$34*Constants!$H$40</f>
        <v>5222012.1055766679</v>
      </c>
      <c r="BI55" s="22">
        <f>BI42*Constants!$H$34*Constants!$H$40</f>
        <v>5443936.6522861132</v>
      </c>
      <c r="BJ55" s="22">
        <f>BJ42*Constants!$H$34*Constants!$H$40</f>
        <v>5679019.932330519</v>
      </c>
      <c r="BK55" s="22">
        <f>BK42*Constants!$H$34*Constants!$H$40</f>
        <v>5964437.3049862012</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8937263.1131961346</v>
      </c>
      <c r="Z56" s="22">
        <f t="shared" si="48"/>
        <v>9147138.8168319725</v>
      </c>
      <c r="AA56" s="22">
        <f t="shared" si="48"/>
        <v>9317938.1027978286</v>
      </c>
      <c r="AB56" s="22">
        <f t="shared" si="48"/>
        <v>9402533.8494003322</v>
      </c>
      <c r="AC56" s="22">
        <f t="shared" si="48"/>
        <v>9476667.4182011001</v>
      </c>
      <c r="AD56" s="22">
        <f t="shared" si="48"/>
        <v>9611286.2236625329</v>
      </c>
      <c r="AE56" s="22">
        <f t="shared" si="48"/>
        <v>9720120.9992813189</v>
      </c>
      <c r="AF56" s="22">
        <f t="shared" si="48"/>
        <v>9744681.8135056403</v>
      </c>
      <c r="AG56" s="22">
        <f t="shared" si="48"/>
        <v>9019622.5009692404</v>
      </c>
      <c r="AH56" s="22">
        <f t="shared" si="48"/>
        <v>9343100.198253911</v>
      </c>
      <c r="AI56" s="22">
        <f t="shared" si="48"/>
        <v>9569500.2097550649</v>
      </c>
      <c r="AJ56" s="22">
        <f t="shared" si="48"/>
        <v>9814114.6074884161</v>
      </c>
      <c r="AK56" s="22">
        <f t="shared" si="48"/>
        <v>10061986.789670477</v>
      </c>
      <c r="AL56" s="22">
        <f t="shared" si="48"/>
        <v>10398663.615602173</v>
      </c>
      <c r="AM56" s="22">
        <f t="shared" si="48"/>
        <v>10751688.269166369</v>
      </c>
      <c r="AN56" s="22">
        <f t="shared" si="48"/>
        <v>11132675.472951274</v>
      </c>
      <c r="AO56" s="22">
        <f t="shared" si="48"/>
        <v>11527193.345500877</v>
      </c>
      <c r="AP56" s="22">
        <f t="shared" si="48"/>
        <v>12030291.17810433</v>
      </c>
      <c r="AQ56" s="22">
        <f t="shared" si="48"/>
        <v>12565848.611090647</v>
      </c>
      <c r="AR56" s="22">
        <f t="shared" si="48"/>
        <v>13062623.424096027</v>
      </c>
      <c r="AS56" s="22">
        <f t="shared" si="48"/>
        <v>13558769.233919032</v>
      </c>
      <c r="AT56" s="22">
        <f t="shared" si="48"/>
        <v>14062370.454943713</v>
      </c>
      <c r="AU56" s="22">
        <f t="shared" si="48"/>
        <v>14616371.19688228</v>
      </c>
      <c r="AV56" s="22">
        <f t="shared" si="48"/>
        <v>15101545.708005343</v>
      </c>
      <c r="AW56" s="22">
        <f t="shared" si="48"/>
        <v>15620923.385306856</v>
      </c>
      <c r="AX56" s="22">
        <f t="shared" si="48"/>
        <v>16166565.262796041</v>
      </c>
      <c r="AY56" s="22">
        <f t="shared" si="48"/>
        <v>16691322.732878512</v>
      </c>
      <c r="AZ56" s="22">
        <f t="shared" si="48"/>
        <v>17226342.838271379</v>
      </c>
      <c r="BA56" s="22">
        <f t="shared" si="48"/>
        <v>17792306.49847012</v>
      </c>
      <c r="BB56" s="22">
        <f t="shared" si="48"/>
        <v>18361232.38162614</v>
      </c>
      <c r="BC56" s="22">
        <f t="shared" si="48"/>
        <v>18944201.268929783</v>
      </c>
      <c r="BD56" s="22">
        <f t="shared" si="48"/>
        <v>19546694.072490755</v>
      </c>
      <c r="BE56" s="22">
        <f t="shared" si="48"/>
        <v>20169784.296867292</v>
      </c>
      <c r="BF56" s="22">
        <f t="shared" si="48"/>
        <v>20840309.330241829</v>
      </c>
      <c r="BG56" s="22">
        <f t="shared" si="48"/>
        <v>21539840.451229654</v>
      </c>
      <c r="BH56" s="22">
        <f t="shared" si="48"/>
        <v>22232727.316291969</v>
      </c>
      <c r="BI56" s="22">
        <f t="shared" si="48"/>
        <v>22956847.452353295</v>
      </c>
      <c r="BJ56" s="22">
        <f t="shared" si="48"/>
        <v>23722258.348750342</v>
      </c>
      <c r="BK56" s="22">
        <f t="shared" si="48"/>
        <v>24645175.465817269</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7134295.0076999385</v>
      </c>
      <c r="Z58" s="22">
        <f>((Data!$AJ$37*'Intermediate calculations'!Z56)+Data!$AK$37)</f>
        <v>7263077.1642269995</v>
      </c>
      <c r="AA58" s="22">
        <f>((Data!$AJ$37*'Intermediate calculations'!AA56)+Data!$AK$37)</f>
        <v>7367881.5794066209</v>
      </c>
      <c r="AB58" s="22">
        <f>((Data!$AJ$37*'Intermediate calculations'!AB56)+Data!$AK$37)</f>
        <v>7419790.5068896729</v>
      </c>
      <c r="AC58" s="22">
        <f>((Data!$AJ$37*'Intermediate calculations'!AC56)+Data!$AK$37)</f>
        <v>7465279.7211999483</v>
      </c>
      <c r="AD58" s="22">
        <f>((Data!$AJ$37*'Intermediate calculations'!AD56)+Data!$AK$37)</f>
        <v>7547883.3755348083</v>
      </c>
      <c r="AE58" s="22">
        <f>((Data!$AJ$37*'Intermediate calculations'!AE56)+Data!$AK$37)</f>
        <v>7614665.6512652375</v>
      </c>
      <c r="AF58" s="22">
        <f>((Data!$AJ$37*'Intermediate calculations'!AF56)+Data!$AK$37)</f>
        <v>7629736.4506339766</v>
      </c>
      <c r="AG58" s="22">
        <f>((Data!$AJ$37*'Intermediate calculations'!AG56)+Data!$AK$37)</f>
        <v>7184831.6795677431</v>
      </c>
      <c r="AH58" s="22">
        <f>((Data!$AJ$37*'Intermediate calculations'!AH56)+Data!$AK$37)</f>
        <v>7383321.3318860065</v>
      </c>
      <c r="AI58" s="22">
        <f>((Data!$AJ$37*'Intermediate calculations'!AI56)+Data!$AK$37)</f>
        <v>7522242.9946310204</v>
      </c>
      <c r="AJ58" s="22">
        <f>((Data!$AJ$37*'Intermediate calculations'!AJ56)+Data!$AK$37)</f>
        <v>7672341.2152060401</v>
      </c>
      <c r="AK58" s="22">
        <f>((Data!$AJ$37*'Intermediate calculations'!AK56)+Data!$AK$37)</f>
        <v>7824438.4499572478</v>
      </c>
      <c r="AL58" s="22">
        <f>((Data!$AJ$37*'Intermediate calculations'!AL56)+Data!$AK$37)</f>
        <v>8031027.2401080225</v>
      </c>
      <c r="AM58" s="22">
        <f>((Data!$AJ$37*'Intermediate calculations'!AM56)+Data!$AK$37)</f>
        <v>8247647.2461669464</v>
      </c>
      <c r="AN58" s="22">
        <f>((Data!$AJ$37*'Intermediate calculations'!AN56)+Data!$AK$37)</f>
        <v>8481425.3961035814</v>
      </c>
      <c r="AO58" s="22">
        <f>((Data!$AJ$37*'Intermediate calculations'!AO56)+Data!$AK$37)</f>
        <v>8723506.1207193453</v>
      </c>
      <c r="AP58" s="22">
        <f>((Data!$AJ$37*'Intermediate calculations'!AP56)+Data!$AK$37)</f>
        <v>9032212.7632909063</v>
      </c>
      <c r="AQ58" s="22">
        <f>((Data!$AJ$37*'Intermediate calculations'!AQ56)+Data!$AK$37)</f>
        <v>9360836.9916758575</v>
      </c>
      <c r="AR58" s="22">
        <f>((Data!$AJ$37*'Intermediate calculations'!AR56)+Data!$AK$37)</f>
        <v>9665663.756369723</v>
      </c>
      <c r="AS58" s="22">
        <f>((Data!$AJ$37*'Intermediate calculations'!AS56)+Data!$AK$37)</f>
        <v>9970104.5574437641</v>
      </c>
      <c r="AT58" s="22">
        <f>((Data!$AJ$37*'Intermediate calculations'!AT56)+Data!$AK$37)</f>
        <v>10279120.084966436</v>
      </c>
      <c r="AU58" s="22">
        <f>((Data!$AJ$37*'Intermediate calculations'!AU56)+Data!$AK$37)</f>
        <v>10619061.34080725</v>
      </c>
      <c r="AV58" s="22">
        <f>((Data!$AJ$37*'Intermediate calculations'!AV56)+Data!$AK$37)</f>
        <v>10916770.026243301</v>
      </c>
      <c r="AW58" s="22">
        <f>((Data!$AJ$37*'Intermediate calculations'!AW56)+Data!$AK$37)</f>
        <v>11235466.169609008</v>
      </c>
      <c r="AX58" s="22">
        <f>((Data!$AJ$37*'Intermediate calculations'!AX56)+Data!$AK$37)</f>
        <v>11570278.32965045</v>
      </c>
      <c r="AY58" s="22">
        <f>((Data!$AJ$37*'Intermediate calculations'!AY56)+Data!$AK$37)</f>
        <v>11892275.576021405</v>
      </c>
      <c r="AZ58" s="22">
        <f>((Data!$AJ$37*'Intermediate calculations'!AZ56)+Data!$AK$37)</f>
        <v>12220570.093987059</v>
      </c>
      <c r="BA58" s="22">
        <f>((Data!$AJ$37*'Intermediate calculations'!BA56)+Data!$AK$37)</f>
        <v>12567851.93468459</v>
      </c>
      <c r="BB58" s="22">
        <f>((Data!$AJ$37*'Intermediate calculations'!BB56)+Data!$AK$37)</f>
        <v>12916951.42961243</v>
      </c>
      <c r="BC58" s="22">
        <f>((Data!$AJ$37*'Intermediate calculations'!BC56)+Data!$AK$37)</f>
        <v>13274667.874129571</v>
      </c>
      <c r="BD58" s="22">
        <f>((Data!$AJ$37*'Intermediate calculations'!BD56)+Data!$AK$37)</f>
        <v>13644364.419229653</v>
      </c>
      <c r="BE58" s="22">
        <f>((Data!$AJ$37*'Intermediate calculations'!BE56)+Data!$AK$37)</f>
        <v>14026699.779712226</v>
      </c>
      <c r="BF58" s="22">
        <f>((Data!$AJ$37*'Intermediate calculations'!BF56)+Data!$AK$37)</f>
        <v>14438141.687028877</v>
      </c>
      <c r="BG58" s="22">
        <f>((Data!$AJ$37*'Intermediate calculations'!BG56)+Data!$AK$37)</f>
        <v>14867382.064823722</v>
      </c>
      <c r="BH58" s="22">
        <f>((Data!$AJ$37*'Intermediate calculations'!BH56)+Data!$AK$37)</f>
        <v>15292545.450418985</v>
      </c>
      <c r="BI58" s="22">
        <f>((Data!$AJ$37*'Intermediate calculations'!BI56)+Data!$AK$37)</f>
        <v>15736873.931949439</v>
      </c>
      <c r="BJ58" s="22">
        <f>((Data!$AJ$37*'Intermediate calculations'!BJ56)+Data!$AK$37)</f>
        <v>16206538.9010702</v>
      </c>
      <c r="BK58" s="22">
        <f>((Data!$AJ$37*'Intermediate calculations'!BK56)+Data!$AK$37)</f>
        <v>16772851.506924987</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16071558.120896073</v>
      </c>
      <c r="Z59" s="22">
        <f t="shared" si="49"/>
        <v>16410215.981058972</v>
      </c>
      <c r="AA59" s="22">
        <f t="shared" si="49"/>
        <v>16685819.68220445</v>
      </c>
      <c r="AB59" s="22">
        <f t="shared" si="49"/>
        <v>16822324.356290005</v>
      </c>
      <c r="AC59" s="22">
        <f t="shared" si="49"/>
        <v>16941947.139401048</v>
      </c>
      <c r="AD59" s="22">
        <f t="shared" si="49"/>
        <v>17159169.599197343</v>
      </c>
      <c r="AE59" s="22">
        <f t="shared" si="49"/>
        <v>17334786.650546558</v>
      </c>
      <c r="AF59" s="22">
        <f t="shared" si="49"/>
        <v>17374418.264139615</v>
      </c>
      <c r="AG59" s="22">
        <f t="shared" si="49"/>
        <v>16204454.180536984</v>
      </c>
      <c r="AH59" s="22">
        <f t="shared" si="49"/>
        <v>16726421.530139918</v>
      </c>
      <c r="AI59" s="22">
        <f t="shared" si="49"/>
        <v>17091743.204386085</v>
      </c>
      <c r="AJ59" s="22">
        <f t="shared" si="49"/>
        <v>17486455.822694458</v>
      </c>
      <c r="AK59" s="22">
        <f t="shared" si="49"/>
        <v>17886425.239627726</v>
      </c>
      <c r="AL59" s="22">
        <f t="shared" si="49"/>
        <v>18429690.855710194</v>
      </c>
      <c r="AM59" s="22">
        <f t="shared" si="49"/>
        <v>18999335.515333317</v>
      </c>
      <c r="AN59" s="22">
        <f t="shared" si="49"/>
        <v>19614100.869054854</v>
      </c>
      <c r="AO59" s="22">
        <f t="shared" si="49"/>
        <v>20250699.466220222</v>
      </c>
      <c r="AP59" s="22">
        <f t="shared" si="49"/>
        <v>21062503.941395238</v>
      </c>
      <c r="AQ59" s="22">
        <f t="shared" si="49"/>
        <v>21926685.602766506</v>
      </c>
      <c r="AR59" s="22">
        <f t="shared" si="49"/>
        <v>22728287.18046575</v>
      </c>
      <c r="AS59" s="22">
        <f t="shared" si="49"/>
        <v>23528873.791362796</v>
      </c>
      <c r="AT59" s="22">
        <f t="shared" si="49"/>
        <v>24341490.539910149</v>
      </c>
      <c r="AU59" s="22">
        <f t="shared" si="49"/>
        <v>25235432.537689529</v>
      </c>
      <c r="AV59" s="22">
        <f t="shared" si="49"/>
        <v>26018315.734248646</v>
      </c>
      <c r="AW59" s="22">
        <f t="shared" si="49"/>
        <v>26856389.554915864</v>
      </c>
      <c r="AX59" s="22">
        <f t="shared" si="49"/>
        <v>27736843.592446491</v>
      </c>
      <c r="AY59" s="22">
        <f t="shared" si="49"/>
        <v>28583598.308899917</v>
      </c>
      <c r="AZ59" s="22">
        <f t="shared" si="49"/>
        <v>29446912.932258438</v>
      </c>
      <c r="BA59" s="22">
        <f t="shared" si="49"/>
        <v>30360158.43315471</v>
      </c>
      <c r="BB59" s="22">
        <f t="shared" si="49"/>
        <v>31278183.811238572</v>
      </c>
      <c r="BC59" s="22">
        <f t="shared" si="49"/>
        <v>32218869.143059354</v>
      </c>
      <c r="BD59" s="22">
        <f t="shared" si="49"/>
        <v>33191058.491720408</v>
      </c>
      <c r="BE59" s="22">
        <f t="shared" si="49"/>
        <v>34196484.076579519</v>
      </c>
      <c r="BF59" s="22">
        <f t="shared" si="49"/>
        <v>35278451.017270707</v>
      </c>
      <c r="BG59" s="22">
        <f t="shared" si="49"/>
        <v>36407222.516053379</v>
      </c>
      <c r="BH59" s="22">
        <f t="shared" si="49"/>
        <v>37525272.766710952</v>
      </c>
      <c r="BI59" s="22">
        <f t="shared" si="49"/>
        <v>38693721.384302735</v>
      </c>
      <c r="BJ59" s="22">
        <f t="shared" si="49"/>
        <v>39928797.249820545</v>
      </c>
      <c r="BK59" s="22">
        <f t="shared" si="49"/>
        <v>41418026.97274226</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18510132.790061325</v>
      </c>
      <c r="Z60" s="22">
        <f>((Data!$AJ$41*'Intermediate calculations'!Z59)+Data!$AK$41)</f>
        <v>18830373.547902193</v>
      </c>
      <c r="AA60" s="22">
        <f>((Data!$AJ$41*'Intermediate calculations'!AA59)+Data!$AK$41)</f>
        <v>19090989.197207134</v>
      </c>
      <c r="AB60" s="22">
        <f>((Data!$AJ$41*'Intermediate calculations'!AB59)+Data!$AK$41)</f>
        <v>19220070.389230706</v>
      </c>
      <c r="AC60" s="22">
        <f>((Data!$AJ$41*'Intermediate calculations'!AC59)+Data!$AK$41)</f>
        <v>19333187.771771558</v>
      </c>
      <c r="AD60" s="22">
        <f>((Data!$AJ$41*'Intermediate calculations'!AD59)+Data!$AK$41)</f>
        <v>19538597.10469465</v>
      </c>
      <c r="AE60" s="22">
        <f>((Data!$AJ$41*'Intermediate calculations'!AE59)+Data!$AK$41)</f>
        <v>19704663.64036224</v>
      </c>
      <c r="AF60" s="22">
        <f>((Data!$AJ$41*'Intermediate calculations'!AF59)+Data!$AK$41)</f>
        <v>19742139.982902735</v>
      </c>
      <c r="AG60" s="22">
        <f>((Data!$AJ$41*'Intermediate calculations'!AG59)+Data!$AK$41)</f>
        <v>18635801.613554746</v>
      </c>
      <c r="AH60" s="22">
        <f>((Data!$AJ$41*'Intermediate calculations'!AH59)+Data!$AK$41)</f>
        <v>19129383.010202762</v>
      </c>
      <c r="AI60" s="22">
        <f>((Data!$AJ$41*'Intermediate calculations'!AI59)+Data!$AK$41)</f>
        <v>19474837.534010395</v>
      </c>
      <c r="AJ60" s="22">
        <f>((Data!$AJ$41*'Intermediate calculations'!AJ59)+Data!$AK$41)</f>
        <v>19848084.645285547</v>
      </c>
      <c r="AK60" s="22">
        <f>((Data!$AJ$41*'Intermediate calculations'!AK59)+Data!$AK$41)</f>
        <v>20226302.676694207</v>
      </c>
      <c r="AL60" s="22">
        <f>((Data!$AJ$41*'Intermediate calculations'!AL59)+Data!$AK$41)</f>
        <v>20740024.084251232</v>
      </c>
      <c r="AM60" s="22">
        <f>((Data!$AJ$41*'Intermediate calculations'!AM59)+Data!$AK$41)</f>
        <v>21278689.973801121</v>
      </c>
      <c r="AN60" s="22">
        <f>((Data!$AJ$41*'Intermediate calculations'!AN59)+Data!$AK$41)</f>
        <v>21860022.775807828</v>
      </c>
      <c r="AO60" s="22">
        <f>((Data!$AJ$41*'Intermediate calculations'!AO59)+Data!$AK$41)</f>
        <v>22462001.472237937</v>
      </c>
      <c r="AP60" s="22">
        <f>((Data!$AJ$41*'Intermediate calculations'!AP59)+Data!$AK$41)</f>
        <v>23229657.89168027</v>
      </c>
      <c r="AQ60" s="22">
        <f>((Data!$AJ$41*'Intermediate calculations'!AQ59)+Data!$AK$41)</f>
        <v>24046843.08861205</v>
      </c>
      <c r="AR60" s="22">
        <f>((Data!$AJ$41*'Intermediate calculations'!AR59)+Data!$AK$41)</f>
        <v>24804851.4708931</v>
      </c>
      <c r="AS60" s="22">
        <f>((Data!$AJ$41*'Intermediate calculations'!AS59)+Data!$AK$41)</f>
        <v>25561900.082927674</v>
      </c>
      <c r="AT60" s="22">
        <f>((Data!$AJ$41*'Intermediate calculations'!AT59)+Data!$AK$41)</f>
        <v>26330324.602186754</v>
      </c>
      <c r="AU60" s="22">
        <f>((Data!$AJ$41*'Intermediate calculations'!AU59)+Data!$AK$41)</f>
        <v>27175651.690407723</v>
      </c>
      <c r="AV60" s="22">
        <f>((Data!$AJ$41*'Intermediate calculations'!AV59)+Data!$AK$41)</f>
        <v>27915959.646190524</v>
      </c>
      <c r="AW60" s="22">
        <f>((Data!$AJ$41*'Intermediate calculations'!AW59)+Data!$AK$41)</f>
        <v>28708456.815244757</v>
      </c>
      <c r="AX60" s="22">
        <f>((Data!$AJ$41*'Intermediate calculations'!AX59)+Data!$AK$41)</f>
        <v>29541029.453857757</v>
      </c>
      <c r="AY60" s="22">
        <f>((Data!$AJ$41*'Intermediate calculations'!AY59)+Data!$AK$41)</f>
        <v>30341735.428825945</v>
      </c>
      <c r="AZ60" s="22">
        <f>((Data!$AJ$41*'Intermediate calculations'!AZ59)+Data!$AK$41)</f>
        <v>31158100.739545293</v>
      </c>
      <c r="BA60" s="22">
        <f>((Data!$AJ$41*'Intermediate calculations'!BA59)+Data!$AK$41)</f>
        <v>32021681.555774122</v>
      </c>
      <c r="BB60" s="22">
        <f>((Data!$AJ$41*'Intermediate calculations'!BB59)+Data!$AK$41)</f>
        <v>32889782.306937292</v>
      </c>
      <c r="BC60" s="22">
        <f>((Data!$AJ$41*'Intermediate calculations'!BC59)+Data!$AK$41)</f>
        <v>33779310.704143755</v>
      </c>
      <c r="BD60" s="22">
        <f>((Data!$AJ$41*'Intermediate calculations'!BD59)+Data!$AK$41)</f>
        <v>34698629.847158119</v>
      </c>
      <c r="BE60" s="22">
        <f>((Data!$AJ$41*'Intermediate calculations'!BE59)+Data!$AK$41)</f>
        <v>35649377.752707995</v>
      </c>
      <c r="BF60" s="22">
        <f>((Data!$AJ$41*'Intermediate calculations'!BF59)+Data!$AK$41)</f>
        <v>36672504.494485214</v>
      </c>
      <c r="BG60" s="22">
        <f>((Data!$AJ$41*'Intermediate calculations'!BG59)+Data!$AK$41)</f>
        <v>37739890.439773649</v>
      </c>
      <c r="BH60" s="22">
        <f>((Data!$AJ$41*'Intermediate calculations'!BH59)+Data!$AK$41)</f>
        <v>38797138.186518781</v>
      </c>
      <c r="BI60" s="22">
        <f>((Data!$AJ$41*'Intermediate calculations'!BI59)+Data!$AK$41)</f>
        <v>39902043.50487081</v>
      </c>
      <c r="BJ60" s="22">
        <f>((Data!$AJ$41*'Intermediate calculations'!BJ59)+Data!$AK$41)</f>
        <v>41069952.706724674</v>
      </c>
      <c r="BK60" s="22">
        <f>((Data!$AJ$41*'Intermediate calculations'!BK59)+Data!$AK$41)</f>
        <v>42478194.212881334</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3515847.5604283214</v>
      </c>
      <c r="Z61" s="22">
        <f>((Data!$AJ$42*LN('Intermediate calculations'!Z60))+Data!$AK$42)</f>
        <v>3529064.2745094635</v>
      </c>
      <c r="AA61" s="22">
        <f>((Data!$AJ$42*LN('Intermediate calculations'!AA60))+Data!$AK$42)</f>
        <v>3539655.3444749191</v>
      </c>
      <c r="AB61" s="22">
        <f>((Data!$AJ$42*LN('Intermediate calculations'!AB60))+Data!$AK$42)</f>
        <v>3544847.6099795382</v>
      </c>
      <c r="AC61" s="22">
        <f>((Data!$AJ$42*LN('Intermediate calculations'!AC60))+Data!$AK$42)</f>
        <v>3549369.1455510594</v>
      </c>
      <c r="AD61" s="22">
        <f>((Data!$AJ$42*LN('Intermediate calculations'!AD60))+Data!$AK$42)</f>
        <v>3557512.5532221682</v>
      </c>
      <c r="AE61" s="22">
        <f>((Data!$AJ$42*LN('Intermediate calculations'!AE60))+Data!$AK$42)</f>
        <v>3564033.8817148581</v>
      </c>
      <c r="AF61" s="22">
        <f>((Data!$AJ$42*LN('Intermediate calculations'!AF60))+Data!$AK$42)</f>
        <v>3565497.9521042723</v>
      </c>
      <c r="AG61" s="22">
        <f>((Data!$AJ$42*LN('Intermediate calculations'!AG60))+Data!$AK$42)</f>
        <v>3521061.1202780791</v>
      </c>
      <c r="AH61" s="22">
        <f>((Data!$AJ$42*LN('Intermediate calculations'!AH60))+Data!$AK$42)</f>
        <v>3541203.3871329948</v>
      </c>
      <c r="AI61" s="22">
        <f>((Data!$AJ$42*LN('Intermediate calculations'!AI60))+Data!$AK$42)</f>
        <v>3554994.0179970246</v>
      </c>
      <c r="AJ61" s="22">
        <f>((Data!$AJ$42*LN('Intermediate calculations'!AJ60))+Data!$AK$42)</f>
        <v>3569621.856579788</v>
      </c>
      <c r="AK61" s="22">
        <f>((Data!$AJ$42*LN('Intermediate calculations'!AK60))+Data!$AK$42)</f>
        <v>3584166.5535865687</v>
      </c>
      <c r="AL61" s="22">
        <f>((Data!$AJ$42*LN('Intermediate calculations'!AL60))+Data!$AK$42)</f>
        <v>3603492.4590247329</v>
      </c>
      <c r="AM61" s="22">
        <f>((Data!$AJ$42*LN('Intermediate calculations'!AM60))+Data!$AK$42)</f>
        <v>3623249.275049733</v>
      </c>
      <c r="AN61" s="22">
        <f>((Data!$AJ$42*LN('Intermediate calculations'!AN60))+Data!$AK$42)</f>
        <v>3644017.5480185915</v>
      </c>
      <c r="AO61" s="22">
        <f>((Data!$AJ$42*LN('Intermediate calculations'!AO60))+Data!$AK$42)</f>
        <v>3664949.2569357082</v>
      </c>
      <c r="AP61" s="22">
        <f>((Data!$AJ$42*LN('Intermediate calculations'!AP60))+Data!$AK$42)</f>
        <v>3690842.5488608442</v>
      </c>
      <c r="AQ61" s="22">
        <f>((Data!$AJ$42*LN('Intermediate calculations'!AQ60))+Data!$AK$42)</f>
        <v>3717482.5885703173</v>
      </c>
      <c r="AR61" s="22">
        <f>((Data!$AJ$42*LN('Intermediate calculations'!AR60))+Data!$AK$42)</f>
        <v>3741396.2280462403</v>
      </c>
      <c r="AS61" s="22">
        <f>((Data!$AJ$42*LN('Intermediate calculations'!AS60))+Data!$AK$42)</f>
        <v>3764561.0506964792</v>
      </c>
      <c r="AT61" s="22">
        <f>((Data!$AJ$42*LN('Intermediate calculations'!AT60))+Data!$AK$42)</f>
        <v>3787382.7046564575</v>
      </c>
      <c r="AU61" s="22">
        <f>((Data!$AJ$42*LN('Intermediate calculations'!AU60))+Data!$AK$42)</f>
        <v>3811731.3652124722</v>
      </c>
      <c r="AV61" s="22">
        <f>((Data!$AJ$42*LN('Intermediate calculations'!AV60))+Data!$AK$42)</f>
        <v>3832440.8611837476</v>
      </c>
      <c r="AW61" s="22">
        <f>((Data!$AJ$42*LN('Intermediate calculations'!AW60))+Data!$AK$42)</f>
        <v>3854010.2969031464</v>
      </c>
      <c r="AX61" s="22">
        <f>((Data!$AJ$42*LN('Intermediate calculations'!AX60))+Data!$AK$42)</f>
        <v>3876038.3470807988</v>
      </c>
      <c r="AY61" s="22">
        <f>((Data!$AJ$42*LN('Intermediate calculations'!AY60))+Data!$AK$42)</f>
        <v>3896645.2893447336</v>
      </c>
      <c r="AZ61" s="22">
        <f>((Data!$AJ$42*LN('Intermediate calculations'!AZ60))+Data!$AK$42)</f>
        <v>3917102.7883422971</v>
      </c>
      <c r="BA61" s="22">
        <f>((Data!$AJ$42*LN('Intermediate calculations'!BA60))+Data!$AK$42)</f>
        <v>3938168.1225988735</v>
      </c>
      <c r="BB61" s="22">
        <f>((Data!$AJ$42*LN('Intermediate calculations'!BB60))+Data!$AK$42)</f>
        <v>3958778.7431174517</v>
      </c>
      <c r="BC61" s="22">
        <f>((Data!$AJ$42*LN('Intermediate calculations'!BC60))+Data!$AK$42)</f>
        <v>3979341.3175813835</v>
      </c>
      <c r="BD61" s="22">
        <f>((Data!$AJ$42*LN('Intermediate calculations'!BD60))+Data!$AK$42)</f>
        <v>4000031.2061157022</v>
      </c>
      <c r="BE61" s="22">
        <f>((Data!$AJ$42*LN('Intermediate calculations'!BE60))+Data!$AK$42)</f>
        <v>4020859.6327146236</v>
      </c>
      <c r="BF61" s="22">
        <f>((Data!$AJ$42*LN('Intermediate calculations'!BF60))+Data!$AK$42)</f>
        <v>4042662.0744768605</v>
      </c>
      <c r="BG61" s="22">
        <f>((Data!$AJ$42*LN('Intermediate calculations'!BG60))+Data!$AK$42)</f>
        <v>4064768.69881442</v>
      </c>
      <c r="BH61" s="22">
        <f>((Data!$AJ$42*LN('Intermediate calculations'!BH60))+Data!$AK$42)</f>
        <v>4086057.4036557321</v>
      </c>
      <c r="BI61" s="22">
        <f>((Data!$AJ$42*LN('Intermediate calculations'!BI60))+Data!$AK$42)</f>
        <v>4107694.5423668623</v>
      </c>
      <c r="BJ61" s="22">
        <f>((Data!$AJ$42*LN('Intermediate calculations'!BJ60))+Data!$AK$42)</f>
        <v>4129923.587036347</v>
      </c>
      <c r="BK61" s="22">
        <f>((Data!$AJ$42*LN('Intermediate calculations'!BK60))+Data!$AK$42)</f>
        <v>4155901.1195515152</v>
      </c>
    </row>
    <row r="62" spans="1:63" s="52" customFormat="1" x14ac:dyDescent="0.25">
      <c r="A62" s="42" t="s">
        <v>875</v>
      </c>
    </row>
    <row r="63" spans="1:63" x14ac:dyDescent="0.25">
      <c r="A63" t="s">
        <v>848</v>
      </c>
      <c r="B63" t="s">
        <v>327</v>
      </c>
      <c r="Y63" s="22">
        <f>'Levers &amp; variables'!G6</f>
        <v>0.7</v>
      </c>
      <c r="Z63" s="22">
        <f t="shared" ref="Z63:AF63" si="50">Y63+(($AG63-$Y63)/8)</f>
        <v>0.70499999999999996</v>
      </c>
      <c r="AA63" s="22">
        <f t="shared" si="50"/>
        <v>0.71</v>
      </c>
      <c r="AB63" s="22">
        <f t="shared" si="50"/>
        <v>0.71499999999999997</v>
      </c>
      <c r="AC63" s="22">
        <f t="shared" si="50"/>
        <v>0.72</v>
      </c>
      <c r="AD63" s="22">
        <f t="shared" si="50"/>
        <v>0.72499999999999998</v>
      </c>
      <c r="AE63" s="22">
        <f t="shared" si="50"/>
        <v>0.73</v>
      </c>
      <c r="AF63" s="22">
        <f t="shared" si="50"/>
        <v>0.73499999999999999</v>
      </c>
      <c r="AG63" s="22">
        <f>'Levers &amp; variables'!H6</f>
        <v>0.74</v>
      </c>
      <c r="AH63" s="22">
        <f t="shared" ref="AH63:AP63" si="51">AG63+(($AQ63-$AG63)/10)</f>
        <v>0.74199999999999999</v>
      </c>
      <c r="AI63" s="22">
        <f t="shared" si="51"/>
        <v>0.74399999999999999</v>
      </c>
      <c r="AJ63" s="22">
        <f t="shared" si="51"/>
        <v>0.746</v>
      </c>
      <c r="AK63" s="22">
        <f t="shared" si="51"/>
        <v>0.748</v>
      </c>
      <c r="AL63" s="22">
        <f t="shared" si="51"/>
        <v>0.75</v>
      </c>
      <c r="AM63" s="22">
        <f t="shared" si="51"/>
        <v>0.752</v>
      </c>
      <c r="AN63" s="22">
        <f t="shared" si="51"/>
        <v>0.754</v>
      </c>
      <c r="AO63" s="22">
        <f t="shared" si="51"/>
        <v>0.75600000000000001</v>
      </c>
      <c r="AP63" s="22">
        <f t="shared" si="51"/>
        <v>0.75800000000000001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0.80300000000000005</v>
      </c>
      <c r="BC63" s="22">
        <f t="shared" si="53"/>
        <v>0.80600000000000005</v>
      </c>
      <c r="BD63" s="22">
        <f t="shared" si="53"/>
        <v>0.80900000000000005</v>
      </c>
      <c r="BE63" s="22">
        <f t="shared" si="53"/>
        <v>0.81200000000000006</v>
      </c>
      <c r="BF63" s="22">
        <f t="shared" si="53"/>
        <v>0.81500000000000006</v>
      </c>
      <c r="BG63" s="22">
        <f t="shared" si="53"/>
        <v>0.81800000000000006</v>
      </c>
      <c r="BH63" s="22">
        <f t="shared" si="53"/>
        <v>0.82100000000000006</v>
      </c>
      <c r="BI63" s="22">
        <f t="shared" si="53"/>
        <v>0.82400000000000007</v>
      </c>
      <c r="BJ63" s="22">
        <f t="shared" si="53"/>
        <v>0.82700000000000007</v>
      </c>
      <c r="BK63" s="22">
        <f>'Levers &amp; variables'!K6</f>
        <v>0.83</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120</v>
      </c>
      <c r="Z65" s="22">
        <f t="shared" ref="Z65:AF65" si="58">Y65+(($AG65-$Y65)/8)</f>
        <v>120</v>
      </c>
      <c r="AA65" s="22">
        <f t="shared" si="58"/>
        <v>120</v>
      </c>
      <c r="AB65" s="22">
        <f t="shared" si="58"/>
        <v>120</v>
      </c>
      <c r="AC65" s="22">
        <f t="shared" si="58"/>
        <v>120</v>
      </c>
      <c r="AD65" s="22">
        <f t="shared" si="58"/>
        <v>120</v>
      </c>
      <c r="AE65" s="22">
        <f t="shared" si="58"/>
        <v>120</v>
      </c>
      <c r="AF65" s="22">
        <f t="shared" si="58"/>
        <v>120</v>
      </c>
      <c r="AG65" s="22">
        <f>'Levers &amp; variables'!H8</f>
        <v>120</v>
      </c>
      <c r="AH65" s="22">
        <f t="shared" ref="AH65:AP65" si="59">AG65+(($AQ65-$AG65)/10)</f>
        <v>120</v>
      </c>
      <c r="AI65" s="22">
        <f t="shared" si="59"/>
        <v>120</v>
      </c>
      <c r="AJ65" s="22">
        <f t="shared" si="59"/>
        <v>120</v>
      </c>
      <c r="AK65" s="22">
        <f t="shared" si="59"/>
        <v>120</v>
      </c>
      <c r="AL65" s="22">
        <f t="shared" si="59"/>
        <v>120</v>
      </c>
      <c r="AM65" s="22">
        <f t="shared" si="59"/>
        <v>120</v>
      </c>
      <c r="AN65" s="22">
        <f t="shared" si="59"/>
        <v>120</v>
      </c>
      <c r="AO65" s="22">
        <f t="shared" si="59"/>
        <v>120</v>
      </c>
      <c r="AP65" s="22">
        <f t="shared" si="59"/>
        <v>120</v>
      </c>
      <c r="AQ65" s="22">
        <f>'Levers &amp; variables'!I8</f>
        <v>120</v>
      </c>
      <c r="AR65" s="22">
        <f t="shared" ref="AR65:AZ65" si="60">AQ65+(($BA65-$AQ65)/10)</f>
        <v>120</v>
      </c>
      <c r="AS65" s="22">
        <f t="shared" si="60"/>
        <v>120</v>
      </c>
      <c r="AT65" s="22">
        <f t="shared" si="60"/>
        <v>120</v>
      </c>
      <c r="AU65" s="22">
        <f t="shared" si="60"/>
        <v>120</v>
      </c>
      <c r="AV65" s="22">
        <f t="shared" si="60"/>
        <v>120</v>
      </c>
      <c r="AW65" s="22">
        <f t="shared" si="60"/>
        <v>120</v>
      </c>
      <c r="AX65" s="22">
        <f t="shared" si="60"/>
        <v>120</v>
      </c>
      <c r="AY65" s="22">
        <f t="shared" si="60"/>
        <v>120</v>
      </c>
      <c r="AZ65" s="22">
        <f t="shared" si="60"/>
        <v>120</v>
      </c>
      <c r="BA65" s="22">
        <f>'Levers &amp; variables'!J8</f>
        <v>120</v>
      </c>
      <c r="BB65" s="22">
        <f t="shared" ref="BB65:BJ65" si="61">BA65+(($BK65-$BA65)/10)</f>
        <v>120</v>
      </c>
      <c r="BC65" s="22">
        <f t="shared" si="61"/>
        <v>120</v>
      </c>
      <c r="BD65" s="22">
        <f t="shared" si="61"/>
        <v>120</v>
      </c>
      <c r="BE65" s="22">
        <f t="shared" si="61"/>
        <v>120</v>
      </c>
      <c r="BF65" s="22">
        <f t="shared" si="61"/>
        <v>120</v>
      </c>
      <c r="BG65" s="22">
        <f t="shared" si="61"/>
        <v>120</v>
      </c>
      <c r="BH65" s="22">
        <f t="shared" si="61"/>
        <v>120</v>
      </c>
      <c r="BI65" s="22">
        <f t="shared" si="61"/>
        <v>120</v>
      </c>
      <c r="BJ65" s="22">
        <f t="shared" si="61"/>
        <v>120</v>
      </c>
      <c r="BK65" s="22">
        <f>'Levers &amp; variables'!K8</f>
        <v>120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900-000001000000}">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AK70"/>
  <sheetViews>
    <sheetView workbookViewId="0">
      <pane xSplit="2" ySplit="3" topLeftCell="R29" activePane="bottomRight" state="frozen"/>
      <selection pane="topRight" activeCell="C1" sqref="C1"/>
      <selection pane="bottomLeft" activeCell="A4" sqref="A4"/>
      <selection pane="bottomRight" activeCell="C54" sqref="C54:AD54"/>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38.966686065965575</v>
      </c>
      <c r="D4">
        <f>'Intermediate calculations'!D4</f>
        <v>39.158399099361539</v>
      </c>
      <c r="E4">
        <f>'Intermediate calculations'!E4</f>
        <v>39.338545462945625</v>
      </c>
      <c r="F4">
        <f>'Intermediate calculations'!F4</f>
        <v>39.536098196595908</v>
      </c>
      <c r="G4">
        <f>'Intermediate calculations'!G4</f>
        <v>39.788245719105994</v>
      </c>
      <c r="H4">
        <f>'Intermediate calculations'!H4</f>
        <v>40.119742210628857</v>
      </c>
      <c r="I4">
        <f>'Intermediate calculations'!I4</f>
        <v>41.007834549485729</v>
      </c>
      <c r="J4">
        <f>'Intermediate calculations'!J4</f>
        <v>41.343449254622719</v>
      </c>
      <c r="K4">
        <f>'Intermediate calculations'!K4</f>
        <v>40.970651743422685</v>
      </c>
      <c r="L4">
        <f>'Intermediate calculations'!L4</f>
        <v>41.454052960083402</v>
      </c>
      <c r="M4">
        <f>'Intermediate calculations'!M4</f>
        <v>42.67250737621567</v>
      </c>
      <c r="N4">
        <f>'Intermediate calculations'!N4</f>
        <v>43.328446600150706</v>
      </c>
      <c r="O4">
        <f>'Intermediate calculations'!O4</f>
        <v>44.410238344525204</v>
      </c>
      <c r="P4">
        <f>'Intermediate calculations'!P4</f>
        <v>45.178012991044774</v>
      </c>
      <c r="Q4">
        <f>'Intermediate calculations'!Q4</f>
        <v>46.638548392745903</v>
      </c>
      <c r="R4">
        <f>'Intermediate calculations'!R4</f>
        <v>48.511998091639775</v>
      </c>
      <c r="S4">
        <f>'Intermediate calculations'!S4</f>
        <v>50.550052099115312</v>
      </c>
      <c r="T4">
        <f>'Intermediate calculations'!T4</f>
        <v>52.688735600202577</v>
      </c>
      <c r="U4">
        <f>'Intermediate calculations'!U4</f>
        <v>53.946299970070662</v>
      </c>
      <c r="V4">
        <f>'Intermediate calculations'!V4</f>
        <v>52.486723389004872</v>
      </c>
      <c r="W4">
        <f>'Intermediate calculations'!W4</f>
        <v>53.321508829093631</v>
      </c>
      <c r="X4">
        <f>'Intermediate calculations'!X4</f>
        <v>54.316382696129487</v>
      </c>
      <c r="Y4">
        <f>'Intermediate calculations'!Y4</f>
        <v>55.299399175950434</v>
      </c>
      <c r="Z4">
        <f>'Intermediate calculations'!Z4</f>
        <v>55.802675780512658</v>
      </c>
      <c r="AA4">
        <f>'Intermediate calculations'!AA4</f>
        <v>56.035488483748146</v>
      </c>
      <c r="AB4">
        <f>'Intermediate calculations'!AB4</f>
        <v>55.737409957112298</v>
      </c>
      <c r="AC4">
        <f>'Intermediate calculations'!AC4</f>
        <v>55.360571954595216</v>
      </c>
      <c r="AD4">
        <f>'Intermediate calculations'!AD4</f>
        <v>55.303304959589369</v>
      </c>
      <c r="AE4">
        <f>'Intermediate calculations'!AG4</f>
        <v>49.789100688242321</v>
      </c>
      <c r="AF4">
        <f>'Intermediate calculations'!AQ4</f>
        <v>62.180237037998488</v>
      </c>
      <c r="AG4">
        <f>'Intermediate calculations'!BA4</f>
        <v>80.875176102308416</v>
      </c>
      <c r="AH4">
        <f>'Intermediate calculations'!BK4</f>
        <v>105.26941603773867</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1.6531158030732743E-2</v>
      </c>
      <c r="Z5">
        <f>Z13/Drivers!AA4</f>
        <v>1.7136060892304256E-2</v>
      </c>
      <c r="AA5">
        <f>AA13/Drivers!AB4</f>
        <v>1.8196196501834357E-2</v>
      </c>
      <c r="AB5">
        <f>AB13/Drivers!AC4</f>
        <v>1.8684763785133233E-2</v>
      </c>
      <c r="AC5">
        <f>AC13/Drivers!AD4</f>
        <v>1.9273663203246076E-2</v>
      </c>
      <c r="AD5">
        <f>AD13/Drivers!AE4</f>
        <v>1.8134548357121919E-2</v>
      </c>
      <c r="AJ5" s="23">
        <f>SLOPE(M5:AD5,$M$4:$AD$4)</f>
        <v>3.6334797076514592E-4</v>
      </c>
      <c r="AK5" s="23">
        <f>INTERCEPT(M5:AD5,$M$4:$AD$4)</f>
        <v>-2.4440941875468816E-3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3.6616992817206866E-2</v>
      </c>
      <c r="Z6">
        <f>Z16/Drivers!AA4</f>
        <v>3.6362344596746726E-2</v>
      </c>
      <c r="AA6">
        <f>AA16/Drivers!AB4</f>
        <v>3.6652073687690814E-2</v>
      </c>
      <c r="AB6">
        <f>AB16/Drivers!AC4</f>
        <v>3.8739378287651602E-2</v>
      </c>
      <c r="AC6">
        <f>AC16/Drivers!AD4</f>
        <v>3.8223701464646598E-2</v>
      </c>
      <c r="AD6">
        <f>AD16/Drivers!AE4</f>
        <v>3.9046778755285928E-2</v>
      </c>
      <c r="AJ6" s="23">
        <f>SLOPE(M6:AD6,$M$4:$AD$4)</f>
        <v>3.7925173550242588E-4</v>
      </c>
      <c r="AK6" s="23">
        <f>INTERCEPT(M6:AD6,$M$4:$AD$4)</f>
        <v>1.6401815270460623E-2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2.8204257828618939E-3</v>
      </c>
      <c r="Z7">
        <f>Z22/Drivers!AA4</f>
        <v>3.0268686020098749E-3</v>
      </c>
      <c r="AA7">
        <f>AA22/Drivers!AB4</f>
        <v>3.2779121771704055E-3</v>
      </c>
      <c r="AB7">
        <f>AB22/Drivers!AC4</f>
        <v>3.313577561973481E-3</v>
      </c>
      <c r="AC7">
        <f>AC22/Drivers!AD4</f>
        <v>3.2279790032750002E-3</v>
      </c>
      <c r="AD7">
        <f>AD22/Drivers!AE4</f>
        <v>3.0933116436675087E-3</v>
      </c>
      <c r="AJ7" s="23">
        <f>SLOPE(M7:AD7,$M$4:$AD$4)</f>
        <v>6.0861508460331559E-7</v>
      </c>
      <c r="AK7" s="23">
        <f>INTERCEPT(M7:AD7,$M$4:$AD$4)</f>
        <v>3.1860901383548483E-3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1.800271776294826E-4</v>
      </c>
      <c r="Z8">
        <f>Z20/Drivers!AA4</f>
        <v>1.9320437885169415E-4</v>
      </c>
      <c r="AA8">
        <f>AA20/Drivers!AB4</f>
        <v>2.0922843684066417E-4</v>
      </c>
      <c r="AB8">
        <f>AB20/Drivers!AC4</f>
        <v>2.1150495076426473E-4</v>
      </c>
      <c r="AC8">
        <f>AC20/Drivers!AD4</f>
        <v>2.0604121297500001E-4</v>
      </c>
      <c r="AD8">
        <f>AD20/Drivers!AE4</f>
        <v>1.9744542406388354E-4</v>
      </c>
      <c r="AJ8" s="23">
        <f>SLOPE(M8:AD8,$M$4:$AD$4)</f>
        <v>3.8847771357659319E-8</v>
      </c>
      <c r="AK8" s="23">
        <f>INTERCEPT(M8:AD8,$M$4:$AD$4)</f>
        <v>2.0336745563967115E-4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4.5293461887672372E-3</v>
      </c>
      <c r="Z9">
        <f>Z25/Drivers!AA4</f>
        <v>4.6135548556203764E-3</v>
      </c>
      <c r="AA9">
        <f>AA25/Drivers!AB4</f>
        <v>4.3774743878011299E-3</v>
      </c>
      <c r="AB9">
        <f>AB25/Drivers!AC4</f>
        <v>4.6392277628776553E-3</v>
      </c>
      <c r="AC9">
        <f>AC25/Drivers!AD4</f>
        <v>4.7285199836321996E-3</v>
      </c>
      <c r="AD9">
        <f>AD25/Drivers!AE4</f>
        <v>4.4938295441063099E-3</v>
      </c>
      <c r="AJ9" s="23">
        <f>SLOPE(R9:AD9,$R$4:$AD$4)</f>
        <v>1.1509763936131434E-4</v>
      </c>
      <c r="AK9" s="23">
        <f>INTERCEPT(R9:AD9,$R$4:$AD$4)</f>
        <v>-1.8906064998666042E-3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8.5426909129913721E-3</v>
      </c>
      <c r="Z10">
        <f>Z28/Drivers!AA4</f>
        <v>8.1537520509535628E-3</v>
      </c>
      <c r="AA10">
        <f>AA28/Drivers!AB4</f>
        <v>7.7533232800884424E-3</v>
      </c>
      <c r="AB10">
        <f>AB28/Drivers!AC4</f>
        <v>7.9999281895291839E-3</v>
      </c>
      <c r="AC10">
        <f>AC28/Drivers!AD4</f>
        <v>7.9288110752159698E-3</v>
      </c>
      <c r="AD10">
        <f>AD28/Drivers!AE4</f>
        <v>7.2892038274480304E-3</v>
      </c>
      <c r="AJ10" s="23">
        <f>SLOPE(M10:AD10,$M$4:$AD$4)</f>
        <v>1.0593381177564127E-4</v>
      </c>
      <c r="AK10" s="23">
        <f>INTERCEPT(M10:AD10,$M$4:$AD$4)</f>
        <v>2.1845489748300402E-3</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3.4610320455094795E-2</v>
      </c>
      <c r="Z11">
        <f>Z31/Drivers!AA4</f>
        <v>3.4196798440026953E-2</v>
      </c>
      <c r="AA11">
        <f>AA31/Drivers!AB4</f>
        <v>3.2997995491094112E-2</v>
      </c>
      <c r="AB11">
        <f>AB31/Drivers!AC4</f>
        <v>3.3278240094342867E-2</v>
      </c>
      <c r="AC11">
        <f>AC31/Drivers!AD4</f>
        <v>3.4825639575268325E-2</v>
      </c>
      <c r="AD11">
        <f>AD31/Drivers!AE4</f>
        <v>3.36329526115988E-2</v>
      </c>
      <c r="AJ11" s="23">
        <f>SLOPE(M11:AD11,$M$4:$AD$4)</f>
        <v>1.3554685887126119E-3</v>
      </c>
      <c r="AK11" s="23">
        <f>INTERCEPT(M11:AD11,$M$4:$AD$4)</f>
        <v>-4.0609652292040999E-2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3.4973432596810314E-3</v>
      </c>
      <c r="Z12">
        <f>Z43/Drivers!AA4</f>
        <v>2.9941029471168973E-3</v>
      </c>
      <c r="AA12">
        <f>AA43/Drivers!AB4</f>
        <v>3.0605223474033326E-3</v>
      </c>
      <c r="AB12">
        <f>AB43/Drivers!AC4</f>
        <v>2.794495463465674E-3</v>
      </c>
      <c r="AC12">
        <f>AC43/Drivers!AD4</f>
        <v>2.6788953519437174E-3</v>
      </c>
      <c r="AD12">
        <f>AD43/Drivers!AE4</f>
        <v>2.8484510102406136E-3</v>
      </c>
      <c r="AJ12" s="23">
        <f>SLOPE(R12:AB12,$R$4:$AB$4)</f>
        <v>-1.1458127848960153E-4</v>
      </c>
      <c r="AK12" s="23">
        <f>INTERCEPT(R12:AB12,$R$4:$AB$4)</f>
        <v>9.5907268227264104E-3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42.43492239531821</v>
      </c>
      <c r="Z15">
        <f>SUM(Z54:Z55)/'Intermediate calculations'!Z10</f>
        <v>41.298113891055074</v>
      </c>
      <c r="AA15">
        <f>SUM(AA54:AA55)/'Intermediate calculations'!AA10</f>
        <v>41.483229288669179</v>
      </c>
      <c r="AB15">
        <f>SUM(AB54:AB55)/'Intermediate calculations'!AB10</f>
        <v>40.984803648550951</v>
      </c>
      <c r="AC15">
        <f>SUM(AC54:AC55)/'Intermediate calculations'!AC10</f>
        <v>39.960973735021668</v>
      </c>
      <c r="AD15">
        <f>SUM(AD54:AD55)/'Intermediate calculations'!AD10</f>
        <v>37.948039846118746</v>
      </c>
      <c r="AJ15" s="23">
        <f>SLOPE(K15:AD15,LN(K2:AD2))</f>
        <v>-11.147545793986014</v>
      </c>
      <c r="AK15" s="23">
        <f>INTERCEPT(K15:AD15,LN(K2:AD2))</f>
        <v>70.995168796882254</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934</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935</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0.12497708592423579</v>
      </c>
      <c r="AK39">
        <f>INTERCEPT(M39:AD39,Drivers!N4:AE4)</f>
        <v>-2125948.8862176687</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928</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2.333091554441653E-2</v>
      </c>
      <c r="AK55">
        <f>INTERCEPT(M55:AD55,Drivers!N4:AE4)</f>
        <v>4229136.6969350902</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-7.5956822080505429E-2</v>
      </c>
      <c r="AK60">
        <f>INTERCEPT(M60:AD60,Drivers!N4:AE4)</f>
        <v>7965792.0435501793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3838.1827176437755</v>
      </c>
      <c r="AK61">
        <f>INTERCEPT(M61:AD61,M4:AD4)</f>
        <v>96901.760897259112</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1473.954181798503</v>
      </c>
      <c r="P6" s="35">
        <f>'Intermediate calculations'!Z42/1000</f>
        <v>1519.350806640316</v>
      </c>
      <c r="Q6" s="35">
        <f>'Intermediate calculations'!AA42/1000</f>
        <v>1552.0143810574373</v>
      </c>
      <c r="R6" s="35">
        <f>'Intermediate calculations'!AB42/1000</f>
        <v>1557.4218852656304</v>
      </c>
      <c r="S6" s="35">
        <f>'Intermediate calculations'!AC42/1000</f>
        <v>1558.8410572654336</v>
      </c>
      <c r="T6" s="35">
        <f>'Intermediate calculations'!AD42/1000</f>
        <v>1578.0636621627891</v>
      </c>
      <c r="U6" s="35">
        <f>'Intermediate calculations'!AE42/1000</f>
        <v>1589.0593328342977</v>
      </c>
      <c r="V6" s="35">
        <f>'Intermediate calculations'!AF42/1000</f>
        <v>1573.7703142525361</v>
      </c>
      <c r="W6" s="35">
        <f>'Intermediate calculations'!AG42/1000</f>
        <v>1327.5422382405727</v>
      </c>
      <c r="X6" s="35">
        <f>'Intermediate calculations'!AH42/1000</f>
        <v>1410.2433377020591</v>
      </c>
      <c r="Y6" s="35">
        <f>'Intermediate calculations'!AI42/1000</f>
        <v>1462.8917122796938</v>
      </c>
      <c r="Z6" s="35">
        <f>'Intermediate calculations'!AJ42/1000</f>
        <v>1520.9468988677168</v>
      </c>
      <c r="AA6" s="35">
        <f>'Intermediate calculations'!AK42/1000</f>
        <v>1579.8062640861344</v>
      </c>
      <c r="AB6" s="35">
        <f>'Intermediate calculations'!AL42/1000</f>
        <v>1665.7802019152</v>
      </c>
      <c r="AC6" s="35">
        <f>'Intermediate calculations'!AM42/1000</f>
        <v>1759.1558817617365</v>
      </c>
      <c r="AD6" s="35">
        <f>'Intermediate calculations'!AN42/1000</f>
        <v>1860.9825899572145</v>
      </c>
      <c r="AE6" s="35">
        <f>'Intermediate calculations'!AO42/1000</f>
        <v>1966.8198653789636</v>
      </c>
      <c r="AF6" s="35">
        <f>'Intermediate calculations'!AP42/1000</f>
        <v>2105.9016679835086</v>
      </c>
      <c r="AG6" s="35">
        <f>'Intermediate calculations'!AQ42/1000</f>
        <v>2254.8132433580354</v>
      </c>
      <c r="AH6" s="35">
        <f>'Intermediate calculations'!AR42/1000</f>
        <v>2393.7687377958327</v>
      </c>
      <c r="AI6" s="35">
        <f>'Intermediate calculations'!AS42/1000</f>
        <v>2532.4126181303513</v>
      </c>
      <c r="AJ6" s="35">
        <f>'Intermediate calculations'!AT42/1000</f>
        <v>2673.2304962501994</v>
      </c>
      <c r="AK6" s="35">
        <f>'Intermediate calculations'!AU42/1000</f>
        <v>2829.4301894586324</v>
      </c>
      <c r="AL6" s="35">
        <f>'Intermediate calculations'!AV42/1000</f>
        <v>2964.3389797286795</v>
      </c>
      <c r="AM6" s="35">
        <f>'Intermediate calculations'!AW42/1000</f>
        <v>3111.6990329263645</v>
      </c>
      <c r="AN6" s="35">
        <f>'Intermediate calculations'!AX42/1000</f>
        <v>3267.0467631325037</v>
      </c>
      <c r="AO6" s="35">
        <f>'Intermediate calculations'!AY42/1000</f>
        <v>3415.8794442351273</v>
      </c>
      <c r="AP6" s="35">
        <f>'Intermediate calculations'!AZ42/1000</f>
        <v>3567.7766762020833</v>
      </c>
      <c r="AQ6" s="35">
        <f>'Intermediate calculations'!BA42/1000</f>
        <v>3729.0988632273143</v>
      </c>
      <c r="AR6" s="35">
        <f>'Intermediate calculations'!BB42/1000</f>
        <v>3893.1876472582726</v>
      </c>
      <c r="AS6" s="35">
        <f>'Intermediate calculations'!BC42/1000</f>
        <v>4061.5280912160456</v>
      </c>
      <c r="AT6" s="35">
        <f>'Intermediate calculations'!BD42/1000</f>
        <v>4235.805604311674</v>
      </c>
      <c r="AU6" s="35">
        <f>'Intermediate calculations'!BE42/1000</f>
        <v>4416.3499540142984</v>
      </c>
      <c r="AV6" s="35">
        <f>'Intermediate calculations'!BF42/1000</f>
        <v>4611.4154114345238</v>
      </c>
      <c r="AW6" s="35">
        <f>'Intermediate calculations'!BG42/1000</f>
        <v>4817.3358667488747</v>
      </c>
      <c r="AX6" s="35">
        <f>'Intermediate calculations'!BH42/1000</f>
        <v>5021.1654861314109</v>
      </c>
      <c r="AY6" s="35">
        <f>'Intermediate calculations'!BI42/1000</f>
        <v>5234.5544733520319</v>
      </c>
      <c r="AZ6" s="35">
        <f>'Intermediate calculations'!BJ42/1000</f>
        <v>5460.5960887793453</v>
      </c>
      <c r="BA6" s="35">
        <f>'Intermediate calculations'!BK42/1000</f>
        <v>5735.0358701790392</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1797.2188315268088</v>
      </c>
      <c r="P7" s="35">
        <f>'Intermediate calculations'!Z39/1000</f>
        <v>1860.200026387824</v>
      </c>
      <c r="Q7" s="35">
        <f>'Intermediate calculations'!AA39/1000</f>
        <v>1905.5159711830672</v>
      </c>
      <c r="R7" s="35">
        <f>'Intermediate calculations'!AB39/1000</f>
        <v>1913.0180944672256</v>
      </c>
      <c r="S7" s="35">
        <f>'Intermediate calculations'!AC39/1000</f>
        <v>1914.9869885991654</v>
      </c>
      <c r="T7" s="35">
        <f>'Intermediate calculations'!AD39/1000</f>
        <v>1941.6555488499605</v>
      </c>
      <c r="U7" s="35">
        <f>'Intermediate calculations'!AE39/1000</f>
        <v>1956.9104379436533</v>
      </c>
      <c r="V7" s="35">
        <f>'Intermediate calculations'!AF39/1000</f>
        <v>1935.6991549047275</v>
      </c>
      <c r="W7" s="35">
        <f>'Intermediate calculations'!AG39/1000</f>
        <v>1594.0936172772103</v>
      </c>
      <c r="X7" s="35">
        <f>'Intermediate calculations'!AH39/1000</f>
        <v>1708.829328986038</v>
      </c>
      <c r="Y7" s="35">
        <f>'Intermediate calculations'!AI39/1000</f>
        <v>1781.871268776584</v>
      </c>
      <c r="Z7" s="35">
        <f>'Intermediate calculations'!AJ39/1000</f>
        <v>1862.4143715278065</v>
      </c>
      <c r="AA7" s="35">
        <f>'Intermediate calculations'!AK39/1000</f>
        <v>1944.0731548213698</v>
      </c>
      <c r="AB7" s="35">
        <f>'Intermediate calculations'!AL39/1000</f>
        <v>2063.3494523489749</v>
      </c>
      <c r="AC7" s="35">
        <f>'Intermediate calculations'!AM39/1000</f>
        <v>2192.8945872171903</v>
      </c>
      <c r="AD7" s="35">
        <f>'Intermediate calculations'!AN39/1000</f>
        <v>2334.1642911491926</v>
      </c>
      <c r="AE7" s="35">
        <f>'Intermediate calculations'!AO39/1000</f>
        <v>2480.9980720772519</v>
      </c>
      <c r="AF7" s="35">
        <f>'Intermediate calculations'!AP39/1000</f>
        <v>2673.9537850180518</v>
      </c>
      <c r="AG7" s="35">
        <f>'Intermediate calculations'!AQ39/1000</f>
        <v>2880.5468737863057</v>
      </c>
      <c r="AH7" s="35">
        <f>'Intermediate calculations'!AR39/1000</f>
        <v>3073.3273525705968</v>
      </c>
      <c r="AI7" s="35">
        <f>'Intermediate calculations'!AS39/1000</f>
        <v>3265.6755122424347</v>
      </c>
      <c r="AJ7" s="35">
        <f>'Intermediate calculations'!AT39/1000</f>
        <v>3461.0397767155068</v>
      </c>
      <c r="AK7" s="35">
        <f>'Intermediate calculations'!AU39/1000</f>
        <v>3677.7440658442874</v>
      </c>
      <c r="AL7" s="35">
        <f>'Intermediate calculations'!AV39/1000</f>
        <v>3864.9103328975957</v>
      </c>
      <c r="AM7" s="35">
        <f>'Intermediate calculations'!AW39/1000</f>
        <v>4069.3509109694842</v>
      </c>
      <c r="AN7" s="35">
        <f>'Intermediate calculations'!AX39/1000</f>
        <v>4284.8732257103275</v>
      </c>
      <c r="AO7" s="35">
        <f>'Intermediate calculations'!AY39/1000</f>
        <v>4491.3568601847992</v>
      </c>
      <c r="AP7" s="35">
        <f>'Intermediate calculations'!AZ39/1000</f>
        <v>4702.0921119506565</v>
      </c>
      <c r="AQ7" s="35">
        <f>'Intermediate calculations'!BA39/1000</f>
        <v>4925.9031140206371</v>
      </c>
      <c r="AR7" s="35">
        <f>'Intermediate calculations'!BB39/1000</f>
        <v>5153.5523658663833</v>
      </c>
      <c r="AS7" s="35">
        <f>'Intermediate calculations'!BC39/1000</f>
        <v>5387.1001756614614</v>
      </c>
      <c r="AT7" s="35">
        <f>'Intermediate calculations'!BD39/1000</f>
        <v>5628.8848028317861</v>
      </c>
      <c r="AU7" s="35">
        <f>'Intermediate calculations'!BE39/1000</f>
        <v>5879.3637516368717</v>
      </c>
      <c r="AV7" s="35">
        <f>'Intermediate calculations'!BF39/1000</f>
        <v>6149.9886191737323</v>
      </c>
      <c r="AW7" s="35">
        <f>'Intermediate calculations'!BG39/1000</f>
        <v>6435.6732128459207</v>
      </c>
      <c r="AX7" s="35">
        <f>'Intermediate calculations'!BH39/1000</f>
        <v>6718.457076657618</v>
      </c>
      <c r="AY7" s="35">
        <f>'Intermediate calculations'!BI39/1000</f>
        <v>7014.5031688983336</v>
      </c>
      <c r="AZ7" s="35">
        <f>'Intermediate calculations'!BJ39/1000</f>
        <v>7328.1029371087143</v>
      </c>
      <c r="BA7" s="35">
        <f>'Intermediate calculations'!BK39/1000</f>
        <v>7708.8481006572692</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450.66565078861203</v>
      </c>
      <c r="P12" s="35">
        <f>'Intermediate calculations'!Z37/1000</f>
        <v>460.55944137753062</v>
      </c>
      <c r="Q12" s="35">
        <f>'Intermediate calculations'!AA37/1000</f>
        <v>469.12072800929735</v>
      </c>
      <c r="R12" s="35">
        <f>'Intermediate calculations'!AB37/1000</f>
        <v>474.64327052358635</v>
      </c>
      <c r="S12" s="35">
        <f>'Intermediate calculations'!AC37/1000</f>
        <v>479.87800870121583</v>
      </c>
      <c r="T12" s="35">
        <f>'Intermediate calculations'!AD37/1000</f>
        <v>487.40215493125072</v>
      </c>
      <c r="U12" s="35">
        <f>'Intermediate calculations'!AE37/1000</f>
        <v>494.02625866908403</v>
      </c>
      <c r="V12" s="35">
        <f>'Intermediate calculations'!AF37/1000</f>
        <v>497.63662818869062</v>
      </c>
      <c r="W12" s="35">
        <f>'Intermediate calculations'!AG37/1000</f>
        <v>474.09873574069184</v>
      </c>
      <c r="X12" s="35">
        <f>'Intermediate calculations'!AH37/1000</f>
        <v>487.83215088470803</v>
      </c>
      <c r="Y12" s="35">
        <f>'Intermediate calculations'!AI37/1000</f>
        <v>498.06712380582206</v>
      </c>
      <c r="Z12" s="35">
        <f>'Intermediate calculations'!AJ37/1000</f>
        <v>508.98610404349193</v>
      </c>
      <c r="AA12" s="35">
        <f>'Intermediate calculations'!AK37/1000</f>
        <v>520.04681358528603</v>
      </c>
      <c r="AB12" s="35">
        <f>'Intermediate calculations'!AL37/1000</f>
        <v>534.35270966225301</v>
      </c>
      <c r="AC12" s="35">
        <f>'Intermediate calculations'!AM37/1000</f>
        <v>548.96906817805791</v>
      </c>
      <c r="AD12" s="35">
        <f>'Intermediate calculations'!AN37/1000</f>
        <v>564.61758657919938</v>
      </c>
      <c r="AE12" s="35">
        <f>'Intermediate calculations'!AO37/1000</f>
        <v>580.77492833453766</v>
      </c>
      <c r="AF12" s="35">
        <f>'Intermediate calculations'!AP37/1000</f>
        <v>600.88915452837296</v>
      </c>
      <c r="AG12" s="35">
        <f>'Intermediate calculations'!AQ37/1000</f>
        <v>622.1992015189719</v>
      </c>
      <c r="AH12" s="35">
        <f>'Intermediate calculations'!AR37/1000</f>
        <v>641.86757169890404</v>
      </c>
      <c r="AI12" s="35">
        <f>'Intermediate calculations'!AS37/1000</f>
        <v>661.52718960267441</v>
      </c>
      <c r="AJ12" s="35">
        <f>'Intermediate calculations'!AT37/1000</f>
        <v>681.47143490823055</v>
      </c>
      <c r="AK12" s="35">
        <f>'Intermediate calculations'!AU37/1000</f>
        <v>703.25821305013801</v>
      </c>
      <c r="AL12" s="35">
        <f>'Intermediate calculations'!AV37/1000</f>
        <v>722.56276862293248</v>
      </c>
      <c r="AM12" s="35">
        <f>'Intermediate calculations'!AW37/1000</f>
        <v>742.87815673783632</v>
      </c>
      <c r="AN12" s="35">
        <f>'Intermediate calculations'!AX37/1000</f>
        <v>764.15707024377775</v>
      </c>
      <c r="AO12" s="35">
        <f>'Intermediate calculations'!AY37/1000</f>
        <v>784.68928695922489</v>
      </c>
      <c r="AP12" s="35">
        <f>'Intermediate calculations'!AZ37/1000</f>
        <v>805.60473592864469</v>
      </c>
      <c r="AQ12" s="35">
        <f>'Intermediate calculations'!BA37/1000</f>
        <v>827.65369137699111</v>
      </c>
      <c r="AR12" s="35">
        <f>'Intermediate calculations'!BB37/1000</f>
        <v>849.5892135216061</v>
      </c>
      <c r="AS12" s="35">
        <f>'Intermediate calculations'!BC37/1000</f>
        <v>872.04220255626944</v>
      </c>
      <c r="AT12" s="35">
        <f>'Intermediate calculations'!BD37/1000</f>
        <v>895.21152695068042</v>
      </c>
      <c r="AU12" s="35">
        <f>'Intermediate calculations'!BE37/1000</f>
        <v>919.13617813140388</v>
      </c>
      <c r="AV12" s="35">
        <f>'Intermediate calculations'!BF37/1000</f>
        <v>944.78972479661138</v>
      </c>
      <c r="AW12" s="35">
        <f>'Intermediate calculations'!BG37/1000</f>
        <v>971.2653122141345</v>
      </c>
      <c r="AX12" s="35">
        <f>'Intermediate calculations'!BH37/1000</f>
        <v>997.50549820216656</v>
      </c>
      <c r="AY12" s="35">
        <f>'Intermediate calculations'!BI37/1000</f>
        <v>1024.8843070798653</v>
      </c>
      <c r="AZ12" s="35">
        <f>'Intermediate calculations'!BJ37/1000</f>
        <v>1053.7666000010806</v>
      </c>
      <c r="BA12" s="35">
        <f>'Intermediate calculations'!BK37/1000</f>
        <v>1088.368086031998</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420.83384083064732</v>
      </c>
      <c r="P13" s="35">
        <f>'Intermediate calculations'!Z34/1000</f>
        <v>429.92988017275502</v>
      </c>
      <c r="Q13" s="35">
        <f>'Intermediate calculations'!AA34/1000</f>
        <v>437.80085736008624</v>
      </c>
      <c r="R13" s="35">
        <f>'Intermediate calculations'!AB34/1000</f>
        <v>442.87810894803658</v>
      </c>
      <c r="S13" s="35">
        <f>'Intermediate calculations'!AC34/1000</f>
        <v>447.69076229676239</v>
      </c>
      <c r="T13" s="35">
        <f>'Intermediate calculations'!AD34/1000</f>
        <v>454.60822527610048</v>
      </c>
      <c r="U13" s="35">
        <f>'Intermediate calculations'!AE34/1000</f>
        <v>460.69821754590049</v>
      </c>
      <c r="V13" s="35">
        <f>'Intermediate calculations'!AF34/1000</f>
        <v>464.01747752969982</v>
      </c>
      <c r="W13" s="35">
        <f>'Intermediate calculations'!AG34/1000</f>
        <v>442.37748082539338</v>
      </c>
      <c r="X13" s="35">
        <f>'Intermediate calculations'!AH34/1000</f>
        <v>455.0035500077534</v>
      </c>
      <c r="Y13" s="35">
        <f>'Intermediate calculations'!AI34/1000</f>
        <v>464.41326163639172</v>
      </c>
      <c r="Z13" s="35">
        <f>'Intermediate calculations'!AJ34/1000</f>
        <v>474.45182804073659</v>
      </c>
      <c r="AA13" s="35">
        <f>'Intermediate calculations'!AK34/1000</f>
        <v>484.62069590180397</v>
      </c>
      <c r="AB13" s="35">
        <f>'Intermediate calculations'!AL34/1000</f>
        <v>497.77308601666471</v>
      </c>
      <c r="AC13" s="35">
        <f>'Intermediate calculations'!AM34/1000</f>
        <v>511.2109055160002</v>
      </c>
      <c r="AD13" s="35">
        <f>'Intermediate calculations'!AN34/1000</f>
        <v>525.59766029347691</v>
      </c>
      <c r="AE13" s="35">
        <f>'Intermediate calculations'!AO34/1000</f>
        <v>540.45221123121792</v>
      </c>
      <c r="AF13" s="35">
        <f>'Intermediate calculations'!AP34/1000</f>
        <v>558.94459705148199</v>
      </c>
      <c r="AG13" s="35">
        <f>'Intermediate calculations'!AQ34/1000</f>
        <v>578.536382835361</v>
      </c>
      <c r="AH13" s="35">
        <f>'Intermediate calculations'!AR34/1000</f>
        <v>596.61886268410342</v>
      </c>
      <c r="AI13" s="35">
        <f>'Intermediate calculations'!AS34/1000</f>
        <v>614.69329596590251</v>
      </c>
      <c r="AJ13" s="35">
        <f>'Intermediate calculations'!AT34/1000</f>
        <v>633.02940671309932</v>
      </c>
      <c r="AK13" s="35">
        <f>'Intermediate calculations'!AU34/1000</f>
        <v>653.05948409704172</v>
      </c>
      <c r="AL13" s="35">
        <f>'Intermediate calculations'!AV34/1000</f>
        <v>670.80748425875072</v>
      </c>
      <c r="AM13" s="35">
        <f>'Intermediate calculations'!AW34/1000</f>
        <v>689.48481201120217</v>
      </c>
      <c r="AN13" s="35">
        <f>'Intermediate calculations'!AX34/1000</f>
        <v>709.04797465021488</v>
      </c>
      <c r="AO13" s="35">
        <f>'Intermediate calculations'!AY34/1000</f>
        <v>727.92464778635019</v>
      </c>
      <c r="AP13" s="35">
        <f>'Intermediate calculations'!AZ34/1000</f>
        <v>747.15365258222425</v>
      </c>
      <c r="AQ13" s="35">
        <f>'Intermediate calculations'!BA34/1000</f>
        <v>767.42476752124173</v>
      </c>
      <c r="AR13" s="35">
        <f>'Intermediate calculations'!BB34/1000</f>
        <v>787.59159545477087</v>
      </c>
      <c r="AS13" s="35">
        <f>'Intermediate calculations'!BC34/1000</f>
        <v>808.23416614309315</v>
      </c>
      <c r="AT13" s="35">
        <f>'Intermediate calculations'!BD34/1000</f>
        <v>829.53531299146732</v>
      </c>
      <c r="AU13" s="35">
        <f>'Intermediate calculations'!BE34/1000</f>
        <v>851.53088348896745</v>
      </c>
      <c r="AV13" s="35">
        <f>'Intermediate calculations'!BF34/1000</f>
        <v>875.11594602229798</v>
      </c>
      <c r="AW13" s="35">
        <f>'Intermediate calculations'!BG34/1000</f>
        <v>899.45676692312963</v>
      </c>
      <c r="AX13" s="35">
        <f>'Intermediate calculations'!BH34/1000</f>
        <v>923.58116716652</v>
      </c>
      <c r="AY13" s="35">
        <f>'Intermediate calculations'!BI34/1000</f>
        <v>948.75238141988495</v>
      </c>
      <c r="AZ13" s="35">
        <f>'Intermediate calculations'!BJ34/1000</f>
        <v>975.30585153233119</v>
      </c>
      <c r="BA13" s="35">
        <f>'Intermediate calculations'!BK34/1000</f>
        <v>1007.1173675942468</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923.40346659306294</v>
      </c>
      <c r="P18" s="38">
        <f>'Intermediate calculations'!Z8/1000</f>
        <v>950.2064018446456</v>
      </c>
      <c r="Q18" s="38">
        <f>'Intermediate calculations'!AA8/1000</f>
        <v>971.87883164161678</v>
      </c>
      <c r="R18" s="38">
        <f>'Intermediate calculations'!AB8/1000</f>
        <v>982.26051614592177</v>
      </c>
      <c r="S18" s="38">
        <f>'Intermediate calculations'!AC8/1000</f>
        <v>991.24961925752018</v>
      </c>
      <c r="T18" s="38">
        <f>'Intermediate calculations'!AD8/1000</f>
        <v>1008.1177068491897</v>
      </c>
      <c r="U18" s="38">
        <f>'Intermediate calculations'!AE8/1000</f>
        <v>1021.6062229077048</v>
      </c>
      <c r="V18" s="38">
        <f>'Intermediate calculations'!AF8/1000</f>
        <v>1024.0685503782458</v>
      </c>
      <c r="W18" s="38">
        <f>'Intermediate calculations'!AG8/1000</f>
        <v>928.54625521772584</v>
      </c>
      <c r="X18" s="38">
        <f>'Intermediate calculations'!AH8/1000</f>
        <v>970.27387121277229</v>
      </c>
      <c r="Y18" s="38">
        <f>'Intermediate calculations'!AI8/1000</f>
        <v>999.307469390346</v>
      </c>
      <c r="Z18" s="38">
        <f>'Intermediate calculations'!AJ8/1000</f>
        <v>1030.7152171021376</v>
      </c>
      <c r="AA18" s="38">
        <f>'Intermediate calculations'!AK8/1000</f>
        <v>1062.542269026341</v>
      </c>
      <c r="AB18" s="38">
        <f>'Intermediate calculations'!AL8/1000</f>
        <v>1105.9692033888771</v>
      </c>
      <c r="AC18" s="38">
        <f>'Intermediate calculations'!AM8/1000</f>
        <v>1151.6104213784306</v>
      </c>
      <c r="AD18" s="38">
        <f>'Intermediate calculations'!AN8/1000</f>
        <v>1200.9013381906129</v>
      </c>
      <c r="AE18" s="38">
        <f>'Intermediate calculations'!AO8/1000</f>
        <v>1251.9557129329489</v>
      </c>
      <c r="AF18" s="38">
        <f>'Intermediate calculations'!AP8/1000</f>
        <v>1317.1960817855149</v>
      </c>
      <c r="AG18" s="38">
        <f>'Intermediate calculations'!AQ8/1000</f>
        <v>1386.6737507922924</v>
      </c>
      <c r="AH18" s="38">
        <f>'Intermediate calculations'!AR8/1000</f>
        <v>1451.147246442199</v>
      </c>
      <c r="AI18" s="38">
        <f>'Intermediate calculations'!AS8/1000</f>
        <v>1515.5346668276031</v>
      </c>
      <c r="AJ18" s="38">
        <f>'Intermediate calculations'!AT8/1000</f>
        <v>1580.8925815038378</v>
      </c>
      <c r="AK18" s="38">
        <f>'Intermediate calculations'!AU8/1000</f>
        <v>1652.8335908257914</v>
      </c>
      <c r="AL18" s="38">
        <f>'Intermediate calculations'!AV8/1000</f>
        <v>1715.7753038523058</v>
      </c>
      <c r="AM18" s="38">
        <f>'Intermediate calculations'!AW8/1000</f>
        <v>1783.2504441866397</v>
      </c>
      <c r="AN18" s="38">
        <f>'Intermediate calculations'!AX8/1000</f>
        <v>1854.155247479752</v>
      </c>
      <c r="AO18" s="38">
        <f>'Intermediate calculations'!AY8/1000</f>
        <v>1922.3275462944146</v>
      </c>
      <c r="AP18" s="38">
        <f>'Intermediate calculations'!AZ8/1000</f>
        <v>1991.8381200805084</v>
      </c>
      <c r="AQ18" s="38">
        <f>'Intermediate calculations'!BA8/1000</f>
        <v>2065.3898651828822</v>
      </c>
      <c r="AR18" s="38">
        <f>'Intermediate calculations'!BB8/1000</f>
        <v>2139.3894921649639</v>
      </c>
      <c r="AS18" s="38">
        <f>'Intermediate calculations'!BC8/1000</f>
        <v>2215.2222706294538</v>
      </c>
      <c r="AT18" s="38">
        <f>'Intermediate calculations'!BD8/1000</f>
        <v>2293.6045214112346</v>
      </c>
      <c r="AU18" s="38">
        <f>'Intermediate calculations'!BE8/1000</f>
        <v>2374.6765336678218</v>
      </c>
      <c r="AV18" s="38">
        <f>'Intermediate calculations'!BF8/1000</f>
        <v>2461.9458391691624</v>
      </c>
      <c r="AW18" s="38">
        <f>'Intermediate calculations'!BG8/1000</f>
        <v>2553.0694074129628</v>
      </c>
      <c r="AX18" s="38">
        <f>'Intermediate calculations'!BH8/1000</f>
        <v>2643.3230520859943</v>
      </c>
      <c r="AY18" s="38">
        <f>'Intermediate calculations'!BI8/1000</f>
        <v>2737.6572156263715</v>
      </c>
      <c r="AZ18" s="38">
        <f>'Intermediate calculations'!BJ8/1000</f>
        <v>2837.3863661431283</v>
      </c>
      <c r="BA18" s="38">
        <f>'Intermediate calculations'!BK8/1000</f>
        <v>2957.6994192818579</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923.4826846591061</v>
      </c>
      <c r="P19" s="38">
        <f>'Intermediate calculations'!Z5/1000</f>
        <v>946.94121296009564</v>
      </c>
      <c r="Q19" s="38">
        <f>'Intermediate calculations'!AA5/1000</f>
        <v>965.90940815854617</v>
      </c>
      <c r="R19" s="38">
        <f>'Intermediate calculations'!AB5/1000</f>
        <v>974.99569059254941</v>
      </c>
      <c r="S19" s="38">
        <f>'Intermediate calculations'!AC5/1000</f>
        <v>982.86315465066946</v>
      </c>
      <c r="T19" s="38">
        <f>'Intermediate calculations'!AD5/1000</f>
        <v>997.62648211605881</v>
      </c>
      <c r="U19" s="38">
        <f>'Intermediate calculations'!AE5/1000</f>
        <v>1009.4319330014556</v>
      </c>
      <c r="V19" s="38">
        <f>'Intermediate calculations'!AF5/1000</f>
        <v>1011.5870170663837</v>
      </c>
      <c r="W19" s="38">
        <f>'Intermediate calculations'!AG5/1000</f>
        <v>927.98376826675099</v>
      </c>
      <c r="X19" s="38">
        <f>'Intermediate calculations'!AH5/1000</f>
        <v>964.50471090100268</v>
      </c>
      <c r="Y19" s="38">
        <f>'Intermediate calculations'!AI5/1000</f>
        <v>989.91556527703392</v>
      </c>
      <c r="Z19" s="38">
        <f>'Intermediate calculations'!AJ5/1000</f>
        <v>1017.4043284162836</v>
      </c>
      <c r="AA19" s="38">
        <f>'Intermediate calculations'!AK5/1000</f>
        <v>1045.2600759787413</v>
      </c>
      <c r="AB19" s="38">
        <f>'Intermediate calculations'!AL5/1000</f>
        <v>1083.2683000484765</v>
      </c>
      <c r="AC19" s="38">
        <f>'Intermediate calculations'!AM5/1000</f>
        <v>1123.2145146645175</v>
      </c>
      <c r="AD19" s="38">
        <f>'Intermediate calculations'!AN5/1000</f>
        <v>1166.3550273049013</v>
      </c>
      <c r="AE19" s="38">
        <f>'Intermediate calculations'!AO5/1000</f>
        <v>1211.0389577603048</v>
      </c>
      <c r="AF19" s="38">
        <f>'Intermediate calculations'!AP5/1000</f>
        <v>1268.1387874890113</v>
      </c>
      <c r="AG19" s="38">
        <f>'Intermediate calculations'!AQ5/1000</f>
        <v>1328.9471970674367</v>
      </c>
      <c r="AH19" s="38">
        <f>'Intermediate calculations'!AR5/1000</f>
        <v>1385.3758422203121</v>
      </c>
      <c r="AI19" s="38">
        <f>'Intermediate calculations'!AS5/1000</f>
        <v>1441.7291523768747</v>
      </c>
      <c r="AJ19" s="38">
        <f>'Intermediate calculations'!AT5/1000</f>
        <v>1498.9318608390224</v>
      </c>
      <c r="AK19" s="38">
        <f>'Intermediate calculations'!AU5/1000</f>
        <v>1561.8962409466503</v>
      </c>
      <c r="AL19" s="38">
        <f>'Intermediate calculations'!AV5/1000</f>
        <v>1616.9842356937199</v>
      </c>
      <c r="AM19" s="38">
        <f>'Intermediate calculations'!AW5/1000</f>
        <v>1676.0399873973599</v>
      </c>
      <c r="AN19" s="38">
        <f>'Intermediate calculations'!AX5/1000</f>
        <v>1738.097456816846</v>
      </c>
      <c r="AO19" s="38">
        <f>'Intermediate calculations'!AY5/1000</f>
        <v>1797.7633772123684</v>
      </c>
      <c r="AP19" s="38">
        <f>'Intermediate calculations'!AZ5/1000</f>
        <v>1858.60058578947</v>
      </c>
      <c r="AQ19" s="38">
        <f>'Intermediate calculations'!BA5/1000</f>
        <v>1922.9747178714897</v>
      </c>
      <c r="AR19" s="38">
        <f>'Intermediate calculations'!BB5/1000</f>
        <v>1987.74084619019</v>
      </c>
      <c r="AS19" s="38">
        <f>'Intermediate calculations'!BC5/1000</f>
        <v>2054.1113896793345</v>
      </c>
      <c r="AT19" s="38">
        <f>'Intermediate calculations'!BD5/1000</f>
        <v>2122.7132883520212</v>
      </c>
      <c r="AU19" s="38">
        <f>'Intermediate calculations'!BE5/1000</f>
        <v>2193.6693264160617</v>
      </c>
      <c r="AV19" s="38">
        <f>'Intermediate calculations'!BF5/1000</f>
        <v>2270.0493741121436</v>
      </c>
      <c r="AW19" s="38">
        <f>'Intermediate calculations'!BG5/1000</f>
        <v>2349.8027587496754</v>
      </c>
      <c r="AX19" s="38">
        <f>'Intermediate calculations'!BH5/1000</f>
        <v>2428.7947668247884</v>
      </c>
      <c r="AY19" s="38">
        <f>'Intermediate calculations'!BI5/1000</f>
        <v>2511.3581362614041</v>
      </c>
      <c r="AZ19" s="38">
        <f>'Intermediate calculations'!BJ5/1000</f>
        <v>2598.6433189427607</v>
      </c>
      <c r="BA19" s="38">
        <f>'Intermediate calculations'!BK5/1000</f>
        <v>2703.9439934973016</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211.36436389020741</v>
      </c>
      <c r="P24" s="35">
        <f>'Intermediate calculations'!Z32/1000</f>
        <v>216.92843523838408</v>
      </c>
      <c r="Q24" s="35">
        <f>'Intermediate calculations'!AA32/1000</f>
        <v>221.25881821818692</v>
      </c>
      <c r="R24" s="35">
        <f>'Intermediate calculations'!AB32/1000</f>
        <v>222.90614609412822</v>
      </c>
      <c r="S24" s="35">
        <f>'Intermediate calculations'!AC32/1000</f>
        <v>224.19641654512014</v>
      </c>
      <c r="T24" s="35">
        <f>'Intermediate calculations'!AD32/1000</f>
        <v>227.30825520016845</v>
      </c>
      <c r="U24" s="35">
        <f>'Intermediate calculations'!AE32/1000</f>
        <v>229.61413524478448</v>
      </c>
      <c r="V24" s="35">
        <f>'Intermediate calculations'!AF32/1000</f>
        <v>229.31370490764297</v>
      </c>
      <c r="W24" s="35">
        <f>'Intermediate calculations'!AG32/1000</f>
        <v>205.9623413184452</v>
      </c>
      <c r="X24" s="35">
        <f>'Intermediate calculations'!AH32/1000</f>
        <v>215.12622948665549</v>
      </c>
      <c r="Y24" s="35">
        <f>'Intermediate calculations'!AI32/1000</f>
        <v>221.29824173936427</v>
      </c>
      <c r="Z24" s="35">
        <f>'Intermediate calculations'!AJ32/1000</f>
        <v>228.02089973053586</v>
      </c>
      <c r="AA24" s="35">
        <f>'Intermediate calculations'!AK32/1000</f>
        <v>234.83452209079621</v>
      </c>
      <c r="AB24" s="35">
        <f>'Intermediate calculations'!AL32/1000</f>
        <v>244.36763533074739</v>
      </c>
      <c r="AC24" s="35">
        <f>'Intermediate calculations'!AM32/1000</f>
        <v>254.51270195139625</v>
      </c>
      <c r="AD24" s="35">
        <f>'Intermediate calculations'!AN32/1000</f>
        <v>265.51006803422581</v>
      </c>
      <c r="AE24" s="35">
        <f>'Intermediate calculations'!AO32/1000</f>
        <v>276.91621141935883</v>
      </c>
      <c r="AF24" s="35">
        <f>'Intermediate calculations'!AP32/1000</f>
        <v>291.65168000452758</v>
      </c>
      <c r="AG24" s="35">
        <f>'Intermediate calculations'!AQ32/1000</f>
        <v>307.37742433338099</v>
      </c>
      <c r="AH24" s="35">
        <f>'Intermediate calculations'!AR32/1000</f>
        <v>322.00259970693685</v>
      </c>
      <c r="AI24" s="35">
        <f>'Intermediate calculations'!AS32/1000</f>
        <v>336.60299048547898</v>
      </c>
      <c r="AJ24" s="35">
        <f>'Intermediate calculations'!AT32/1000</f>
        <v>351.42696305408339</v>
      </c>
      <c r="AK24" s="35">
        <f>'Intermediate calculations'!AU32/1000</f>
        <v>367.79403086534165</v>
      </c>
      <c r="AL24" s="35">
        <f>'Intermediate calculations'!AV32/1000</f>
        <v>382.04065033949666</v>
      </c>
      <c r="AM24" s="35">
        <f>'Intermediate calculations'!AW32/1000</f>
        <v>397.42743434525119</v>
      </c>
      <c r="AN24" s="35">
        <f>'Intermediate calculations'!AX32/1000</f>
        <v>413.61705851588715</v>
      </c>
      <c r="AO24" s="35">
        <f>'Intermediate calculations'!AY32/1000</f>
        <v>429.16073850570098</v>
      </c>
      <c r="AP24" s="35">
        <f>'Intermediate calculations'!AZ32/1000</f>
        <v>445.01551075228804</v>
      </c>
      <c r="AQ24" s="35">
        <f>'Intermediate calculations'!BA32/1000</f>
        <v>461.81681481358606</v>
      </c>
      <c r="AR24" s="35">
        <f>'Intermediate calculations'!BB32/1000</f>
        <v>478.79484278735237</v>
      </c>
      <c r="AS24" s="35">
        <f>'Intermediate calculations'!BC32/1000</f>
        <v>496.20124793285248</v>
      </c>
      <c r="AT24" s="35">
        <f>'Intermediate calculations'!BD32/1000</f>
        <v>514.20442494990698</v>
      </c>
      <c r="AU24" s="35">
        <f>'Intermediate calculations'!BE32/1000</f>
        <v>532.83734028552806</v>
      </c>
      <c r="AV24" s="35">
        <f>'Intermediate calculations'!BF32/1000</f>
        <v>552.92461717373931</v>
      </c>
      <c r="AW24" s="35">
        <f>'Intermediate calculations'!BG32/1000</f>
        <v>573.99247044254798</v>
      </c>
      <c r="AX24" s="35">
        <f>'Intermediate calculations'!BH32/1000</f>
        <v>594.85398374595911</v>
      </c>
      <c r="AY24" s="35">
        <f>'Intermediate calculations'!BI32/1000</f>
        <v>616.67302351325634</v>
      </c>
      <c r="AZ24" s="35">
        <f>'Intermediate calculations'!BJ32/1000</f>
        <v>639.75861896310801</v>
      </c>
      <c r="BA24" s="35">
        <f>'Intermediate calculations'!BK32/1000</f>
        <v>667.68175666807429</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234.11569732334561</v>
      </c>
      <c r="P25" s="35">
        <f>'Intermediate calculations'!Z29/1000</f>
        <v>240.67703194501445</v>
      </c>
      <c r="Q25" s="35">
        <f>'Intermediate calculations'!AA29/1000</f>
        <v>245.78356095812219</v>
      </c>
      <c r="R25" s="35">
        <f>'Intermediate calculations'!AB29/1000</f>
        <v>247.72614378089565</v>
      </c>
      <c r="S25" s="35">
        <f>'Intermediate calculations'!AC29/1000</f>
        <v>249.2476728288982</v>
      </c>
      <c r="T25" s="35">
        <f>'Intermediate calculations'!AD29/1000</f>
        <v>252.91725458419089</v>
      </c>
      <c r="U25" s="35">
        <f>'Intermediate calculations'!AE29/1000</f>
        <v>255.63642362847574</v>
      </c>
      <c r="V25" s="35">
        <f>'Intermediate calculations'!AF29/1000</f>
        <v>255.28214636473572</v>
      </c>
      <c r="W25" s="35">
        <f>'Intermediate calculations'!AG29/1000</f>
        <v>227.74545591032796</v>
      </c>
      <c r="X25" s="35">
        <f>'Intermediate calculations'!AH29/1000</f>
        <v>238.55181207376631</v>
      </c>
      <c r="Y25" s="35">
        <f>'Intermediate calculations'!AI29/1000</f>
        <v>245.83005046162108</v>
      </c>
      <c r="Z25" s="35">
        <f>'Intermediate calculations'!AJ29/1000</f>
        <v>253.75762828492978</v>
      </c>
      <c r="AA25" s="35">
        <f>'Intermediate calculations'!AK29/1000</f>
        <v>261.79247426259747</v>
      </c>
      <c r="AB25" s="35">
        <f>'Intermediate calculations'!AL29/1000</f>
        <v>273.0342326872227</v>
      </c>
      <c r="AC25" s="35">
        <f>'Intermediate calculations'!AM29/1000</f>
        <v>284.99762652095086</v>
      </c>
      <c r="AD25" s="35">
        <f>'Intermediate calculations'!AN29/1000</f>
        <v>297.96607971127196</v>
      </c>
      <c r="AE25" s="35">
        <f>'Intermediate calculations'!AO29/1000</f>
        <v>311.41657644458888</v>
      </c>
      <c r="AF25" s="35">
        <f>'Intermediate calculations'!AP29/1000</f>
        <v>328.79312216880288</v>
      </c>
      <c r="AG25" s="35">
        <f>'Intermediate calculations'!AQ29/1000</f>
        <v>347.33743338620502</v>
      </c>
      <c r="AH25" s="35">
        <f>'Intermediate calculations'!AR29/1000</f>
        <v>364.58391775379613</v>
      </c>
      <c r="AI25" s="35">
        <f>'Intermediate calculations'!AS29/1000</f>
        <v>381.80117531763659</v>
      </c>
      <c r="AJ25" s="35">
        <f>'Intermediate calculations'!AT29/1000</f>
        <v>399.28208782910662</v>
      </c>
      <c r="AK25" s="35">
        <f>'Intermediate calculations'!AU29/1000</f>
        <v>418.5826686385891</v>
      </c>
      <c r="AL25" s="35">
        <f>'Intermediate calculations'!AV29/1000</f>
        <v>435.3827475283299</v>
      </c>
      <c r="AM25" s="35">
        <f>'Intermediate calculations'!AW29/1000</f>
        <v>453.52734566440182</v>
      </c>
      <c r="AN25" s="35">
        <f>'Intermediate calculations'!AX29/1000</f>
        <v>472.61867913865899</v>
      </c>
      <c r="AO25" s="35">
        <f>'Intermediate calculations'!AY29/1000</f>
        <v>490.94829414237881</v>
      </c>
      <c r="AP25" s="35">
        <f>'Intermediate calculations'!AZ29/1000</f>
        <v>509.6447592936201</v>
      </c>
      <c r="AQ25" s="35">
        <f>'Intermediate calculations'!BA29/1000</f>
        <v>529.45740566859979</v>
      </c>
      <c r="AR25" s="35">
        <f>'Intermediate calculations'!BB29/1000</f>
        <v>549.47845065186357</v>
      </c>
      <c r="AS25" s="35">
        <f>'Intermediate calculations'!BC29/1000</f>
        <v>570.00465198416509</v>
      </c>
      <c r="AT25" s="35">
        <f>'Intermediate calculations'!BD29/1000</f>
        <v>591.23458619425412</v>
      </c>
      <c r="AU25" s="35">
        <f>'Intermediate calculations'!BE29/1000</f>
        <v>613.20712839292628</v>
      </c>
      <c r="AV25" s="35">
        <f>'Intermediate calculations'!BF29/1000</f>
        <v>636.89470122479872</v>
      </c>
      <c r="AW25" s="35">
        <f>'Intermediate calculations'!BG29/1000</f>
        <v>661.73860174418564</v>
      </c>
      <c r="AX25" s="35">
        <f>'Intermediate calculations'!BH29/1000</f>
        <v>686.33917943859853</v>
      </c>
      <c r="AY25" s="35">
        <f>'Intermediate calculations'!BI29/1000</f>
        <v>712.06890360607349</v>
      </c>
      <c r="AZ25" s="35">
        <f>'Intermediate calculations'!BJ29/1000</f>
        <v>739.29219159223305</v>
      </c>
      <c r="BA25" s="35">
        <f>'Intermediate calculations'!BK29/1000</f>
        <v>772.22006736960964</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2859.3302548349529</v>
      </c>
      <c r="P31" s="40">
        <f>'Intermediate calculations'!Z15/1000</f>
        <v>2902.2743481684179</v>
      </c>
      <c r="Q31" s="40">
        <f>'Intermediate calculations'!AA15/1000</f>
        <v>2940.6922005782703</v>
      </c>
      <c r="R31" s="40">
        <f>'Intermediate calculations'!AB15/1000</f>
        <v>2968.4496371406735</v>
      </c>
      <c r="S31" s="40">
        <f>'Intermediate calculations'!AC15/1000</f>
        <v>2995.4646910849979</v>
      </c>
      <c r="T31" s="40">
        <f>'Intermediate calculations'!AD15/1000</f>
        <v>3031.0302997343392</v>
      </c>
      <c r="U31" s="40">
        <f>'Intermediate calculations'!AE15/1000</f>
        <v>3063.4676658744597</v>
      </c>
      <c r="V31" s="40">
        <f>'Intermediate calculations'!AF15/1000</f>
        <v>3085.1904264302839</v>
      </c>
      <c r="W31" s="40">
        <f>'Intermediate calculations'!AG15/1000</f>
        <v>3009.2849247480808</v>
      </c>
      <c r="X31" s="40">
        <f>'Intermediate calculations'!AH15/1000</f>
        <v>3065.154769933562</v>
      </c>
      <c r="Y31" s="40">
        <f>'Intermediate calculations'!AI15/1000</f>
        <v>3108.4994662498439</v>
      </c>
      <c r="Z31" s="40">
        <f>'Intermediate calculations'!AJ15/1000</f>
        <v>3154.3821584495204</v>
      </c>
      <c r="AA31" s="40">
        <f>'Intermediate calculations'!AK15/1000</f>
        <v>3200.850795451644</v>
      </c>
      <c r="AB31" s="40">
        <f>'Intermediate calculations'!AL15/1000</f>
        <v>3259.0827565816471</v>
      </c>
      <c r="AC31" s="40">
        <f>'Intermediate calculations'!AM15/1000</f>
        <v>3317.526705274171</v>
      </c>
      <c r="AD31" s="40">
        <f>'Intermediate calculations'!AN15/1000</f>
        <v>3379.7449487238796</v>
      </c>
      <c r="AE31" s="40">
        <f>'Intermediate calculations'!AO15/1000</f>
        <v>3443.8533530742293</v>
      </c>
      <c r="AF31" s="40">
        <f>'Intermediate calculations'!AP15/1000</f>
        <v>3522.2700214704341</v>
      </c>
      <c r="AG31" s="40">
        <f>'Intermediate calculations'!AQ15/1000</f>
        <v>3605.0520835764555</v>
      </c>
      <c r="AH31" s="40">
        <f>'Intermediate calculations'!AR15/1000</f>
        <v>3681.1688431749185</v>
      </c>
      <c r="AI31" s="40">
        <f>'Intermediate calculations'!AS15/1000</f>
        <v>3757.299185667157</v>
      </c>
      <c r="AJ31" s="40">
        <f>'Intermediate calculations'!AT15/1000</f>
        <v>3834.5000469548154</v>
      </c>
      <c r="AK31" s="40">
        <f>'Intermediate calculations'!AU15/1000</f>
        <v>3918.3823146851314</v>
      </c>
      <c r="AL31" s="40">
        <f>'Intermediate calculations'!AV15/1000</f>
        <v>3993.3715981928285</v>
      </c>
      <c r="AM31" s="40">
        <f>'Intermediate calculations'!AW15/1000</f>
        <v>4071.2640315098615</v>
      </c>
      <c r="AN31" s="40">
        <f>'Intermediate calculations'!AX15/1000</f>
        <v>4152.6610501090008</v>
      </c>
      <c r="AO31" s="40">
        <f>'Intermediate calculations'!AY15/1000</f>
        <v>4231.4038683649687</v>
      </c>
      <c r="AP31" s="40">
        <f>'Intermediate calculations'!AZ15/1000</f>
        <v>4311.5619657416819</v>
      </c>
      <c r="AQ31" s="40">
        <f>'Intermediate calculations'!BA15/1000</f>
        <v>4395.8375691126284</v>
      </c>
      <c r="AR31" s="40">
        <f>'Intermediate calculations'!BB15/1000</f>
        <v>4478.9963216234255</v>
      </c>
      <c r="AS31" s="40">
        <f>'Intermediate calculations'!BC15/1000</f>
        <v>4564.0444833224083</v>
      </c>
      <c r="AT31" s="40">
        <f>'Intermediate calculations'!BD15/1000</f>
        <v>4651.6984016512997</v>
      </c>
      <c r="AU31" s="40">
        <f>'Intermediate calculations'!BE15/1000</f>
        <v>4742.0986583549566</v>
      </c>
      <c r="AV31" s="40">
        <f>'Intermediate calculations'!BF15/1000</f>
        <v>4838.7515380703308</v>
      </c>
      <c r="AW31" s="40">
        <f>'Intermediate calculations'!BG15/1000</f>
        <v>4937.6268061590627</v>
      </c>
      <c r="AX31" s="40">
        <f>'Intermediate calculations'!BH15/1000</f>
        <v>5035.6723332344254</v>
      </c>
      <c r="AY31" s="40">
        <f>'Intermediate calculations'!BI15/1000</f>
        <v>5137.8364979069265</v>
      </c>
      <c r="AZ31" s="40">
        <f>'Intermediate calculations'!BJ15/1000</f>
        <v>5245.4333704896344</v>
      </c>
      <c r="BA31" s="40">
        <f>'Intermediate calculations'!BK15/1000</f>
        <v>5373.6451164508271</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1955.6216321176744</v>
      </c>
      <c r="P32" s="40">
        <f>'Intermediate calculations'!Z12/1000</f>
        <v>1994.8703613512666</v>
      </c>
      <c r="Q32" s="40">
        <f>'Intermediate calculations'!AA12/1000</f>
        <v>2029.9823353138263</v>
      </c>
      <c r="R32" s="40">
        <f>'Intermediate calculations'!AB12/1000</f>
        <v>2055.3512283859595</v>
      </c>
      <c r="S32" s="40">
        <f>'Intermediate calculations'!AC12/1000</f>
        <v>2080.041621294205</v>
      </c>
      <c r="T32" s="40">
        <f>'Intermediate calculations'!AD12/1000</f>
        <v>2112.5467887235545</v>
      </c>
      <c r="U32" s="40">
        <f>'Intermediate calculations'!AE12/1000</f>
        <v>2142.1929007231374</v>
      </c>
      <c r="V32" s="40">
        <f>'Intermediate calculations'!AF12/1000</f>
        <v>2162.0464051536828</v>
      </c>
      <c r="W32" s="40">
        <f>'Intermediate calculations'!AG12/1000</f>
        <v>2092.6726158474103</v>
      </c>
      <c r="X32" s="40">
        <f>'Intermediate calculations'!AH12/1000</f>
        <v>2143.7348285009675</v>
      </c>
      <c r="Y32" s="40">
        <f>'Intermediate calculations'!AI12/1000</f>
        <v>2183.3496885987188</v>
      </c>
      <c r="Z32" s="40">
        <f>'Intermediate calculations'!AJ12/1000</f>
        <v>2225.2841485643689</v>
      </c>
      <c r="AA32" s="40">
        <f>'Intermediate calculations'!AK12/1000</f>
        <v>2267.7541324429003</v>
      </c>
      <c r="AB32" s="40">
        <f>'Intermediate calculations'!AL12/1000</f>
        <v>2320.9751995960746</v>
      </c>
      <c r="AC32" s="40">
        <f>'Intermediate calculations'!AM12/1000</f>
        <v>2374.3900126592544</v>
      </c>
      <c r="AD32" s="40">
        <f>'Intermediate calculations'!AN12/1000</f>
        <v>2431.254340230103</v>
      </c>
      <c r="AE32" s="40">
        <f>'Intermediate calculations'!AO12/1000</f>
        <v>2489.846179261519</v>
      </c>
      <c r="AF32" s="40">
        <f>'Intermediate calculations'!AP12/1000</f>
        <v>2561.5150479318604</v>
      </c>
      <c r="AG32" s="40">
        <f>'Intermediate calculations'!AQ12/1000</f>
        <v>2637.1736656553289</v>
      </c>
      <c r="AH32" s="40">
        <f>'Intermediate calculations'!AR12/1000</f>
        <v>2706.7405340118294</v>
      </c>
      <c r="AI32" s="40">
        <f>'Intermediate calculations'!AS12/1000</f>
        <v>2776.3198164462306</v>
      </c>
      <c r="AJ32" s="40">
        <f>'Intermediate calculations'!AT12/1000</f>
        <v>2846.8774989137783</v>
      </c>
      <c r="AK32" s="40">
        <f>'Intermediate calculations'!AU12/1000</f>
        <v>2923.5416489304516</v>
      </c>
      <c r="AL32" s="40">
        <f>'Intermediate calculations'!AV12/1000</f>
        <v>2992.0780611667083</v>
      </c>
      <c r="AM32" s="40">
        <f>'Intermediate calculations'!AW12/1000</f>
        <v>3063.2678054900198</v>
      </c>
      <c r="AN32" s="40">
        <f>'Intermediate calculations'!AX12/1000</f>
        <v>3137.6605635024398</v>
      </c>
      <c r="AO32" s="40">
        <f>'Intermediate calculations'!AY12/1000</f>
        <v>3209.6275166482401</v>
      </c>
      <c r="AP32" s="40">
        <f>'Intermediate calculations'!AZ12/1000</f>
        <v>3282.8879633268721</v>
      </c>
      <c r="AQ32" s="40">
        <f>'Intermediate calculations'!BA12/1000</f>
        <v>3359.9116022245225</v>
      </c>
      <c r="AR32" s="40">
        <f>'Intermediate calculations'!BB12/1000</f>
        <v>3435.9144959252985</v>
      </c>
      <c r="AS32" s="40">
        <f>'Intermediate calculations'!BC12/1000</f>
        <v>3513.6442140594759</v>
      </c>
      <c r="AT32" s="40">
        <f>'Intermediate calculations'!BD12/1000</f>
        <v>3593.7554619565894</v>
      </c>
      <c r="AU32" s="40">
        <f>'Intermediate calculations'!BE12/1000</f>
        <v>3676.3767242209406</v>
      </c>
      <c r="AV32" s="40">
        <f>'Intermediate calculations'!BF12/1000</f>
        <v>3764.7125676660139</v>
      </c>
      <c r="AW32" s="40">
        <f>'Intermediate calculations'!BG12/1000</f>
        <v>3855.0795616779533</v>
      </c>
      <c r="AX32" s="40">
        <f>'Intermediate calculations'!BH12/1000</f>
        <v>3944.6882143712201</v>
      </c>
      <c r="AY32" s="40">
        <f>'Intermediate calculations'!BI12/1000</f>
        <v>4038.061093511325</v>
      </c>
      <c r="AZ32" s="40">
        <f>'Intermediate calculations'!BJ12/1000</f>
        <v>4136.399192899934</v>
      </c>
      <c r="BA32" s="40">
        <f>'Intermediate calculations'!BK12/1000</f>
        <v>4253.5782438749247</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152.71882740176795</v>
      </c>
      <c r="P37">
        <f>'Intermediate calculations'!Z27/1000</f>
        <v>154.15968758476745</v>
      </c>
      <c r="Q37">
        <f>'Intermediate calculations'!AA27/1000</f>
        <v>155.64910870627628</v>
      </c>
      <c r="R37">
        <f>'Intermediate calculations'!AB27/1000</f>
        <v>157.1839769577625</v>
      </c>
      <c r="S37">
        <f>'Intermediate calculations'!AC27/1000</f>
        <v>158.77471781159491</v>
      </c>
      <c r="T37">
        <f>'Intermediate calculations'!AD27/1000</f>
        <v>160.43133911110138</v>
      </c>
      <c r="U37">
        <f>'Intermediate calculations'!AE27/1000</f>
        <v>162.10706568873209</v>
      </c>
      <c r="V37">
        <f>'Intermediate calculations'!AF27/1000</f>
        <v>163.800482313592</v>
      </c>
      <c r="W37">
        <f>'Intermediate calculations'!AG27/1000</f>
        <v>165.43925782560785</v>
      </c>
      <c r="X37">
        <f>'Intermediate calculations'!AH27/1000</f>
        <v>166.717681249235</v>
      </c>
      <c r="Y37">
        <f>'Intermediate calculations'!AI27/1000</f>
        <v>167.99980031378857</v>
      </c>
      <c r="Z37">
        <f>'Intermediate calculations'!AJ27/1000</f>
        <v>169.29838885680749</v>
      </c>
      <c r="AA37">
        <f>'Intermediate calculations'!AK27/1000</f>
        <v>170.61197782949759</v>
      </c>
      <c r="AB37">
        <f>'Intermediate calculations'!AL27/1000</f>
        <v>171.95009176965561</v>
      </c>
      <c r="AC37">
        <f>'Intermediate calculations'!AM27/1000</f>
        <v>173.11432618604815</v>
      </c>
      <c r="AD37">
        <f>'Intermediate calculations'!AN27/1000</f>
        <v>174.29270216925826</v>
      </c>
      <c r="AE37">
        <f>'Intermediate calculations'!AO27/1000</f>
        <v>175.48375049356918</v>
      </c>
      <c r="AF37">
        <f>'Intermediate calculations'!AP27/1000</f>
        <v>176.69797653197887</v>
      </c>
      <c r="AG37">
        <f>'Intermediate calculations'!AQ27/1000</f>
        <v>177.92716659287288</v>
      </c>
      <c r="AH37">
        <f>'Intermediate calculations'!AR27/1000</f>
        <v>179.00610434116533</v>
      </c>
      <c r="AI37">
        <f>'Intermediate calculations'!AS27/1000</f>
        <v>180.09371757616378</v>
      </c>
      <c r="AJ37">
        <f>'Intermediate calculations'!AT27/1000</f>
        <v>181.19096508443704</v>
      </c>
      <c r="AK37">
        <f>'Intermediate calculations'!AU27/1000</f>
        <v>182.30261875684991</v>
      </c>
      <c r="AL37">
        <f>'Intermediate calculations'!AV27/1000</f>
        <v>183.41571524831446</v>
      </c>
      <c r="AM37">
        <f>'Intermediate calculations'!AW27/1000</f>
        <v>184.38963304038455</v>
      </c>
      <c r="AN37">
        <f>'Intermediate calculations'!AX27/1000</f>
        <v>185.37313759053814</v>
      </c>
      <c r="AO37">
        <f>'Intermediate calculations'!AY27/1000</f>
        <v>186.36112159826004</v>
      </c>
      <c r="AP37">
        <f>'Intermediate calculations'!AZ27/1000</f>
        <v>187.3570410094537</v>
      </c>
      <c r="AQ37">
        <f>'Intermediate calculations'!BA27/1000</f>
        <v>188.3632074939157</v>
      </c>
      <c r="AR37">
        <f>'Intermediate calculations'!BB27/1000</f>
        <v>189.23236771178068</v>
      </c>
      <c r="AS37">
        <f>'Intermediate calculations'!BC27/1000</f>
        <v>190.10807559912155</v>
      </c>
      <c r="AT37">
        <f>'Intermediate calculations'!BD27/1000</f>
        <v>190.99096170987721</v>
      </c>
      <c r="AU37">
        <f>'Intermediate calculations'!BE27/1000</f>
        <v>191.88117477053746</v>
      </c>
      <c r="AV37">
        <f>'Intermediate calculations'!BF27/1000</f>
        <v>192.78168139648582</v>
      </c>
      <c r="AW37">
        <f>'Intermediate calculations'!BG27/1000</f>
        <v>193.54227347062655</v>
      </c>
      <c r="AX37">
        <f>'Intermediate calculations'!BH27/1000</f>
        <v>194.30563104394597</v>
      </c>
      <c r="AY37">
        <f>'Intermediate calculations'!BI27/1000</f>
        <v>195.07591445909637</v>
      </c>
      <c r="AZ37">
        <f>'Intermediate calculations'!BJ27/1000</f>
        <v>195.85424158192424</v>
      </c>
      <c r="BA37">
        <f>'Intermediate calculations'!BK27/1000</f>
        <v>196.65334044842302</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168.47461299799218</v>
      </c>
      <c r="P38">
        <f>'Intermediate calculations'!Z19/1000</f>
        <v>170.99891177081494</v>
      </c>
      <c r="Q38">
        <f>'Intermediate calculations'!AA19/1000</f>
        <v>173.60828633303939</v>
      </c>
      <c r="R38">
        <f>'Intermediate calculations'!AB19/1000</f>
        <v>176.29728148287109</v>
      </c>
      <c r="S38">
        <f>'Intermediate calculations'!AC19/1000</f>
        <v>179.08416200923065</v>
      </c>
      <c r="T38">
        <f>'Intermediate calculations'!AD19/1000</f>
        <v>181.98646104054313</v>
      </c>
      <c r="U38">
        <f>'Intermediate calculations'!AE19/1000</f>
        <v>184.92223134873069</v>
      </c>
      <c r="V38">
        <f>'Intermediate calculations'!AF19/1000</f>
        <v>187.88899353596298</v>
      </c>
      <c r="W38">
        <f>'Intermediate calculations'!AG19/1000</f>
        <v>190.76002784083352</v>
      </c>
      <c r="X38">
        <f>'Intermediate calculations'!AH19/1000</f>
        <v>192.99974736219042</v>
      </c>
      <c r="Y38">
        <f>'Intermediate calculations'!AI19/1000</f>
        <v>195.24594142005373</v>
      </c>
      <c r="Z38">
        <f>'Intermediate calculations'!AJ19/1000</f>
        <v>197.52098899525998</v>
      </c>
      <c r="AA38">
        <f>'Intermediate calculations'!AK19/1000</f>
        <v>199.82231640431667</v>
      </c>
      <c r="AB38">
        <f>'Intermediate calculations'!AL19/1000</f>
        <v>202.16661005396568</v>
      </c>
      <c r="AC38">
        <f>'Intermediate calculations'!AM19/1000</f>
        <v>204.20627742992139</v>
      </c>
      <c r="AD38">
        <f>'Intermediate calculations'!AN19/1000</f>
        <v>206.27071996462229</v>
      </c>
      <c r="AE38">
        <f>'Intermediate calculations'!AO19/1000</f>
        <v>208.35736366461805</v>
      </c>
      <c r="AF38">
        <f>'Intermediate calculations'!AP19/1000</f>
        <v>210.48461329983684</v>
      </c>
      <c r="AG38">
        <f>'Intermediate calculations'!AQ19/1000</f>
        <v>212.63807898574498</v>
      </c>
      <c r="AH38">
        <f>'Intermediate calculations'!AR19/1000</f>
        <v>214.52831182450456</v>
      </c>
      <c r="AI38">
        <f>'Intermediate calculations'!AS19/1000</f>
        <v>216.43374358450848</v>
      </c>
      <c r="AJ38">
        <f>'Intermediate calculations'!AT19/1000</f>
        <v>218.35605400108966</v>
      </c>
      <c r="AK38">
        <f>'Intermediate calculations'!AU19/1000</f>
        <v>220.30360313471482</v>
      </c>
      <c r="AL38">
        <f>'Intermediate calculations'!AV19/1000</f>
        <v>222.25367999893078</v>
      </c>
      <c r="AM38">
        <f>'Intermediate calculations'!AW19/1000</f>
        <v>223.95992430796213</v>
      </c>
      <c r="AN38">
        <f>'Intermediate calculations'!AX19/1000</f>
        <v>225.6829640298663</v>
      </c>
      <c r="AO38">
        <f>'Intermediate calculations'!AY19/1000</f>
        <v>227.41385148701644</v>
      </c>
      <c r="AP38">
        <f>'Intermediate calculations'!AZ19/1000</f>
        <v>229.15864128492248</v>
      </c>
      <c r="AQ38">
        <f>'Intermediate calculations'!BA19/1000</f>
        <v>230.9213833274539</v>
      </c>
      <c r="AR38">
        <f>'Intermediate calculations'!BB19/1000</f>
        <v>232.44409878397764</v>
      </c>
      <c r="AS38">
        <f>'Intermediate calculations'!BC19/1000</f>
        <v>233.97828535630967</v>
      </c>
      <c r="AT38">
        <f>'Intermediate calculations'!BD19/1000</f>
        <v>235.52504773632307</v>
      </c>
      <c r="AU38">
        <f>'Intermediate calculations'!BE19/1000</f>
        <v>237.08464648371671</v>
      </c>
      <c r="AV38">
        <f>'Intermediate calculations'!BF19/1000</f>
        <v>238.6622789269064</v>
      </c>
      <c r="AW38">
        <f>'Intermediate calculations'!BG19/1000</f>
        <v>239.99478964656225</v>
      </c>
      <c r="AX38">
        <f>'Intermediate calculations'!BH19/1000</f>
        <v>241.33214535136335</v>
      </c>
      <c r="AY38">
        <f>'Intermediate calculations'!BI19/1000</f>
        <v>242.68163470677189</v>
      </c>
      <c r="AZ38">
        <f>'Intermediate calculations'!BJ19/1000</f>
        <v>244.04521614526999</v>
      </c>
      <c r="BA38">
        <f>'Intermediate calculations'!BK19/1000</f>
        <v>245.44518840619244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BT100"/>
  <sheetViews>
    <sheetView topLeftCell="C1" workbookViewId="0">
      <pane xSplit="2" ySplit="4" topLeftCell="AC18" activePane="bottomRight" state="frozen"/>
      <selection activeCell="C1" sqref="C1"/>
      <selection pane="topRight" activeCell="E1" sqref="E1"/>
      <selection pane="bottomLeft" activeCell="C5" sqref="C5"/>
      <selection pane="bottomRight" activeCell="AC24" sqref="AC24"/>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0">AT11-AS11</f>
        <v>36511.70216396451</v>
      </c>
      <c r="AU4" s="89">
        <f t="shared" si="0"/>
        <v>40897.848930809647</v>
      </c>
      <c r="AV4" s="89">
        <f t="shared" si="0"/>
        <v>44204.394016746432</v>
      </c>
      <c r="AW4" s="89">
        <f>AW11-AV11</f>
        <v>29094.749108985066</v>
      </c>
      <c r="AX4" s="89">
        <f t="shared" si="0"/>
        <v>31603.80202300474</v>
      </c>
      <c r="AY4" s="89">
        <f t="shared" si="0"/>
        <v>34103.002941243351</v>
      </c>
      <c r="AZ4" s="89">
        <f t="shared" si="0"/>
        <v>37016.416941806674</v>
      </c>
      <c r="BA4" s="15">
        <f>BA8/'Intermediate calculations'!AV8</f>
        <v>3.5498882245055232</v>
      </c>
      <c r="BB4" s="15">
        <f>BB8/'Intermediate calculations'!AW8</f>
        <v>3.4521956386792101</v>
      </c>
      <c r="BC4" s="15">
        <f>BC8/'Intermediate calculations'!AX8</f>
        <v>3.3565545670244532</v>
      </c>
      <c r="BD4" s="15">
        <f>BD8/'Intermediate calculations'!AY8</f>
        <v>3.2628784626329241</v>
      </c>
      <c r="BE4" s="15">
        <f>BE8/'Intermediate calculations'!AZ8</f>
        <v>3.1710866800097559</v>
      </c>
      <c r="BF4" s="15">
        <f>BF8/'Intermediate calculations'!BA8</f>
        <v>3.081103936285333</v>
      </c>
      <c r="BG4" s="15">
        <f>BG8/'Intermediate calculations'!BB8</f>
        <v>3.0081295262431875</v>
      </c>
      <c r="BH4" s="15">
        <f>BH8/'Intermediate calculations'!BC8</f>
        <v>2.9365622697150515</v>
      </c>
      <c r="BI4" s="15">
        <f>BI8/'Intermediate calculations'!BD8</f>
        <v>2.8663490626828954</v>
      </c>
      <c r="BJ4" s="15">
        <f>BJ8/'Intermediate calculations'!BE8</f>
        <v>2.7974400393678378</v>
      </c>
      <c r="BK4" s="15">
        <f>BK8/'Intermediate calculations'!BF8</f>
        <v>2.7297883074185387</v>
      </c>
      <c r="BL4" s="15">
        <f>BL8/'Intermediate calculations'!BG8</f>
        <v>2.6633497099148515</v>
      </c>
      <c r="BM4" s="15">
        <f>BM8/'Intermediate calculations'!BH8</f>
        <v>2.5980826109752164</v>
      </c>
      <c r="BN4" s="15">
        <f>BN8/'Intermediate calculations'!BI8</f>
        <v>2.5339477021977341</v>
      </c>
      <c r="BO4" s="15">
        <f>BO8/'Intermediate calculations'!BJ8</f>
        <v>2.4709078275380039</v>
      </c>
      <c r="BP4" s="15">
        <f>BP8/'Intermediate calculations'!BK8</f>
        <v>2.4089278245435928</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590812.29608784732</v>
      </c>
      <c r="AE5" s="24">
        <f>'Intermediate calculations'!Z15*'Intermediate calculations'!Z16*Constants!$H$18</f>
        <v>594626.65153249807</v>
      </c>
      <c r="AF5" s="24">
        <f>'Intermediate calculations'!AA15*'Intermediate calculations'!AA16*Constants!$H$18</f>
        <v>597682.69556528912</v>
      </c>
      <c r="AG5" s="24">
        <f>'Intermediate calculations'!AB15*'Intermediate calculations'!AB16*Constants!$H$18</f>
        <v>598741.60381908098</v>
      </c>
      <c r="AH5" s="24">
        <f>'Intermediate calculations'!AC15*'Intermediate calculations'!AC16*Constants!$H$18</f>
        <v>599816.30628356419</v>
      </c>
      <c r="AI5" s="24">
        <f>'Intermediate calculations'!AD15*'Intermediate calculations'!AD16*Constants!$H$18</f>
        <v>602738.88571095129</v>
      </c>
      <c r="AJ5" s="24">
        <f>'Intermediate calculations'!AE15*'Intermediate calculations'!AE16*Constants!$H$18</f>
        <v>605152.29701471201</v>
      </c>
      <c r="AK5" s="24">
        <f>'Intermediate calculations'!AF15*'Intermediate calculations'!AF16*Constants!$H$18</f>
        <v>605566.95894725528</v>
      </c>
      <c r="AL5" s="24">
        <f>'Intermediate calculations'!AG15*'Intermediate calculations'!AG16*Constants!$H$18</f>
        <v>587055.14403206867</v>
      </c>
      <c r="AM5" s="24">
        <f>'Intermediate calculations'!AH15*'Intermediate calculations'!AH16*Constants!$H$18</f>
        <v>594430.93158093735</v>
      </c>
      <c r="AN5" s="24">
        <f>'Intermediate calculations'!AI15*'Intermediate calculations'!AI16*Constants!$H$18</f>
        <v>599409.53444571246</v>
      </c>
      <c r="AO5" s="24">
        <f>'Intermediate calculations'!AJ15*'Intermediate calculations'!AJ16*Constants!$H$18</f>
        <v>604915.58232616691</v>
      </c>
      <c r="AP5" s="24">
        <f>'Intermediate calculations'!AK15*'Intermediate calculations'!AK16*Constants!$H$18</f>
        <v>610564.14982986974</v>
      </c>
      <c r="AQ5" s="24">
        <f>'Intermediate calculations'!AL15*'Intermediate calculations'!AL16*Constants!$H$18</f>
        <v>618470.68384165724</v>
      </c>
      <c r="AR5" s="24">
        <f>'Intermediate calculations'!AM15*'Intermediate calculations'!AM16*Constants!$H$18</f>
        <v>626417.20362646412</v>
      </c>
      <c r="AS5" s="24">
        <f>'Intermediate calculations'!AN15*'Intermediate calculations'!AN16*Constants!$H$18</f>
        <v>635070.63265586505</v>
      </c>
      <c r="AT5" s="24">
        <f>'Intermediate calculations'!AO15*'Intermediate calculations'!AO16*Constants!$H$18</f>
        <v>644066.96905797534</v>
      </c>
      <c r="AU5" s="24">
        <f>'Intermediate calculations'!AP15*'Intermediate calculations'!AP16*Constants!$H$18</f>
        <v>655712.04886187962</v>
      </c>
      <c r="AV5" s="24">
        <f>'Intermediate calculations'!AQ15*'Intermediate calculations'!AQ16*Constants!$H$18</f>
        <v>668126.70333662152</v>
      </c>
      <c r="AW5" s="24">
        <f>'Intermediate calculations'!AR15*'Intermediate calculations'!AR16*Constants!$H$18</f>
        <v>679265.35119686206</v>
      </c>
      <c r="AX5" s="24">
        <f>'Intermediate calculations'!AS15*'Intermediate calculations'!AS16*Constants!$H$18</f>
        <v>690371.57302272483</v>
      </c>
      <c r="AY5" s="24">
        <f>'Intermediate calculations'!AT15*'Intermediate calculations'!AT16*Constants!$H$18</f>
        <v>701639.02498424053</v>
      </c>
      <c r="AZ5" s="24">
        <f>'Intermediate calculations'!AU15*'Intermediate calculations'!AU16*Constants!$H$18</f>
        <v>714088.17336191074</v>
      </c>
      <c r="BA5" s="24">
        <f>'Intermediate calculations'!AV15*'Intermediate calculations'!AV16*Constants!$H$18</f>
        <v>724877.90540705249</v>
      </c>
      <c r="BB5" s="24">
        <f>'Intermediate calculations'!AW15*'Intermediate calculations'!AW16*Constants!$H$18</f>
        <v>736160.67644098715</v>
      </c>
      <c r="BC5" s="24">
        <f>'Intermediate calculations'!AX15*'Intermediate calculations'!AX16*Constants!$H$18</f>
        <v>748039.15372640674</v>
      </c>
      <c r="BD5" s="24">
        <f>'Intermediate calculations'!AY15*'Intermediate calculations'!AY16*Constants!$H$18</f>
        <v>759401.46297622961</v>
      </c>
      <c r="BE5" s="24">
        <f>'Intermediate calculations'!AZ15*'Intermediate calculations'!AZ16*Constants!$H$18</f>
        <v>770981.09029016551</v>
      </c>
      <c r="BF5" s="24">
        <f>'Intermediate calculations'!BA15*'Intermediate calculations'!BA16*Constants!$H$18</f>
        <v>783257.30110037117</v>
      </c>
      <c r="BG5" s="24">
        <f>'Intermediate calculations'!BB15*'Intermediate calculations'!BB16*Constants!$H$18</f>
        <v>795293.54321298585</v>
      </c>
      <c r="BH5" s="24">
        <f>'Intermediate calculations'!BC15*'Intermediate calculations'!BC16*Constants!$H$18</f>
        <v>807624.51548527845</v>
      </c>
      <c r="BI5" s="24">
        <f>'Intermediate calculations'!BD15*'Intermediate calculations'!BD16*Constants!$H$18</f>
        <v>820373.81977812061</v>
      </c>
      <c r="BJ5" s="24">
        <f>'Intermediate calculations'!BE15*'Intermediate calculations'!BE16*Constants!$H$18</f>
        <v>833562.31377459306</v>
      </c>
      <c r="BK5" s="24">
        <f>'Intermediate calculations'!BF15*'Intermediate calculations'!BF16*Constants!$H$18</f>
        <v>847800.41279392608</v>
      </c>
      <c r="BL5" s="24">
        <f>'Intermediate calculations'!BG15*'Intermediate calculations'!BG16*Constants!$H$18</f>
        <v>862374.60893744975</v>
      </c>
      <c r="BM5" s="24">
        <f>'Intermediate calculations'!BH15*'Intermediate calculations'!BH16*Constants!$H$18</f>
        <v>876750.87972574786</v>
      </c>
      <c r="BN5" s="24">
        <f>'Intermediate calculations'!BI15*'Intermediate calculations'!BI16*Constants!$H$18</f>
        <v>891790.51112809707</v>
      </c>
      <c r="BO5" s="24">
        <f>'Intermediate calculations'!BJ15*'Intermediate calculations'!BJ16*Constants!$H$18</f>
        <v>907715.40377276833</v>
      </c>
      <c r="BP5" s="24">
        <f>'Intermediate calculations'!BK15*'Intermediate calculations'!BK16*Constants!$H$18</f>
        <v>927137.68522100244</v>
      </c>
    </row>
    <row r="6" spans="1:72" s="23" customFormat="1" x14ac:dyDescent="0.25">
      <c r="A6" s="23" t="str">
        <f t="shared" ref="A6:A22" si="1">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489530.18818707351</v>
      </c>
      <c r="AE6" s="24">
        <f>'Intermediate calculations'!Z15*'Intermediate calculations'!Z16*Constants!$H$19</f>
        <v>492690.65412692697</v>
      </c>
      <c r="AF6" s="24">
        <f>'Intermediate calculations'!AA15*'Intermediate calculations'!AA16*Constants!$H$19</f>
        <v>495222.80489695386</v>
      </c>
      <c r="AG6" s="24">
        <f>'Intermediate calculations'!AB15*'Intermediate calculations'!AB16*Constants!$H$19</f>
        <v>496100.18602152425</v>
      </c>
      <c r="AH6" s="24">
        <f>'Intermediate calculations'!AC15*'Intermediate calculations'!AC16*Constants!$H$19</f>
        <v>496990.65377781034</v>
      </c>
      <c r="AI6" s="24">
        <f>'Intermediate calculations'!AD15*'Intermediate calculations'!AD16*Constants!$H$19</f>
        <v>499412.21958907397</v>
      </c>
      <c r="AJ6" s="24">
        <f>'Intermediate calculations'!AE15*'Intermediate calculations'!AE16*Constants!$H$19</f>
        <v>501411.90324076143</v>
      </c>
      <c r="AK6" s="24">
        <f>'Intermediate calculations'!AF15*'Intermediate calculations'!AF16*Constants!$H$19</f>
        <v>501755.48027058289</v>
      </c>
      <c r="AL6" s="24">
        <f>'Intermediate calculations'!AG15*'Intermediate calculations'!AG16*Constants!$H$19</f>
        <v>486417.11934085691</v>
      </c>
      <c r="AM6" s="24">
        <f>'Intermediate calculations'!AH15*'Intermediate calculations'!AH16*Constants!$H$19</f>
        <v>492528.48616706242</v>
      </c>
      <c r="AN6" s="24">
        <f>'Intermediate calculations'!AI15*'Intermediate calculations'!AI16*Constants!$H$19</f>
        <v>496653.61425501888</v>
      </c>
      <c r="AO6" s="24">
        <f>'Intermediate calculations'!AJ15*'Intermediate calculations'!AJ16*Constants!$H$19</f>
        <v>501215.76821310975</v>
      </c>
      <c r="AP6" s="24">
        <f>'Intermediate calculations'!AK15*'Intermediate calculations'!AK16*Constants!$H$19</f>
        <v>505896.00985903491</v>
      </c>
      <c r="AQ6" s="24">
        <f>'Intermediate calculations'!AL15*'Intermediate calculations'!AL16*Constants!$H$19</f>
        <v>512447.13804023032</v>
      </c>
      <c r="AR6" s="24">
        <f>'Intermediate calculations'!AM15*'Intermediate calculations'!AM16*Constants!$H$19</f>
        <v>519031.39729049883</v>
      </c>
      <c r="AS6" s="24">
        <f>'Intermediate calculations'!AN15*'Intermediate calculations'!AN16*Constants!$H$19</f>
        <v>526201.38134343107</v>
      </c>
      <c r="AT6" s="24">
        <f>'Intermediate calculations'!AO15*'Intermediate calculations'!AO16*Constants!$H$19</f>
        <v>533655.48864803673</v>
      </c>
      <c r="AU6" s="24">
        <f>'Intermediate calculations'!AP15*'Intermediate calculations'!AP16*Constants!$H$19</f>
        <v>543304.26905698597</v>
      </c>
      <c r="AV6" s="24">
        <f>'Intermediate calculations'!AQ15*'Intermediate calculations'!AQ16*Constants!$H$19</f>
        <v>553590.6970503435</v>
      </c>
      <c r="AW6" s="24">
        <f>'Intermediate calculations'!AR15*'Intermediate calculations'!AR16*Constants!$H$19</f>
        <v>562819.86242025718</v>
      </c>
      <c r="AX6" s="24">
        <f>'Intermediate calculations'!AS15*'Intermediate calculations'!AS16*Constants!$H$19</f>
        <v>572022.16050454346</v>
      </c>
      <c r="AY6" s="24">
        <f>'Intermediate calculations'!AT15*'Intermediate calculations'!AT16*Constants!$H$19</f>
        <v>581358.04927265644</v>
      </c>
      <c r="AZ6" s="24">
        <f>'Intermediate calculations'!AU15*'Intermediate calculations'!AU16*Constants!$H$19</f>
        <v>591673.05792844028</v>
      </c>
      <c r="BA6" s="24">
        <f>'Intermediate calculations'!AV15*'Intermediate calculations'!AV16*Constants!$H$19</f>
        <v>600613.12162298639</v>
      </c>
      <c r="BB6" s="24">
        <f>'Intermediate calculations'!AW15*'Intermediate calculations'!AW16*Constants!$H$19</f>
        <v>609961.70333681791</v>
      </c>
      <c r="BC6" s="24">
        <f>'Intermediate calculations'!AX15*'Intermediate calculations'!AX16*Constants!$H$19</f>
        <v>619803.87023045134</v>
      </c>
      <c r="BD6" s="24">
        <f>'Intermediate calculations'!AY15*'Intermediate calculations'!AY16*Constants!$H$19</f>
        <v>629218.3550374473</v>
      </c>
      <c r="BE6" s="24">
        <f>'Intermediate calculations'!AZ15*'Intermediate calculations'!AZ16*Constants!$H$19</f>
        <v>638812.90338328003</v>
      </c>
      <c r="BF6" s="24">
        <f>'Intermediate calculations'!BA15*'Intermediate calculations'!BA16*Constants!$H$19</f>
        <v>648984.62091173616</v>
      </c>
      <c r="BG6" s="24">
        <f>'Intermediate calculations'!BB15*'Intermediate calculations'!BB16*Constants!$H$19</f>
        <v>658957.50723361678</v>
      </c>
      <c r="BH6" s="24">
        <f>'Intermediate calculations'!BC15*'Intermediate calculations'!BC16*Constants!$H$19</f>
        <v>669174.59854494501</v>
      </c>
      <c r="BI6" s="24">
        <f>'Intermediate calculations'!BD15*'Intermediate calculations'!BD16*Constants!$H$19</f>
        <v>679738.30781615712</v>
      </c>
      <c r="BJ6" s="24">
        <f>'Intermediate calculations'!BE15*'Intermediate calculations'!BE16*Constants!$H$19</f>
        <v>690665.91712751996</v>
      </c>
      <c r="BK6" s="24">
        <f>'Intermediate calculations'!BF15*'Intermediate calculations'!BF16*Constants!$H$19</f>
        <v>702463.19917211018</v>
      </c>
      <c r="BL6" s="24">
        <f>'Intermediate calculations'!BG15*'Intermediate calculations'!BG16*Constants!$H$19</f>
        <v>714538.96169102984</v>
      </c>
      <c r="BM6" s="24">
        <f>'Intermediate calculations'!BH15*'Intermediate calculations'!BH16*Constants!$H$19</f>
        <v>726450.72891561966</v>
      </c>
      <c r="BN6" s="24">
        <f>'Intermediate calculations'!BI15*'Intermediate calculations'!BI16*Constants!$H$19</f>
        <v>738912.13779185177</v>
      </c>
      <c r="BO6" s="24">
        <f>'Intermediate calculations'!BJ15*'Intermediate calculations'!BJ16*Constants!$H$19</f>
        <v>752107.04884029378</v>
      </c>
      <c r="BP6" s="24">
        <f>'Intermediate calculations'!BK15*'Intermediate calculations'!BK16*Constants!$H$19</f>
        <v>768199.79632597347</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607692.64740464312</v>
      </c>
      <c r="AE7" s="24">
        <f>'Intermediate calculations'!Z15*'Intermediate calculations'!Z16*(1-Constants!$H$18-Constants!$H$19)</f>
        <v>611615.98443342664</v>
      </c>
      <c r="AF7" s="24">
        <f>'Intermediate calculations'!AA15*'Intermediate calculations'!AA16*(1-Constants!$H$18-Constants!$H$19)</f>
        <v>614759.34401001188</v>
      </c>
      <c r="AG7" s="24">
        <f>'Intermediate calculations'!AB15*'Intermediate calculations'!AB16*(1-Constants!$H$18-Constants!$H$19)</f>
        <v>615848.50678534049</v>
      </c>
      <c r="AH7" s="24">
        <f>'Intermediate calculations'!AC15*'Intermediate calculations'!AC16*(1-Constants!$H$18-Constants!$H$19)</f>
        <v>616953.91503452323</v>
      </c>
      <c r="AI7" s="24">
        <f>'Intermediate calculations'!AD15*'Intermediate calculations'!AD16*(1-Constants!$H$18-Constants!$H$19)</f>
        <v>619959.99673126428</v>
      </c>
      <c r="AJ7" s="24">
        <f>'Intermediate calculations'!AE15*'Intermediate calculations'!AE16*(1-Constants!$H$18-Constants!$H$19)</f>
        <v>622442.36264370393</v>
      </c>
      <c r="AK7" s="24">
        <f>'Intermediate calculations'!AF15*'Intermediate calculations'!AF16*(1-Constants!$H$18-Constants!$H$19)</f>
        <v>622868.87206003407</v>
      </c>
      <c r="AL7" s="24">
        <f>'Intermediate calculations'!AG15*'Intermediate calculations'!AG16*(1-Constants!$H$18-Constants!$H$19)</f>
        <v>603828.14814727078</v>
      </c>
      <c r="AM7" s="24">
        <f>'Intermediate calculations'!AH15*'Intermediate calculations'!AH16*(1-Constants!$H$18-Constants!$H$19)</f>
        <v>611414.67248325003</v>
      </c>
      <c r="AN7" s="24">
        <f>'Intermediate calculations'!AI15*'Intermediate calculations'!AI16*(1-Constants!$H$18-Constants!$H$19)</f>
        <v>616535.52114416147</v>
      </c>
      <c r="AO7" s="24">
        <f>'Intermediate calculations'!AJ15*'Intermediate calculations'!AJ16*(1-Constants!$H$18-Constants!$H$19)</f>
        <v>622198.88467834319</v>
      </c>
      <c r="AP7" s="24">
        <f>'Intermediate calculations'!AK15*'Intermediate calculations'!AK16*(1-Constants!$H$18-Constants!$H$19)</f>
        <v>628008.839825009</v>
      </c>
      <c r="AQ7" s="24">
        <f>'Intermediate calculations'!AL15*'Intermediate calculations'!AL16*(1-Constants!$H$18-Constants!$H$19)</f>
        <v>636141.2748085619</v>
      </c>
      <c r="AR7" s="24">
        <f>'Intermediate calculations'!AM15*'Intermediate calculations'!AM16*(1-Constants!$H$18-Constants!$H$19)</f>
        <v>644314.83801579184</v>
      </c>
      <c r="AS7" s="24">
        <f>'Intermediate calculations'!AN15*'Intermediate calculations'!AN16*(1-Constants!$H$18-Constants!$H$19)</f>
        <v>653215.5078746042</v>
      </c>
      <c r="AT7" s="24">
        <f>'Intermediate calculations'!AO15*'Intermediate calculations'!AO16*(1-Constants!$H$18-Constants!$H$19)</f>
        <v>662468.88245963189</v>
      </c>
      <c r="AU7" s="24">
        <f>'Intermediate calculations'!AP15*'Intermediate calculations'!AP16*(1-Constants!$H$18-Constants!$H$19)</f>
        <v>674446.67882936203</v>
      </c>
      <c r="AV7" s="24">
        <f>'Intermediate calculations'!AQ15*'Intermediate calculations'!AQ16*(1-Constants!$H$18-Constants!$H$19)</f>
        <v>687216.03771766799</v>
      </c>
      <c r="AW7" s="24">
        <f>'Intermediate calculations'!AR15*'Intermediate calculations'!AR16*(1-Constants!$H$18-Constants!$H$19)</f>
        <v>698672.93265962973</v>
      </c>
      <c r="AX7" s="24">
        <f>'Intermediate calculations'!AS15*'Intermediate calculations'!AS16*(1-Constants!$H$18-Constants!$H$19)</f>
        <v>710096.47510908847</v>
      </c>
      <c r="AY7" s="24">
        <f>'Intermediate calculations'!AT15*'Intermediate calculations'!AT16*(1-Constants!$H$18-Constants!$H$19)</f>
        <v>721685.85426950466</v>
      </c>
      <c r="AZ7" s="24">
        <f>'Intermediate calculations'!AU15*'Intermediate calculations'!AU16*(1-Constants!$H$18-Constants!$H$19)</f>
        <v>734490.69260082266</v>
      </c>
      <c r="BA7" s="24">
        <f>'Intermediate calculations'!AV15*'Intermediate calculations'!AV16*(1-Constants!$H$18-Constants!$H$19)</f>
        <v>745588.70270439703</v>
      </c>
      <c r="BB7" s="24">
        <f>'Intermediate calculations'!AW15*'Intermediate calculations'!AW16*(1-Constants!$H$18-Constants!$H$19)</f>
        <v>757193.83862501557</v>
      </c>
      <c r="BC7" s="24">
        <f>'Intermediate calculations'!AX15*'Intermediate calculations'!AX16*(1-Constants!$H$18-Constants!$H$19)</f>
        <v>769411.70097573288</v>
      </c>
      <c r="BD7" s="24">
        <f>'Intermediate calculations'!AY15*'Intermediate calculations'!AY16*(1-Constants!$H$18-Constants!$H$19)</f>
        <v>781098.64763269341</v>
      </c>
      <c r="BE7" s="24">
        <f>'Intermediate calculations'!AZ15*'Intermediate calculations'!AZ16*(1-Constants!$H$18-Constants!$H$19)</f>
        <v>793009.12144131318</v>
      </c>
      <c r="BF7" s="24">
        <f>'Intermediate calculations'!BA15*'Intermediate calculations'!BA16*(1-Constants!$H$18-Constants!$H$19)</f>
        <v>805636.08113181044</v>
      </c>
      <c r="BG7" s="24">
        <f>'Intermediate calculations'!BB15*'Intermediate calculations'!BB16*(1-Constants!$H$18-Constants!$H$19)</f>
        <v>818016.21587621409</v>
      </c>
      <c r="BH7" s="24">
        <f>'Intermediate calculations'!BC15*'Intermediate calculations'!BC16*(1-Constants!$H$18-Constants!$H$19)</f>
        <v>830699.50164200086</v>
      </c>
      <c r="BI7" s="24">
        <f>'Intermediate calculations'!BD15*'Intermediate calculations'!BD16*(1-Constants!$H$18-Constants!$H$19)</f>
        <v>843813.07177178143</v>
      </c>
      <c r="BJ7" s="24">
        <f>'Intermediate calculations'!BE15*'Intermediate calculations'!BE16*(1-Constants!$H$18-Constants!$H$19)</f>
        <v>857378.37988243869</v>
      </c>
      <c r="BK7" s="24">
        <f>'Intermediate calculations'!BF15*'Intermediate calculations'!BF16*(1-Constants!$H$18-Constants!$H$19)</f>
        <v>872023.28173089551</v>
      </c>
      <c r="BL7" s="24">
        <f>'Intermediate calculations'!BG15*'Intermediate calculations'!BG16*(1-Constants!$H$18-Constants!$H$19)</f>
        <v>887013.88347851997</v>
      </c>
      <c r="BM7" s="24">
        <f>'Intermediate calculations'!BH15*'Intermediate calculations'!BH16*(1-Constants!$H$18-Constants!$H$19)</f>
        <v>901800.9048607694</v>
      </c>
      <c r="BN7" s="24">
        <f>'Intermediate calculations'!BI15*'Intermediate calculations'!BI16*(1-Constants!$H$18-Constants!$H$19)</f>
        <v>917270.24001747137</v>
      </c>
      <c r="BO7" s="24">
        <f>'Intermediate calculations'!BJ15*'Intermediate calculations'!BJ16*(1-Constants!$H$18-Constants!$H$19)</f>
        <v>933650.12959484768</v>
      </c>
      <c r="BP7" s="24">
        <f>'Intermediate calculations'!BK15*'Intermediate calculations'!BK16*(1-Constants!$H$18-Constants!$H$19)</f>
        <v>953627.33337017405</v>
      </c>
    </row>
    <row r="8" spans="1:72" s="23" customFormat="1" x14ac:dyDescent="0.25">
      <c r="A8" s="23" t="str">
        <f t="shared" si="1"/>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5991338.8163234666</v>
      </c>
      <c r="AE8" s="24">
        <f>'Intermediate calculations'!Z10*'Intermediate calculations'!Z11*Constants!$H$20</f>
        <v>5955606.4552578116</v>
      </c>
      <c r="AF8" s="24">
        <f>'Intermediate calculations'!AA10*'Intermediate calculations'!AA11*Constants!$H$20</f>
        <v>5887246.0479919361</v>
      </c>
      <c r="AG8" s="24">
        <f>'Intermediate calculations'!AB10*'Intermediate calculations'!AB11*Constants!$H$20</f>
        <v>5753007.4494235218</v>
      </c>
      <c r="AH8" s="24">
        <f>'Intermediate calculations'!AC10*'Intermediate calculations'!AC11*Constants!$H$20</f>
        <v>5615141.6556357779</v>
      </c>
      <c r="AI8" s="24">
        <f>'Intermediate calculations'!AD10*'Intermediate calculations'!AD11*Constants!$H$20</f>
        <v>5524702.2453482095</v>
      </c>
      <c r="AJ8" s="24">
        <f>'Intermediate calculations'!AE10*'Intermediate calculations'!AE11*Constants!$H$20</f>
        <v>5417316.7166265957</v>
      </c>
      <c r="AK8" s="24">
        <f>'Intermediate calculations'!AF10*'Intermediate calculations'!AF11*Constants!$H$20</f>
        <v>5255223.1726767039</v>
      </c>
      <c r="AL8" s="24">
        <f>'Intermediate calculations'!AG10*'Intermediate calculations'!AG11*Constants!$H$20</f>
        <v>4611719.5524672437</v>
      </c>
      <c r="AM8" s="24">
        <f>'Intermediate calculations'!AH10*'Intermediate calculations'!AH11*Constants!$H$20</f>
        <v>4718949.2384249885</v>
      </c>
      <c r="AN8" s="24">
        <f>'Intermediate calculations'!AI10*'Intermediate calculations'!AI11*Constants!$H$20</f>
        <v>4760778.723385321</v>
      </c>
      <c r="AO8" s="24">
        <f>'Intermediate calculations'!AJ10*'Intermediate calculations'!AJ11*Constants!$H$20</f>
        <v>4811379.4492765488</v>
      </c>
      <c r="AP8" s="24">
        <f>'Intermediate calculations'!AK10*'Intermediate calculations'!AK11*Constants!$H$20</f>
        <v>4861188.874845257</v>
      </c>
      <c r="AQ8" s="24">
        <f>'Intermediate calculations'!AL10*'Intermediate calculations'!AL11*Constants!$H$20</f>
        <v>4960302.6245619375</v>
      </c>
      <c r="AR8" s="24">
        <f>'Intermediate calculations'!AM10*'Intermediate calculations'!AM11*Constants!$H$20</f>
        <v>5064472.3943990516</v>
      </c>
      <c r="AS8" s="24">
        <f>'Intermediate calculations'!AN10*'Intermediate calculations'!AN11*Constants!$H$20</f>
        <v>5179477.795644084</v>
      </c>
      <c r="AT8" s="24">
        <f>'Intermediate calculations'!AO10*'Intermediate calculations'!AO11*Constants!$H$20</f>
        <v>5296595.3741536206</v>
      </c>
      <c r="AU8" s="24">
        <f>'Intermediate calculations'!AP10*'Intermediate calculations'!AP11*Constants!$H$20</f>
        <v>5467135.3965008352</v>
      </c>
      <c r="AV8" s="24">
        <f>'Intermediate calculations'!AQ10*'Intermediate calculations'!AQ11*Constants!$H$20</f>
        <v>5647437.1963796457</v>
      </c>
      <c r="AW8" s="24">
        <f>'Intermediate calculations'!AR10*'Intermediate calculations'!AR11*Constants!$H$20</f>
        <v>5751110.8903779499</v>
      </c>
      <c r="AX8" s="24">
        <f>'Intermediate calculations'!AS10*'Intermediate calculations'!AS11*Constants!$H$20</f>
        <v>5844269.0954637388</v>
      </c>
      <c r="AY8" s="24">
        <f>'Intermediate calculations'!AT10*'Intermediate calculations'!AT11*Constants!$H$20</f>
        <v>5931204.4387390688</v>
      </c>
      <c r="AZ8" s="24">
        <f>'Intermediate calculations'!AU10*'Intermediate calculations'!AU11*Constants!$H$20</f>
        <v>6032388.7086480986</v>
      </c>
      <c r="BA8" s="24">
        <f>'Intermediate calculations'!AV10*'Intermediate calculations'!AV11*Constants!$H$20</f>
        <v>6090810.5470426865</v>
      </c>
      <c r="BB8" s="24">
        <f>'Intermediate calculations'!AW10*'Intermediate calculations'!AW11*Constants!$H$20</f>
        <v>6156129.4060938815</v>
      </c>
      <c r="BC8" s="24">
        <f>'Intermediate calculations'!AX10*'Intermediate calculations'!AX11*Constants!$H$20</f>
        <v>6223573.2639005166</v>
      </c>
      <c r="BD8" s="24">
        <f>'Intermediate calculations'!AY10*'Intermediate calculations'!AY11*Constants!$H$20</f>
        <v>6272321.1489300411</v>
      </c>
      <c r="BE8" s="24">
        <f>'Intermediate calculations'!AZ10*'Intermediate calculations'!AZ11*Constants!$H$20</f>
        <v>6316291.3313229727</v>
      </c>
      <c r="BF8" s="24">
        <f>'Intermediate calculations'!BA10*'Intermediate calculations'!BA11*Constants!$H$20</f>
        <v>6363680.8435788117</v>
      </c>
      <c r="BG8" s="24">
        <f>'Intermediate calculations'!BB10*'Intermediate calculations'!BB11*Constants!$H$20</f>
        <v>6435560.6995158466</v>
      </c>
      <c r="BH8" s="24">
        <f>'Intermediate calculations'!BC10*'Intermediate calculations'!BC11*Constants!$H$20</f>
        <v>6505138.1389629589</v>
      </c>
      <c r="BI8" s="24">
        <f>'Intermediate calculations'!BD10*'Intermediate calculations'!BD11*Constants!$H$20</f>
        <v>6574271.1701123426</v>
      </c>
      <c r="BJ8" s="24">
        <f>'Intermediate calculations'!BE10*'Intermediate calculations'!BE11*Constants!$H$20</f>
        <v>6643015.2158295922</v>
      </c>
      <c r="BK8" s="24">
        <f>'Intermediate calculations'!BF10*'Intermediate calculations'!BF11*Constants!$H$20</f>
        <v>6720590.9652617015</v>
      </c>
      <c r="BL8" s="24">
        <f>'Intermediate calculations'!BG10*'Intermediate calculations'!BG11*Constants!$H$20</f>
        <v>6799716.6656257967</v>
      </c>
      <c r="BM8" s="24">
        <f>'Intermediate calculations'!BH10*'Intermediate calculations'!BH11*Constants!$H$20</f>
        <v>6867571.6568145575</v>
      </c>
      <c r="BN8" s="24">
        <f>'Intermediate calculations'!BI10*'Intermediate calculations'!BI11*Constants!$H$20</f>
        <v>6937080.2109414907</v>
      </c>
      <c r="BO8" s="24">
        <f>'Intermediate calculations'!BJ10*'Intermediate calculations'!BJ11*Constants!$H$20</f>
        <v>7010920.1818526685</v>
      </c>
      <c r="BP8" s="24">
        <f>'Intermediate calculations'!BK10*'Intermediate calculations'!BK11*Constants!$H$20</f>
        <v>7124884.4277444938</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5313074.044664206</v>
      </c>
      <c r="AE9" s="24">
        <f>'Intermediate calculations'!Z10*'Intermediate calculations'!Z11*(1-Constants!$H$20)</f>
        <v>5281386.8565493794</v>
      </c>
      <c r="AF9" s="24">
        <f>'Intermediate calculations'!AA10*'Intermediate calculations'!AA11*(1-Constants!$H$20)</f>
        <v>5220765.3633136032</v>
      </c>
      <c r="AG9" s="24">
        <f>'Intermediate calculations'!AB10*'Intermediate calculations'!AB11*(1-Constants!$H$20)</f>
        <v>5101723.5872246325</v>
      </c>
      <c r="AH9" s="24">
        <f>'Intermediate calculations'!AC10*'Intermediate calculations'!AC11*(1-Constants!$H$20)</f>
        <v>4979465.2417902183</v>
      </c>
      <c r="AI9" s="24">
        <f>'Intermediate calculations'!AD10*'Intermediate calculations'!AD11*(1-Constants!$H$20)</f>
        <v>4899264.2553087883</v>
      </c>
      <c r="AJ9" s="24">
        <f>'Intermediate calculations'!AE10*'Intermediate calculations'!AE11*(1-Constants!$H$20)</f>
        <v>4804035.578895282</v>
      </c>
      <c r="AK9" s="24">
        <f>'Intermediate calculations'!AF10*'Intermediate calculations'!AF11*(1-Constants!$H$20)</f>
        <v>4660292.2474680198</v>
      </c>
      <c r="AL9" s="24">
        <f>'Intermediate calculations'!AG10*'Intermediate calculations'!AG11*(1-Constants!$H$20)</f>
        <v>4089638.0936973668</v>
      </c>
      <c r="AM9" s="24">
        <f>'Intermediate calculations'!AH10*'Intermediate calculations'!AH11*(1-Constants!$H$20)</f>
        <v>4184728.5699240458</v>
      </c>
      <c r="AN9" s="24">
        <f>'Intermediate calculations'!AI10*'Intermediate calculations'!AI11*(1-Constants!$H$20)</f>
        <v>4221822.6414926425</v>
      </c>
      <c r="AO9" s="24">
        <f>'Intermediate calculations'!AJ10*'Intermediate calculations'!AJ11*(1-Constants!$H$20)</f>
        <v>4266694.9833207121</v>
      </c>
      <c r="AP9" s="24">
        <f>'Intermediate calculations'!AK10*'Intermediate calculations'!AK11*(1-Constants!$H$20)</f>
        <v>4310865.6059948504</v>
      </c>
      <c r="AQ9" s="24">
        <f>'Intermediate calculations'!AL10*'Intermediate calculations'!AL11*(1-Constants!$H$20)</f>
        <v>4398758.931215303</v>
      </c>
      <c r="AR9" s="24">
        <f>'Intermediate calculations'!AM10*'Intermediate calculations'!AM11*(1-Constants!$H$20)</f>
        <v>4491135.8969199127</v>
      </c>
      <c r="AS9" s="24">
        <f>'Intermediate calculations'!AN10*'Intermediate calculations'!AN11*(1-Constants!$H$20)</f>
        <v>4593121.818778716</v>
      </c>
      <c r="AT9" s="24">
        <f>'Intermediate calculations'!AO10*'Intermediate calculations'!AO11*(1-Constants!$H$20)</f>
        <v>4696980.8034947189</v>
      </c>
      <c r="AU9" s="24">
        <f>'Intermediate calculations'!AP10*'Intermediate calculations'!AP11*(1-Constants!$H$20)</f>
        <v>4848214.4082177207</v>
      </c>
      <c r="AV9" s="24">
        <f>'Intermediate calculations'!AQ10*'Intermediate calculations'!AQ11*(1-Constants!$H$20)</f>
        <v>5008104.6835819492</v>
      </c>
      <c r="AW9" s="24">
        <f>'Intermediate calculations'!AR10*'Intermediate calculations'!AR11*(1-Constants!$H$20)</f>
        <v>5100041.7329766713</v>
      </c>
      <c r="AX9" s="24">
        <f>'Intermediate calculations'!AS10*'Intermediate calculations'!AS11*(1-Constants!$H$20)</f>
        <v>5182653.7261659568</v>
      </c>
      <c r="AY9" s="24">
        <f>'Intermediate calculations'!AT10*'Intermediate calculations'!AT11*(1-Constants!$H$20)</f>
        <v>5259747.3324667215</v>
      </c>
      <c r="AZ9" s="24">
        <f>'Intermediate calculations'!AU10*'Intermediate calculations'!AU11*(1-Constants!$H$20)</f>
        <v>5349476.7793671805</v>
      </c>
      <c r="BA9" s="24">
        <f>'Intermediate calculations'!AV10*'Intermediate calculations'!AV11*(1-Constants!$H$20)</f>
        <v>5401284.8247359674</v>
      </c>
      <c r="BB9" s="24">
        <f>'Intermediate calculations'!AW10*'Intermediate calculations'!AW11*(1-Constants!$H$20)</f>
        <v>5459209.0959700448</v>
      </c>
      <c r="BC9" s="24">
        <f>'Intermediate calculations'!AX10*'Intermediate calculations'!AX11*(1-Constants!$H$20)</f>
        <v>5519017.8000627216</v>
      </c>
      <c r="BD9" s="24">
        <f>'Intermediate calculations'!AY10*'Intermediate calculations'!AY11*(1-Constants!$H$20)</f>
        <v>5562247.0565983374</v>
      </c>
      <c r="BE9" s="24">
        <f>'Intermediate calculations'!AZ10*'Intermediate calculations'!AZ11*(1-Constants!$H$20)</f>
        <v>5601239.4824939566</v>
      </c>
      <c r="BF9" s="24">
        <f>'Intermediate calculations'!BA10*'Intermediate calculations'!BA11*(1-Constants!$H$20)</f>
        <v>5643264.1443057377</v>
      </c>
      <c r="BG9" s="24">
        <f>'Intermediate calculations'!BB10*'Intermediate calculations'!BB11*(1-Constants!$H$20)</f>
        <v>5707006.6580612222</v>
      </c>
      <c r="BH9" s="24">
        <f>'Intermediate calculations'!BC10*'Intermediate calculations'!BC11*(1-Constants!$H$20)</f>
        <v>5768707.4062501704</v>
      </c>
      <c r="BI9" s="24">
        <f>'Intermediate calculations'!BD10*'Intermediate calculations'!BD11*(1-Constants!$H$20)</f>
        <v>5830014.0565147186</v>
      </c>
      <c r="BJ9" s="24">
        <f>'Intermediate calculations'!BE10*'Intermediate calculations'!BE11*(1-Constants!$H$20)</f>
        <v>5890975.7574337889</v>
      </c>
      <c r="BK9" s="24">
        <f>'Intermediate calculations'!BF10*'Intermediate calculations'!BF11*(1-Constants!$H$20)</f>
        <v>5959769.3465528283</v>
      </c>
      <c r="BL9" s="24">
        <f>'Intermediate calculations'!BG10*'Intermediate calculations'!BG11*(1-Constants!$H$20)</f>
        <v>6029937.4204606107</v>
      </c>
      <c r="BM9" s="24">
        <f>'Intermediate calculations'!BH10*'Intermediate calculations'!BH11*(1-Constants!$H$20)</f>
        <v>6090110.7145336634</v>
      </c>
      <c r="BN9" s="24">
        <f>'Intermediate calculations'!BI10*'Intermediate calculations'!BI11*(1-Constants!$H$20)</f>
        <v>6151750.3757405663</v>
      </c>
      <c r="BO9" s="24">
        <f>'Intermediate calculations'!BJ10*'Intermediate calculations'!BJ11*(1-Constants!$H$20)</f>
        <v>6217231.1046618</v>
      </c>
      <c r="BP9" s="24">
        <f>'Intermediate calculations'!BK10*'Intermediate calculations'!BK11*(1-Constants!$H$20)</f>
        <v>6318293.7378111547</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543502.02286947612</v>
      </c>
      <c r="AE10" s="24">
        <f>(((('Intermediate calculations'!Z9/('Intermediate calculations'!Z64+0.27))*ttokg)/Constants!$H$21)/(365/'Intermediate calculations'!Z65))</f>
        <v>563272.68749645806</v>
      </c>
      <c r="AF10" s="24">
        <f>(((('Intermediate calculations'!AA9/('Intermediate calculations'!AA64+0.27))*ttokg)/Constants!$H$21)/(365/'Intermediate calculations'!AA65))</f>
        <v>580205.84000186215</v>
      </c>
      <c r="AG10" s="24">
        <f>(((('Intermediate calculations'!AB9/('Intermediate calculations'!AB64+0.27))*ttokg)/Constants!$H$21)/(365/'Intermediate calculations'!AB65))</f>
        <v>590533.24657758535</v>
      </c>
      <c r="AH10" s="24">
        <f>(((('Intermediate calculations'!AC9/('Intermediate calculations'!AC64+0.27))*ttokg)/Constants!$H$21)/(365/'Intermediate calculations'!AC65))</f>
        <v>600104.87407665455</v>
      </c>
      <c r="AI10" s="24">
        <f>(((('Intermediate calculations'!AD9/('Intermediate calculations'!AD64+0.27))*ttokg)/Constants!$H$21)/(365/'Intermediate calculations'!AD65))</f>
        <v>614555.16586118843</v>
      </c>
      <c r="AJ10" s="24">
        <f>(((('Intermediate calculations'!AE9/('Intermediate calculations'!AE64+0.27))*ttokg)/Constants!$H$21)/(365/'Intermediate calculations'!AE65))</f>
        <v>627072.87339603365</v>
      </c>
      <c r="AK10" s="24">
        <f>(((('Intermediate calculations'!AF9/('Intermediate calculations'!AF64+0.27))*ttokg)/Constants!$H$21)/(365/'Intermediate calculations'!AF65))</f>
        <v>632889.64820349147</v>
      </c>
      <c r="AL10" s="24">
        <f>(((('Intermediate calculations'!AG9/('Intermediate calculations'!AG64+0.27))*ttokg)/Constants!$H$21)/(365/'Intermediate calculations'!AG65))</f>
        <v>577759.22266989516</v>
      </c>
      <c r="AM10" s="24">
        <f>(((('Intermediate calculations'!AH9/('Intermediate calculations'!AH64+0.27))*ttokg)/Constants!$H$21)/(365/'Intermediate calculations'!AH65))</f>
        <v>605354.62630266789</v>
      </c>
      <c r="AN10" s="24">
        <f>(((('Intermediate calculations'!AI9/('Intermediate calculations'!AI64+0.27))*ttokg)/Constants!$H$21)/(365/'Intermediate calculations'!AI65))</f>
        <v>625149.21954363654</v>
      </c>
      <c r="AO10" s="24">
        <f>(((('Intermediate calculations'!AJ9/('Intermediate calculations'!AJ64+0.27))*ttokg)/Constants!$H$21)/(365/'Intermediate calculations'!AJ65))</f>
        <v>646530.68167314841</v>
      </c>
      <c r="AP10" s="24">
        <f>(((('Intermediate calculations'!AK9/('Intermediate calculations'!AK64+0.27))*ttokg)/Constants!$H$21)/(365/'Intermediate calculations'!AK65))</f>
        <v>668281.49856570351</v>
      </c>
      <c r="AQ10" s="24">
        <f>(((('Intermediate calculations'!AL9/('Intermediate calculations'!AL64+0.27))*ttokg)/Constants!$H$21)/(365/'Intermediate calculations'!AL65))</f>
        <v>697454.56542759296</v>
      </c>
      <c r="AR10" s="24">
        <f>(((('Intermediate calculations'!AM9/('Intermediate calculations'!AM64+0.27))*ttokg)/Constants!$H$21)/(365/'Intermediate calculations'!AM65))</f>
        <v>728173.80391121889</v>
      </c>
      <c r="AS10" s="24">
        <f>(((('Intermediate calculations'!AN9/('Intermediate calculations'!AN64+0.27))*ttokg)/Constants!$H$21)/(365/'Intermediate calculations'!AN65))</f>
        <v>761360.4251794602</v>
      </c>
      <c r="AT10" s="24">
        <f>(((('Intermediate calculations'!AO9/('Intermediate calculations'!AO64+0.27))*ttokg)/Constants!$H$21)/(365/'Intermediate calculations'!AO65))</f>
        <v>795833.81058246957</v>
      </c>
      <c r="AU10" s="24">
        <f>(((('Intermediate calculations'!AP9/('Intermediate calculations'!AP64+0.27))*ttokg)/Constants!$H$21)/(365/'Intermediate calculations'!AP65))</f>
        <v>839520.41200441762</v>
      </c>
      <c r="AV10" s="24">
        <f>(((('Intermediate calculations'!AQ9/('Intermediate calculations'!AQ64+0.27))*ttokg)/Constants!$H$21)/(365/'Intermediate calculations'!AQ65))</f>
        <v>886134.22606073006</v>
      </c>
      <c r="AW10" s="24">
        <f>(((('Intermediate calculations'!AR9/('Intermediate calculations'!AR64+0.27))*ttokg)/Constants!$H$21)/(365/'Intermediate calculations'!AR65))</f>
        <v>932215.81160929694</v>
      </c>
      <c r="AX10" s="24">
        <f>(((('Intermediate calculations'!AS9/('Intermediate calculations'!AS64+0.27))*ttokg)/Constants!$H$21)/(365/'Intermediate calculations'!AS65))</f>
        <v>978675.5063926843</v>
      </c>
      <c r="AY10" s="24">
        <f>(((('Intermediate calculations'!AT9/('Intermediate calculations'!AT64+0.27))*ttokg)/Constants!$H$21)/(365/'Intermediate calculations'!AT65))</f>
        <v>1026198.2885507168</v>
      </c>
      <c r="AZ10" s="24">
        <f>(((('Intermediate calculations'!AU9/('Intermediate calculations'!AU64+0.27))*ttokg)/Constants!$H$21)/(365/'Intermediate calculations'!AU65))</f>
        <v>1078456.1116750007</v>
      </c>
      <c r="BA10" s="24">
        <f>(((('Intermediate calculations'!AV9/('Intermediate calculations'!AV64+0.27))*ttokg)/Constants!$H$21)/(365/'Intermediate calculations'!AV65))</f>
        <v>1125295.6482540437</v>
      </c>
      <c r="BB10" s="24">
        <f>(((('Intermediate calculations'!AW9/('Intermediate calculations'!AW64+0.27))*ttokg)/Constants!$H$21)/(365/'Intermediate calculations'!AW65))</f>
        <v>1175547.0818700143</v>
      </c>
      <c r="BC10" s="24">
        <f>(((('Intermediate calculations'!AX9/('Intermediate calculations'!AX64+0.27))*ttokg)/Constants!$H$21)/(365/'Intermediate calculations'!AX65))</f>
        <v>1228524.8236112907</v>
      </c>
      <c r="BD10" s="24">
        <f>(((('Intermediate calculations'!AY9/('Intermediate calculations'!AY64+0.27))*ttokg)/Constants!$H$21)/(365/'Intermediate calculations'!AY65))</f>
        <v>1280159.8290286318</v>
      </c>
      <c r="BE10" s="24">
        <f>(((('Intermediate calculations'!AZ9/('Intermediate calculations'!AZ64+0.27))*ttokg)/Constants!$H$21)/(365/'Intermediate calculations'!AZ65))</f>
        <v>1333149.1239890002</v>
      </c>
      <c r="BF10" s="24">
        <f>(((('Intermediate calculations'!BA9/('Intermediate calculations'!BA64+0.27))*ttokg)/Constants!$H$21)/(365/'Intermediate calculations'!BA65))</f>
        <v>1389324.3671482096</v>
      </c>
      <c r="BG10" s="24">
        <f>(((('Intermediate calculations'!BB9/('Intermediate calculations'!BB64+0.27))*ttokg)/Constants!$H$21)/(365/'Intermediate calculations'!BB65))</f>
        <v>1444498.2760397713</v>
      </c>
      <c r="BH10" s="24">
        <f>(((('Intermediate calculations'!BC9/('Intermediate calculations'!BC64+0.27))*ttokg)/Constants!$H$21)/(365/'Intermediate calculations'!BC65))</f>
        <v>1501287.8675351634</v>
      </c>
      <c r="BI10" s="24">
        <f>(((('Intermediate calculations'!BD9/('Intermediate calculations'!BD64+0.27))*ttokg)/Constants!$H$21)/(365/'Intermediate calculations'!BD65))</f>
        <v>1560194.2818806898</v>
      </c>
      <c r="BJ10" s="24">
        <f>(((('Intermediate calculations'!BE9/('Intermediate calculations'!BE64+0.27))*ttokg)/Constants!$H$21)/(365/'Intermediate calculations'!BE65))</f>
        <v>1621332.5960171856</v>
      </c>
      <c r="BK10" s="24">
        <f>(((('Intermediate calculations'!BF9/('Intermediate calculations'!BF64+0.27))*ttokg)/Constants!$H$21)/(365/'Intermediate calculations'!BF65))</f>
        <v>1687126.812673819</v>
      </c>
      <c r="BL10" s="24">
        <f>(((('Intermediate calculations'!BG9/('Intermediate calculations'!BG64+0.27))*ttokg)/Constants!$H$21)/(365/'Intermediate calculations'!BG65))</f>
        <v>1756012.2834436218</v>
      </c>
      <c r="BM10" s="24">
        <f>(((('Intermediate calculations'!BH9/('Intermediate calculations'!BH64+0.27))*ttokg)/Constants!$H$21)/(365/'Intermediate calculations'!BH65))</f>
        <v>1824756.9427986699</v>
      </c>
      <c r="BN10" s="24">
        <f>(((('Intermediate calculations'!BI9/('Intermediate calculations'!BI64+0.27))*ttokg)/Constants!$H$21)/(365/'Intermediate calculations'!BI65))</f>
        <v>1896784.1185659228</v>
      </c>
      <c r="BO10" s="24">
        <f>(((('Intermediate calculations'!BJ9/('Intermediate calculations'!BJ64+0.27))*ttokg)/Constants!$H$21)/(365/'Intermediate calculations'!BJ65))</f>
        <v>1973038.7343730095</v>
      </c>
      <c r="BP10" s="24">
        <f>(((('Intermediate calculations'!BK9/('Intermediate calculations'!BK64+0.27))*ttokg)/Constants!$H$21)/(365/'Intermediate calculations'!BK65))</f>
        <v>2064161.8761901206</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19017393.088899497</v>
      </c>
      <c r="AE11" s="24">
        <f>('Intermediate calculations'!Z27*'Intermediate calculations'!Z28)*Constants!$H$22</f>
        <v>19027755.336514559</v>
      </c>
      <c r="AF11" s="24">
        <f>('Intermediate calculations'!AA27*'Intermediate calculations'!AA28)*Constants!$H$22</f>
        <v>19051249.562963229</v>
      </c>
      <c r="AG11" s="24">
        <f>('Intermediate calculations'!AB27*'Intermediate calculations'!AB28)*Constants!$H$22</f>
        <v>19086448.980389811</v>
      </c>
      <c r="AH11" s="24">
        <f>('Intermediate calculations'!AC27*'Intermediate calculations'!AC28)*Constants!$H$22</f>
        <v>19133737.021349013</v>
      </c>
      <c r="AI11" s="24">
        <f>('Intermediate calculations'!AD27*'Intermediate calculations'!AD28)*Constants!$H$22</f>
        <v>19193542.819825027</v>
      </c>
      <c r="AJ11" s="24">
        <f>('Intermediate calculations'!AE27*'Intermediate calculations'!AE28)*Constants!$H$22</f>
        <v>19259624.954361755</v>
      </c>
      <c r="AK11" s="24">
        <f>('Intermediate calculations'!AF27*'Intermediate calculations'!AF28)*Constants!$H$22</f>
        <v>19331334.232659299</v>
      </c>
      <c r="AL11" s="24">
        <f>('Intermediate calculations'!AG27*'Intermediate calculations'!AG28)*Constants!$H$22</f>
        <v>19399775.143674724</v>
      </c>
      <c r="AM11" s="24">
        <f>('Intermediate calculations'!AH27*'Intermediate calculations'!AH28)*Constants!$H$22</f>
        <v>19429117.218078323</v>
      </c>
      <c r="AN11" s="24">
        <f>('Intermediate calculations'!AI27*'Intermediate calculations'!AI28)*Constants!$H$22</f>
        <v>19461998.641737707</v>
      </c>
      <c r="AO11" s="24">
        <f>('Intermediate calculations'!AJ27*'Intermediate calculations'!AJ28)*Constants!$H$22</f>
        <v>19499604.382090256</v>
      </c>
      <c r="AP11" s="24">
        <f>('Intermediate calculations'!AK27*'Intermediate calculations'!AK28)*Constants!$H$22</f>
        <v>19541488.757273104</v>
      </c>
      <c r="AQ11" s="24">
        <f>('Intermediate calculations'!AL27*'Intermediate calculations'!AL28)*Constants!$H$22</f>
        <v>19588492.40158689</v>
      </c>
      <c r="AR11" s="24">
        <f>('Intermediate calculations'!AM27*'Intermediate calculations'!AM28)*Constants!$H$22</f>
        <v>19617895.842060264</v>
      </c>
      <c r="AS11" s="24">
        <f>('Intermediate calculations'!AN27*'Intermediate calculations'!AN28)*Constants!$H$22</f>
        <v>19651028.667938333</v>
      </c>
      <c r="AT11" s="24">
        <f>('Intermediate calculations'!AO27*'Intermediate calculations'!AO28)*Constants!$H$22</f>
        <v>19687540.370102298</v>
      </c>
      <c r="AU11" s="24">
        <f>('Intermediate calculations'!AP27*'Intermediate calculations'!AP28)*Constants!$H$22</f>
        <v>19728438.219033107</v>
      </c>
      <c r="AV11" s="24">
        <f>('Intermediate calculations'!AQ27*'Intermediate calculations'!AQ28)*Constants!$H$22</f>
        <v>19772642.613049854</v>
      </c>
      <c r="AW11" s="24">
        <f>('Intermediate calculations'!AR27*'Intermediate calculations'!AR28)*Constants!$H$22</f>
        <v>19801737.362158839</v>
      </c>
      <c r="AX11" s="24">
        <f>('Intermediate calculations'!AS27*'Intermediate calculations'!AS28)*Constants!$H$22</f>
        <v>19833341.164181843</v>
      </c>
      <c r="AY11" s="24">
        <f>('Intermediate calculations'!AT27*'Intermediate calculations'!AT28)*Constants!$H$22</f>
        <v>19867444.167123087</v>
      </c>
      <c r="AZ11" s="24">
        <f>('Intermediate calculations'!AU27*'Intermediate calculations'!AU28)*Constants!$H$22</f>
        <v>19904460.584064893</v>
      </c>
      <c r="BA11" s="24">
        <f>('Intermediate calculations'!AV27*'Intermediate calculations'!AV28)*Constants!$H$22</f>
        <v>19942876.185680024</v>
      </c>
      <c r="BB11" s="24">
        <f>('Intermediate calculations'!AW27*'Intermediate calculations'!AW28)*Constants!$H$22</f>
        <v>19967383.650931511</v>
      </c>
      <c r="BC11" s="24">
        <f>('Intermediate calculations'!AX27*'Intermediate calculations'!AX28)*Constants!$H$22</f>
        <v>19994136.92420011</v>
      </c>
      <c r="BD11" s="24">
        <f>('Intermediate calculations'!AY27*'Intermediate calculations'!AY28)*Constants!$H$22</f>
        <v>20022505.013741046</v>
      </c>
      <c r="BE11" s="24">
        <f>('Intermediate calculations'!AZ27*'Intermediate calculations'!AZ28)*Constants!$H$22</f>
        <v>20052787.722451005</v>
      </c>
      <c r="BF11" s="24">
        <f>('Intermediate calculations'!BA27*'Intermediate calculations'!BA28)*Constants!$H$22</f>
        <v>20085162.364625052</v>
      </c>
      <c r="BG11" s="24">
        <f>('Intermediate calculations'!BB27*'Intermediate calculations'!BB28)*Constants!$H$22</f>
        <v>20103917.729614422</v>
      </c>
      <c r="BH11" s="24">
        <f>('Intermediate calculations'!BC27*'Intermediate calculations'!BC28)*Constants!$H$22</f>
        <v>20124356.110276178</v>
      </c>
      <c r="BI11" s="24">
        <f>('Intermediate calculations'!BD27*'Intermediate calculations'!BD28)*Constants!$H$22</f>
        <v>20146485.870056868</v>
      </c>
      <c r="BJ11" s="24">
        <f>('Intermediate calculations'!BE27*'Intermediate calculations'!BE28)*Constants!$H$22</f>
        <v>20170267.553032499</v>
      </c>
      <c r="BK11" s="24">
        <f>('Intermediate calculations'!BF27*'Intermediate calculations'!BF28)*Constants!$H$22</f>
        <v>20195960.157016922</v>
      </c>
      <c r="BL11" s="24">
        <f>('Intermediate calculations'!BG27*'Intermediate calculations'!BG28)*Constants!$H$22</f>
        <v>20207828.666842457</v>
      </c>
      <c r="BM11" s="24">
        <f>('Intermediate calculations'!BH27*'Intermediate calculations'!BH28)*Constants!$H$22</f>
        <v>20220827.406247344</v>
      </c>
      <c r="BN11" s="24">
        <f>('Intermediate calculations'!BI27*'Intermediate calculations'!BI28)*Constants!$H$22</f>
        <v>20235346.600009233</v>
      </c>
      <c r="BO11" s="24">
        <f>('Intermediate calculations'!BJ27*'Intermediate calculations'!BJ28)*Constants!$H$22</f>
        <v>20251458.841904234</v>
      </c>
      <c r="BP11" s="24">
        <f>('Intermediate calculations'!BK27*'Intermediate calculations'!BK28)*Constants!$H$22</f>
        <v>20270434.441352013</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2841679.4270769362</v>
      </c>
      <c r="AE12" s="24">
        <f>('Intermediate calculations'!Z27*'Intermediate calculations'!Z28)*(1-Constants!$H$22)</f>
        <v>2843227.8089044741</v>
      </c>
      <c r="AF12" s="24">
        <f>('Intermediate calculations'!AA27*'Intermediate calculations'!AA28)*(1-Constants!$H$22)</f>
        <v>2846738.4404427814</v>
      </c>
      <c r="AG12" s="24">
        <f>('Intermediate calculations'!AB27*'Intermediate calculations'!AB28)*(1-Constants!$H$22)</f>
        <v>2851998.1235065237</v>
      </c>
      <c r="AH12" s="24">
        <f>('Intermediate calculations'!AC27*'Intermediate calculations'!AC28)*(1-Constants!$H$22)</f>
        <v>2859064.1526153698</v>
      </c>
      <c r="AI12" s="24">
        <f>('Intermediate calculations'!AD27*'Intermediate calculations'!AD28)*(1-Constants!$H$22)</f>
        <v>2868000.6512382226</v>
      </c>
      <c r="AJ12" s="24">
        <f>('Intermediate calculations'!AE27*'Intermediate calculations'!AE28)*(1-Constants!$H$22)</f>
        <v>2877874.993180492</v>
      </c>
      <c r="AK12" s="24">
        <f>('Intermediate calculations'!AF27*'Intermediate calculations'!AF28)*(1-Constants!$H$22)</f>
        <v>2888590.1726962174</v>
      </c>
      <c r="AL12" s="24">
        <f>('Intermediate calculations'!AG27*'Intermediate calculations'!AG28)*(1-Constants!$H$22)</f>
        <v>2898816.9754916253</v>
      </c>
      <c r="AM12" s="24">
        <f>('Intermediate calculations'!AH27*'Intermediate calculations'!AH28)*(1-Constants!$H$22)</f>
        <v>2903201.4233910139</v>
      </c>
      <c r="AN12" s="24">
        <f>('Intermediate calculations'!AI27*'Intermediate calculations'!AI28)*(1-Constants!$H$22)</f>
        <v>2908114.7395700025</v>
      </c>
      <c r="AO12" s="24">
        <f>('Intermediate calculations'!AJ27*'Intermediate calculations'!AJ28)*(1-Constants!$H$22)</f>
        <v>2913733.9881284293</v>
      </c>
      <c r="AP12" s="24">
        <f>('Intermediate calculations'!AK27*'Intermediate calculations'!AK28)*(1-Constants!$H$22)</f>
        <v>2919992.5729258661</v>
      </c>
      <c r="AQ12" s="24">
        <f>('Intermediate calculations'!AL27*'Intermediate calculations'!AL28)*(1-Constants!$H$22)</f>
        <v>2927016.1059842482</v>
      </c>
      <c r="AR12" s="24">
        <f>('Intermediate calculations'!AM27*'Intermediate calculations'!AM28)*(1-Constants!$H$22)</f>
        <v>2931409.7235262464</v>
      </c>
      <c r="AS12" s="24">
        <f>('Intermediate calculations'!AN27*'Intermediate calculations'!AN28)*(1-Constants!$H$22)</f>
        <v>2936360.6055540037</v>
      </c>
      <c r="AT12" s="24">
        <f>('Intermediate calculations'!AO27*'Intermediate calculations'!AO28)*(1-Constants!$H$22)</f>
        <v>2941816.3771417225</v>
      </c>
      <c r="AU12" s="24">
        <f>('Intermediate calculations'!AP27*'Intermediate calculations'!AP28)*(1-Constants!$H$22)</f>
        <v>2947927.5499704643</v>
      </c>
      <c r="AV12" s="24">
        <f>('Intermediate calculations'!AQ27*'Intermediate calculations'!AQ28)*(1-Constants!$H$22)</f>
        <v>2954532.8042488289</v>
      </c>
      <c r="AW12" s="24">
        <f>('Intermediate calculations'!AR27*'Intermediate calculations'!AR28)*(1-Constants!$H$22)</f>
        <v>2958880.2954949993</v>
      </c>
      <c r="AX12" s="24">
        <f>('Intermediate calculations'!AS27*'Intermediate calculations'!AS28)*(1-Constants!$H$22)</f>
        <v>2963602.7026938386</v>
      </c>
      <c r="AY12" s="24">
        <f>('Intermediate calculations'!AT27*'Intermediate calculations'!AT28)*(1-Constants!$H$22)</f>
        <v>2968698.5537080476</v>
      </c>
      <c r="AZ12" s="24">
        <f>('Intermediate calculations'!AU27*'Intermediate calculations'!AU28)*(1-Constants!$H$22)</f>
        <v>2974229.7424464785</v>
      </c>
      <c r="BA12" s="24">
        <f>('Intermediate calculations'!AV27*'Intermediate calculations'!AV28)*(1-Constants!$H$22)</f>
        <v>2979970.0047567855</v>
      </c>
      <c r="BB12" s="24">
        <f>('Intermediate calculations'!AW27*'Intermediate calculations'!AW28)*(1-Constants!$H$22)</f>
        <v>2983632.0397943635</v>
      </c>
      <c r="BC12" s="24">
        <f>('Intermediate calculations'!AX27*'Intermediate calculations'!AX28)*(1-Constants!$H$22)</f>
        <v>2987629.6553402464</v>
      </c>
      <c r="BD12" s="24">
        <f>('Intermediate calculations'!AY27*'Intermediate calculations'!AY28)*(1-Constants!$H$22)</f>
        <v>2991868.5652716504</v>
      </c>
      <c r="BE12" s="24">
        <f>('Intermediate calculations'!AZ27*'Intermediate calculations'!AZ28)*(1-Constants!$H$22)</f>
        <v>2996393.5677225641</v>
      </c>
      <c r="BF12" s="24">
        <f>('Intermediate calculations'!BA27*'Intermediate calculations'!BA28)*(1-Constants!$H$22)</f>
        <v>3001231.1579324789</v>
      </c>
      <c r="BG12" s="24">
        <f>('Intermediate calculations'!BB27*'Intermediate calculations'!BB28)*(1-Constants!$H$22)</f>
        <v>3004033.6837354884</v>
      </c>
      <c r="BH12" s="24">
        <f>('Intermediate calculations'!BC27*'Intermediate calculations'!BC28)*(1-Constants!$H$22)</f>
        <v>3007087.6946389694</v>
      </c>
      <c r="BI12" s="24">
        <f>('Intermediate calculations'!BD27*'Intermediate calculations'!BD28)*(1-Constants!$H$22)</f>
        <v>3010394.4403533256</v>
      </c>
      <c r="BJ12" s="24">
        <f>('Intermediate calculations'!BE27*'Intermediate calculations'!BE28)*(1-Constants!$H$22)</f>
        <v>3013948.0251657763</v>
      </c>
      <c r="BK12" s="24">
        <f>('Intermediate calculations'!BF27*'Intermediate calculations'!BF28)*(1-Constants!$H$22)</f>
        <v>3017787.1498990804</v>
      </c>
      <c r="BL12" s="24">
        <f>('Intermediate calculations'!BG27*'Intermediate calculations'!BG28)*(1-Constants!$H$22)</f>
        <v>3019560.6053902525</v>
      </c>
      <c r="BM12" s="24">
        <f>('Intermediate calculations'!BH27*'Intermediate calculations'!BH28)*(1-Constants!$H$22)</f>
        <v>3021502.9457610971</v>
      </c>
      <c r="BN12" s="24">
        <f>('Intermediate calculations'!BI27*'Intermediate calculations'!BI28)*(1-Constants!$H$22)</f>
        <v>3023672.4804611499</v>
      </c>
      <c r="BO12" s="24">
        <f>('Intermediate calculations'!BJ27*'Intermediate calculations'!BJ28)*(1-Constants!$H$22)</f>
        <v>3026080.0568362651</v>
      </c>
      <c r="BP12" s="24">
        <f>('Intermediate calculations'!BK27*'Intermediate calculations'!BK28)*(1-Constants!$H$22)</f>
        <v>3028915.4912365079</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2067858.98399784</v>
      </c>
      <c r="AE13" s="24">
        <f>'Intermediate calculations'!Z22*'Intermediate calculations'!Z25*Constants!$H$23</f>
        <v>2073249.3785679403</v>
      </c>
      <c r="AF13" s="24">
        <f>'Intermediate calculations'!AA22*'Intermediate calculations'!AA25*Constants!$H$23</f>
        <v>2080478.6683512328</v>
      </c>
      <c r="AG13" s="24">
        <f>'Intermediate calculations'!AB22*'Intermediate calculations'!AB25*Constants!$H$23</f>
        <v>2089334.3324282209</v>
      </c>
      <c r="AH13" s="24">
        <f>'Intermediate calculations'!AC22*'Intermediate calculations'!AC25*Constants!$H$23</f>
        <v>2099907.9944244521</v>
      </c>
      <c r="AI13" s="24">
        <f>'Intermediate calculations'!AD22*'Intermediate calculations'!AD25*Constants!$H$23</f>
        <v>2112292.3897286346</v>
      </c>
      <c r="AJ13" s="24">
        <f>'Intermediate calculations'!AE22*'Intermediate calculations'!AE25*Constants!$H$23</f>
        <v>2125444.2824131879</v>
      </c>
      <c r="AK13" s="24">
        <f>'Intermediate calculations'!AF22*'Intermediate calculations'!AF25*Constants!$H$23</f>
        <v>2139273.6898133853</v>
      </c>
      <c r="AL13" s="24">
        <f>'Intermediate calculations'!AG22*'Intermediate calculations'!AG25*Constants!$H$23</f>
        <v>2152298.3162104231</v>
      </c>
      <c r="AM13" s="24">
        <f>'Intermediate calculations'!AH22*'Intermediate calculations'!AH25*Constants!$H$23</f>
        <v>2158520.0049432777</v>
      </c>
      <c r="AN13" s="24">
        <f>'Intermediate calculations'!AI22*'Intermediate calculations'!AI25*Constants!$H$23</f>
        <v>2165158.1207996896</v>
      </c>
      <c r="AO13" s="24">
        <f>'Intermediate calculations'!AJ22*'Intermediate calculations'!AJ25*Constants!$H$23</f>
        <v>2172421.6687108814</v>
      </c>
      <c r="AP13" s="24">
        <f>'Intermediate calculations'!AK22*'Intermediate calculations'!AK25*Constants!$H$23</f>
        <v>2180244.0157133359</v>
      </c>
      <c r="AQ13" s="24">
        <f>'Intermediate calculations'!AL22*'Intermediate calculations'!AL25*Constants!$H$23</f>
        <v>2188772.1305844528</v>
      </c>
      <c r="AR13" s="24">
        <f>'Intermediate calculations'!AM22*'Intermediate calculations'!AM25*Constants!$H$23</f>
        <v>2194236.8699503965</v>
      </c>
      <c r="AS13" s="24">
        <f>'Intermediate calculations'!AN22*'Intermediate calculations'!AN25*Constants!$H$23</f>
        <v>2200202.9631289616</v>
      </c>
      <c r="AT13" s="24">
        <f>'Intermediate calculations'!AO22*'Intermediate calculations'!AO25*Constants!$H$23</f>
        <v>2206616.6867799135</v>
      </c>
      <c r="AU13" s="24">
        <f>'Intermediate calculations'!AP22*'Intermediate calculations'!AP25*Constants!$H$23</f>
        <v>2213648.2162128943</v>
      </c>
      <c r="AV13" s="24">
        <f>'Intermediate calculations'!AQ22*'Intermediate calculations'!AQ25*Constants!$H$23</f>
        <v>2221122.0769472127</v>
      </c>
      <c r="AW13" s="24">
        <f>'Intermediate calculations'!AR22*'Intermediate calculations'!AR25*Constants!$H$23</f>
        <v>2226014.8143139505</v>
      </c>
      <c r="AX13" s="24">
        <f>'Intermediate calculations'!AS22*'Intermediate calculations'!AS25*Constants!$H$23</f>
        <v>2231236.8587481761</v>
      </c>
      <c r="AY13" s="24">
        <f>'Intermediate calculations'!AT22*'Intermediate calculations'!AT25*Constants!$H$23</f>
        <v>2236789.1303829537</v>
      </c>
      <c r="AZ13" s="24">
        <f>'Intermediate calculations'!AU22*'Intermediate calculations'!AU25*Constants!$H$23</f>
        <v>2242741.4851707239</v>
      </c>
      <c r="BA13" s="24">
        <f>'Intermediate calculations'!AV22*'Intermediate calculations'!AV25*Constants!$H$23</f>
        <v>2248848.5477180476</v>
      </c>
      <c r="BB13" s="24">
        <f>'Intermediate calculations'!AW22*'Intermediate calculations'!AW25*Constants!$H$23</f>
        <v>2252622.0941579021</v>
      </c>
      <c r="BC13" s="24">
        <f>'Intermediate calculations'!AX22*'Intermediate calculations'!AX25*Constants!$H$23</f>
        <v>2256702.2047032057</v>
      </c>
      <c r="BD13" s="24">
        <f>'Intermediate calculations'!AY22*'Intermediate calculations'!AY25*Constants!$H$23</f>
        <v>2260987.7139364416</v>
      </c>
      <c r="BE13" s="24">
        <f>'Intermediate calculations'!AZ22*'Intermediate calculations'!AZ25*Constants!$H$23</f>
        <v>2265528.6460816013</v>
      </c>
      <c r="BF13" s="24">
        <f>'Intermediate calculations'!BA22*'Intermediate calculations'!BA25*Constants!$H$23</f>
        <v>2270354.7134076525</v>
      </c>
      <c r="BG13" s="24">
        <f>'Intermediate calculations'!BB22*'Intermediate calculations'!BB25*Constants!$H$23</f>
        <v>2272933.2377080307</v>
      </c>
      <c r="BH13" s="24">
        <f>'Intermediate calculations'!BC22*'Intermediate calculations'!BC25*Constants!$H$23</f>
        <v>2275741.2999343472</v>
      </c>
      <c r="BI13" s="24">
        <f>'Intermediate calculations'!BD22*'Intermediate calculations'!BD25*Constants!$H$23</f>
        <v>2278780.9037760426</v>
      </c>
      <c r="BJ13" s="24">
        <f>'Intermediate calculations'!BE22*'Intermediate calculations'!BE25*Constants!$H$23</f>
        <v>2282046.267570449</v>
      </c>
      <c r="BK13" s="24">
        <f>'Intermediate calculations'!BF22*'Intermediate calculations'!BF25*Constants!$H$23</f>
        <v>2285579.3557917965</v>
      </c>
      <c r="BL13" s="24">
        <f>'Intermediate calculations'!BG22*'Intermediate calculations'!BG25*Constants!$H$23</f>
        <v>2286864.534522634</v>
      </c>
      <c r="BM13" s="24">
        <f>'Intermediate calculations'!BH22*'Intermediate calculations'!BH25*Constants!$H$23</f>
        <v>2288301.3575771628</v>
      </c>
      <c r="BN13" s="24">
        <f>'Intermediate calculations'!BI22*'Intermediate calculations'!BI25*Constants!$H$23</f>
        <v>2289952.510373442</v>
      </c>
      <c r="BO13" s="24">
        <f>'Intermediate calculations'!BJ22*'Intermediate calculations'!BJ25*Constants!$H$23</f>
        <v>2291829.6751149124</v>
      </c>
      <c r="BP13" s="24">
        <f>'Intermediate calculations'!BK22*'Intermediate calculations'!BK25*Constants!$H$23</f>
        <v>2294134.680311407</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4014079.2042311002</v>
      </c>
      <c r="AE14" s="24">
        <f>'Intermediate calculations'!Z22*'Intermediate calculations'!Z25*(1-Constants!$H$23)</f>
        <v>4024542.9113377659</v>
      </c>
      <c r="AF14" s="24">
        <f>'Intermediate calculations'!AA22*'Intermediate calculations'!AA25*(1-Constants!$H$23)</f>
        <v>4038576.2385641569</v>
      </c>
      <c r="AG14" s="24">
        <f>'Intermediate calculations'!AB22*'Intermediate calculations'!AB25*(1-Constants!$H$23)</f>
        <v>4055766.6453018398</v>
      </c>
      <c r="AH14" s="24">
        <f>'Intermediate calculations'!AC22*'Intermediate calculations'!AC25*(1-Constants!$H$23)</f>
        <v>4076291.9891768773</v>
      </c>
      <c r="AI14" s="24">
        <f>'Intermediate calculations'!AD22*'Intermediate calculations'!AD25*(1-Constants!$H$23)</f>
        <v>4100332.2859438192</v>
      </c>
      <c r="AJ14" s="24">
        <f>'Intermediate calculations'!AE22*'Intermediate calculations'!AE25*(1-Constants!$H$23)</f>
        <v>4125862.4305667756</v>
      </c>
      <c r="AK14" s="24">
        <f>'Intermediate calculations'!AF22*'Intermediate calculations'!AF25*(1-Constants!$H$23)</f>
        <v>4152707.7508142176</v>
      </c>
      <c r="AL14" s="24">
        <f>'Intermediate calculations'!AG22*'Intermediate calculations'!AG25*(1-Constants!$H$23)</f>
        <v>4177990.84911435</v>
      </c>
      <c r="AM14" s="24">
        <f>'Intermediate calculations'!AH22*'Intermediate calculations'!AH25*(1-Constants!$H$23)</f>
        <v>4190068.2448898912</v>
      </c>
      <c r="AN14" s="24">
        <f>'Intermediate calculations'!AI22*'Intermediate calculations'!AI25*(1-Constants!$H$23)</f>
        <v>4202953.9991993969</v>
      </c>
      <c r="AO14" s="24">
        <f>'Intermediate calculations'!AJ22*'Intermediate calculations'!AJ25*(1-Constants!$H$23)</f>
        <v>4217053.8274975922</v>
      </c>
      <c r="AP14" s="24">
        <f>'Intermediate calculations'!AK22*'Intermediate calculations'!AK25*(1-Constants!$H$23)</f>
        <v>4232238.3834435334</v>
      </c>
      <c r="AQ14" s="24">
        <f>'Intermediate calculations'!AL22*'Intermediate calculations'!AL25*(1-Constants!$H$23)</f>
        <v>4248792.9593698196</v>
      </c>
      <c r="AR14" s="24">
        <f>'Intermediate calculations'!AM22*'Intermediate calculations'!AM25*(1-Constants!$H$23)</f>
        <v>4259400.9828448864</v>
      </c>
      <c r="AS14" s="24">
        <f>'Intermediate calculations'!AN22*'Intermediate calculations'!AN25*(1-Constants!$H$23)</f>
        <v>4270982.222544454</v>
      </c>
      <c r="AT14" s="24">
        <f>'Intermediate calculations'!AO22*'Intermediate calculations'!AO25*(1-Constants!$H$23)</f>
        <v>4283432.3919845372</v>
      </c>
      <c r="AU14" s="24">
        <f>'Intermediate calculations'!AP22*'Intermediate calculations'!AP25*(1-Constants!$H$23)</f>
        <v>4297081.8314720886</v>
      </c>
      <c r="AV14" s="24">
        <f>'Intermediate calculations'!AQ22*'Intermediate calculations'!AQ25*(1-Constants!$H$23)</f>
        <v>4311589.914074</v>
      </c>
      <c r="AW14" s="24">
        <f>'Intermediate calculations'!AR22*'Intermediate calculations'!AR25*(1-Constants!$H$23)</f>
        <v>4321087.5807270799</v>
      </c>
      <c r="AX14" s="24">
        <f>'Intermediate calculations'!AS22*'Intermediate calculations'!AS25*(1-Constants!$H$23)</f>
        <v>4331224.490511165</v>
      </c>
      <c r="AY14" s="24">
        <f>'Intermediate calculations'!AT22*'Intermediate calculations'!AT25*(1-Constants!$H$23)</f>
        <v>4342002.4295669096</v>
      </c>
      <c r="AZ14" s="24">
        <f>'Intermediate calculations'!AU22*'Intermediate calculations'!AU25*(1-Constants!$H$23)</f>
        <v>4353557.0006255219</v>
      </c>
      <c r="BA14" s="24">
        <f>'Intermediate calculations'!AV22*'Intermediate calculations'!AV25*(1-Constants!$H$23)</f>
        <v>4365411.8867467968</v>
      </c>
      <c r="BB14" s="24">
        <f>'Intermediate calculations'!AW22*'Intermediate calculations'!AW25*(1-Constants!$H$23)</f>
        <v>4372737.0063065151</v>
      </c>
      <c r="BC14" s="24">
        <f>'Intermediate calculations'!AX22*'Intermediate calculations'!AX25*(1-Constants!$H$23)</f>
        <v>4380657.2208944578</v>
      </c>
      <c r="BD14" s="24">
        <f>'Intermediate calculations'!AY22*'Intermediate calculations'!AY25*(1-Constants!$H$23)</f>
        <v>4388976.1505825035</v>
      </c>
      <c r="BE14" s="24">
        <f>'Intermediate calculations'!AZ22*'Intermediate calculations'!AZ25*(1-Constants!$H$23)</f>
        <v>4397790.901217225</v>
      </c>
      <c r="BF14" s="24">
        <f>'Intermediate calculations'!BA22*'Intermediate calculations'!BA25*(1-Constants!$H$23)</f>
        <v>4407159.1495560305</v>
      </c>
      <c r="BG14" s="24">
        <f>'Intermediate calculations'!BB22*'Intermediate calculations'!BB25*(1-Constants!$H$23)</f>
        <v>4412164.5202567652</v>
      </c>
      <c r="BH14" s="24">
        <f>'Intermediate calculations'!BC22*'Intermediate calculations'!BC25*(1-Constants!$H$23)</f>
        <v>4417615.4645784376</v>
      </c>
      <c r="BI14" s="24">
        <f>'Intermediate calculations'!BD22*'Intermediate calculations'!BD25*(1-Constants!$H$23)</f>
        <v>4423515.8720358461</v>
      </c>
      <c r="BJ14" s="24">
        <f>'Intermediate calculations'!BE22*'Intermediate calculations'!BE25*(1-Constants!$H$23)</f>
        <v>4429854.519401459</v>
      </c>
      <c r="BK14" s="24">
        <f>'Intermediate calculations'!BF22*'Intermediate calculations'!BF25*(1-Constants!$H$23)</f>
        <v>4436712.8671252504</v>
      </c>
      <c r="BL14" s="24">
        <f>'Intermediate calculations'!BG22*'Intermediate calculations'!BG25*(1-Constants!$H$23)</f>
        <v>4439207.6258380534</v>
      </c>
      <c r="BM14" s="24">
        <f>'Intermediate calculations'!BH22*'Intermediate calculations'!BH25*(1-Constants!$H$23)</f>
        <v>4441996.7529439032</v>
      </c>
      <c r="BN14" s="24">
        <f>'Intermediate calculations'!BI22*'Intermediate calculations'!BI25*(1-Constants!$H$23)</f>
        <v>4445201.931901386</v>
      </c>
      <c r="BO14" s="24">
        <f>'Intermediate calculations'!BJ22*'Intermediate calculations'!BJ25*(1-Constants!$H$23)</f>
        <v>4448845.8399289465</v>
      </c>
      <c r="BP14" s="24">
        <f>'Intermediate calculations'!BK22*'Intermediate calculations'!BK25*(1-Constants!$H$23)</f>
        <v>4453320.2617809661</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309150.95911047654</v>
      </c>
      <c r="AE15" s="24">
        <f>((Data!$AJ$61*((Drivers!AA5*1000000)/Drivers!AA4))+Data!$AK$61)</f>
        <v>311082.6266763017</v>
      </c>
      <c r="AF15" s="24">
        <f>((Data!$AJ$61*((Drivers!AB5*1000000)/Drivers!AB4))+Data!$AK$61)</f>
        <v>311976.20437030809</v>
      </c>
      <c r="AG15" s="24">
        <f>((Data!$AJ$61*((Drivers!AC5*1000000)/Drivers!AC4))+Data!$AK$61)</f>
        <v>310832.12452087365</v>
      </c>
      <c r="AH15" s="24">
        <f>((Data!$AJ$61*((Drivers!AD5*1000000)/Drivers!AD4))+Data!$AK$61)</f>
        <v>309385.75141226116</v>
      </c>
      <c r="AI15" s="24">
        <f>((Data!$AJ$61*((Drivers!AE5*1000000)/Drivers!AE4))+Data!$AK$61)</f>
        <v>309165.95022173831</v>
      </c>
      <c r="AJ15" s="24">
        <f>((Data!$AJ$61*((Drivers!AF5*1000000)/Drivers!AF4))+Data!$AK$61)</f>
        <v>308369.99908459687</v>
      </c>
      <c r="AK15" s="24">
        <f>((Data!$AJ$61*((Drivers!AG5*1000000)/Drivers!AG4))+Data!$AK$61)</f>
        <v>305805.55364910595</v>
      </c>
      <c r="AL15" s="24">
        <f>((Data!$AJ$61*((Drivers!AH5*1000000)/Drivers!AH4))+Data!$AK$61)</f>
        <v>288001.42668589659</v>
      </c>
      <c r="AM15" s="24">
        <f>((Data!$AJ$61*((Drivers!AI5*1000000)/Drivers!AI4))+Data!$AK$61)</f>
        <v>292550.6526587354</v>
      </c>
      <c r="AN15" s="24">
        <f>((Data!$AJ$61*((Drivers!AJ5*1000000)/Drivers!AJ4))+Data!$AK$61)</f>
        <v>295040.88616224506</v>
      </c>
      <c r="AO15" s="24">
        <f>((Data!$AJ$61*((Drivers!AK5*1000000)/Drivers!AK4))+Data!$AK$61)</f>
        <v>297810.01866715029</v>
      </c>
      <c r="AP15" s="24">
        <f>((Data!$AJ$61*((Drivers!AL5*1000000)/Drivers!AL4))+Data!$AK$61)</f>
        <v>300556.21731387591</v>
      </c>
      <c r="AQ15" s="24">
        <f>((Data!$AJ$61*((Drivers!AM5*1000000)/Drivers!AM4))+Data!$AK$61)</f>
        <v>304924.84961200238</v>
      </c>
      <c r="AR15" s="24">
        <f>((Data!$AJ$61*((Drivers!AN5*1000000)/Drivers!AN4))+Data!$AK$61)</f>
        <v>309801.68966693786</v>
      </c>
      <c r="AS15" s="24">
        <f>((Data!$AJ$61*((Drivers!AO5*1000000)/Drivers!AO4))+Data!$AK$61)</f>
        <v>315092.95760251052</v>
      </c>
      <c r="AT15" s="24">
        <f>((Data!$AJ$61*((Drivers!AP5*1000000)/Drivers!AP4))+Data!$AK$61)</f>
        <v>320515.33726505982</v>
      </c>
      <c r="AU15" s="24">
        <f>((Data!$AJ$61*((Drivers!AQ5*1000000)/Drivers!AQ4))+Data!$AK$61)</f>
        <v>327821.76899276662</v>
      </c>
      <c r="AV15" s="24">
        <f>((Data!$AJ$61*((Drivers!AR5*1000000)/Drivers!AR4))+Data!$AK$61)</f>
        <v>335560.87207549834</v>
      </c>
      <c r="AW15" s="24">
        <f>((Data!$AJ$61*((Drivers!AS5*1000000)/Drivers!AS4))+Data!$AK$61)</f>
        <v>342720.80827252485</v>
      </c>
      <c r="AX15" s="24">
        <f>((Data!$AJ$61*((Drivers!AT5*1000000)/Drivers!AT4))+Data!$AK$61)</f>
        <v>349732.46599698917</v>
      </c>
      <c r="AY15" s="24">
        <f>((Data!$AJ$61*((Drivers!AU5*1000000)/Drivers!AU4))+Data!$AK$61)</f>
        <v>356742.31758478383</v>
      </c>
      <c r="AZ15" s="24">
        <f>((Data!$AJ$61*((Drivers!AV5*1000000)/Drivers!AV4))+Data!$AK$61)</f>
        <v>364509.21447736112</v>
      </c>
      <c r="BA15" s="24">
        <f>((Data!$AJ$61*((Drivers!AW5*1000000)/Drivers!AW4))+Data!$AK$61)</f>
        <v>370918.91898237308</v>
      </c>
      <c r="BB15" s="24">
        <f>((Data!$AJ$61*((Drivers!AX5*1000000)/Drivers!AX4))+Data!$AK$61)</f>
        <v>378113.91005781794</v>
      </c>
      <c r="BC15" s="24">
        <f>((Data!$AJ$61*((Drivers!AY5*1000000)/Drivers!AY4))+Data!$AK$61)</f>
        <v>385645.28096270183</v>
      </c>
      <c r="BD15" s="24">
        <f>((Data!$AJ$61*((Drivers!AZ5*1000000)/Drivers!AZ4))+Data!$AK$61)</f>
        <v>392694.5407144549</v>
      </c>
      <c r="BE15" s="24">
        <f>((Data!$AJ$61*((Drivers!BA5*1000000)/Drivers!BA4))+Data!$AK$61)</f>
        <v>399802.06169252592</v>
      </c>
      <c r="BF15" s="24">
        <f>((Data!$AJ$61*((Drivers!BB5*1000000)/Drivers!BB4))+Data!$AK$61)</f>
        <v>407315.46409953613</v>
      </c>
      <c r="BG15" s="24">
        <f>((Data!$AJ$61*((Drivers!BC5*1000000)/Drivers!BC4))+Data!$AK$61)</f>
        <v>415084.84162648756</v>
      </c>
      <c r="BH15" s="24">
        <f>((Data!$AJ$61*((Drivers!BD5*1000000)/Drivers!BD4))+Data!$AK$61)</f>
        <v>422981.98882255267</v>
      </c>
      <c r="BI15" s="24">
        <f>((Data!$AJ$61*((Drivers!BE5*1000000)/Drivers!BE4))+Data!$AK$61)</f>
        <v>431094.66275577841</v>
      </c>
      <c r="BJ15" s="24">
        <f>((Data!$AJ$61*((Drivers!BF5*1000000)/Drivers!BF4))+Data!$AK$61)</f>
        <v>439435.62817422807</v>
      </c>
      <c r="BK15" s="24">
        <f>((Data!$AJ$61*((Drivers!BG5*1000000)/Drivers!BG4))+Data!$AK$61)</f>
        <v>448440.14335853962</v>
      </c>
      <c r="BL15" s="24">
        <f>((Data!$AJ$61*((Drivers!BH5*1000000)/Drivers!BH4))+Data!$AK$61)</f>
        <v>458171.21736636007</v>
      </c>
      <c r="BM15" s="24">
        <f>((Data!$AJ$61*((Drivers!BI5*1000000)/Drivers!BI4))+Data!$AK$61)</f>
        <v>467686.9026974013</v>
      </c>
      <c r="BN15" s="24">
        <f>((Data!$AJ$61*((Drivers!BJ5*1000000)/Drivers!BJ4))+Data!$AK$61)</f>
        <v>477601.94856821833</v>
      </c>
      <c r="BO15" s="24">
        <f>((Data!$AJ$61*((Drivers!BK5*1000000)/Drivers!BK4))+Data!$AK$61)</f>
        <v>488071.23540794256</v>
      </c>
      <c r="BP15" s="24">
        <f>((Data!$AJ$61*((Drivers!BL5*1000000)/Drivers!BL4))+Data!$AK$61)</f>
        <v>500945.01422976016</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1664814.3575572819</v>
      </c>
      <c r="AE17" s="24">
        <f>'Intermediate calculations'!Z32*'Intermediate calculations'!Z33*Constants!$H$24</f>
        <v>1660603.3596852692</v>
      </c>
      <c r="AF17" s="24">
        <f>'Intermediate calculations'!AA32*'Intermediate calculations'!AA33*Constants!$H$24</f>
        <v>1647728.6603632413</v>
      </c>
      <c r="AG17" s="24">
        <f>'Intermediate calculations'!AB32*'Intermediate calculations'!AB33*Constants!$H$24</f>
        <v>1616280.6679569464</v>
      </c>
      <c r="AH17" s="24">
        <f>'Intermediate calculations'!AC32*'Intermediate calculations'!AC33*Constants!$H$24</f>
        <v>1584045.4400131893</v>
      </c>
      <c r="AI17" s="24">
        <f>'Intermediate calculations'!AD32*'Intermediate calculations'!AD33*Constants!$H$24</f>
        <v>1566027.1912108252</v>
      </c>
      <c r="AJ17" s="24">
        <f>'Intermediate calculations'!AE32*'Intermediate calculations'!AE33*Constants!$H$24</f>
        <v>1543474.9035421736</v>
      </c>
      <c r="AK17" s="24">
        <f>'Intermediate calculations'!AF32*'Intermediate calculations'!AF33*Constants!$H$24</f>
        <v>1504853.3354293408</v>
      </c>
      <c r="AL17" s="24">
        <f>'Intermediate calculations'!AG32*'Intermediate calculations'!AG33*Constants!$H$24</f>
        <v>1320198.6052852178</v>
      </c>
      <c r="AM17" s="24">
        <f>'Intermediate calculations'!AH32*'Intermediate calculations'!AH33*Constants!$H$24</f>
        <v>1347523.9835695243</v>
      </c>
      <c r="AN17" s="24">
        <f>'Intermediate calculations'!AI32*'Intermediate calculations'!AI33*Constants!$H$24</f>
        <v>1355188.5415878014</v>
      </c>
      <c r="AO17" s="24">
        <f>'Intermediate calculations'!AJ32*'Intermediate calculations'!AJ33*Constants!$H$24</f>
        <v>1365671.8458567427</v>
      </c>
      <c r="AP17" s="24">
        <f>'Intermediate calculations'!AK32*'Intermediate calculations'!AK33*Constants!$H$24</f>
        <v>1376071.18098264</v>
      </c>
      <c r="AQ17" s="24">
        <f>'Intermediate calculations'!AL32*'Intermediate calculations'!AL33*Constants!$H$24</f>
        <v>1401440.2167919585</v>
      </c>
      <c r="AR17" s="24">
        <f>'Intermediate calculations'!AM32*'Intermediate calculations'!AM33*Constants!$H$24</f>
        <v>1428977.8752629817</v>
      </c>
      <c r="AS17" s="24">
        <f>'Intermediate calculations'!AN32*'Intermediate calculations'!AN33*Constants!$H$24</f>
        <v>1459839.0970535374</v>
      </c>
      <c r="AT17" s="24">
        <f>'Intermediate calculations'!AO32*'Intermediate calculations'!AO33*Constants!$H$24</f>
        <v>1491398.1840533498</v>
      </c>
      <c r="AU17" s="24">
        <f>'Intermediate calculations'!AP32*'Intermediate calculations'!AP33*Constants!$H$24</f>
        <v>1538988.9068693211</v>
      </c>
      <c r="AV17" s="24">
        <f>'Intermediate calculations'!AQ32*'Intermediate calculations'!AQ33*Constants!$H$24</f>
        <v>1589517.3065668403</v>
      </c>
      <c r="AW17" s="24">
        <f>'Intermediate calculations'!AR32*'Intermediate calculations'!AR33*Constants!$H$24</f>
        <v>1632164.9332067759</v>
      </c>
      <c r="AX17" s="24">
        <f>'Intermediate calculations'!AS32*'Intermediate calculations'!AS33*Constants!$H$24</f>
        <v>1672692.8869792507</v>
      </c>
      <c r="AY17" s="24">
        <f>'Intermediate calculations'!AT32*'Intermediate calculations'!AT33*Constants!$H$24</f>
        <v>1712390.0742601664</v>
      </c>
      <c r="AZ17" s="24">
        <f>'Intermediate calculations'!AU32*'Intermediate calculations'!AU33*Constants!$H$24</f>
        <v>1757565.5133720373</v>
      </c>
      <c r="BA17" s="24">
        <f>'Intermediate calculations'!AV32*'Intermediate calculations'!AV33*Constants!$H$24</f>
        <v>1790687.9248010644</v>
      </c>
      <c r="BB17" s="24">
        <f>'Intermediate calculations'!AW32*'Intermediate calculations'!AW33*Constants!$H$24</f>
        <v>1827387.6261626631</v>
      </c>
      <c r="BC17" s="24">
        <f>'Intermediate calculations'!AX32*'Intermediate calculations'!AX33*Constants!$H$24</f>
        <v>1865897.9299383457</v>
      </c>
      <c r="BD17" s="24">
        <f>'Intermediate calculations'!AY32*'Intermediate calculations'!AY33*Constants!$H$24</f>
        <v>1899658.2477825305</v>
      </c>
      <c r="BE17" s="24">
        <f>'Intermediate calculations'!AZ32*'Intermediate calculations'!AZ33*Constants!$H$24</f>
        <v>1933044.01911219</v>
      </c>
      <c r="BF17" s="24">
        <f>'Intermediate calculations'!BA32*'Intermediate calculations'!BA33*Constants!$H$24</f>
        <v>1968739.7743223947</v>
      </c>
      <c r="BG17" s="24">
        <f>'Intermediate calculations'!BB32*'Intermediate calculations'!BB33*Constants!$H$24</f>
        <v>2003350.4251977603</v>
      </c>
      <c r="BH17" s="24">
        <f>'Intermediate calculations'!BC32*'Intermediate calculations'!BC33*Constants!$H$24</f>
        <v>2037920.8661892964</v>
      </c>
      <c r="BI17" s="24">
        <f>'Intermediate calculations'!BD32*'Intermediate calculations'!BD33*Constants!$H$24</f>
        <v>2073083.4210143895</v>
      </c>
      <c r="BJ17" s="24">
        <f>'Intermediate calculations'!BE32*'Intermediate calculations'!BE33*Constants!$H$24</f>
        <v>2108886.2461040565</v>
      </c>
      <c r="BK17" s="24">
        <f>'Intermediate calculations'!BF32*'Intermediate calculations'!BF33*Constants!$H$24</f>
        <v>2148447.0509361438</v>
      </c>
      <c r="BL17" s="24">
        <f>'Intermediate calculations'!BG32*'Intermediate calculations'!BG33*Constants!$H$24</f>
        <v>2189700.0520298281</v>
      </c>
      <c r="BM17" s="24">
        <f>'Intermediate calculations'!BH32*'Intermediate calculations'!BH33*Constants!$H$24</f>
        <v>2228049.7549357666</v>
      </c>
      <c r="BN17" s="24">
        <f>'Intermediate calculations'!BI32*'Intermediate calculations'!BI33*Constants!$H$24</f>
        <v>2267873.9071472934</v>
      </c>
      <c r="BO17" s="24">
        <f>'Intermediate calculations'!BJ32*'Intermediate calculations'!BJ33*Constants!$H$24</f>
        <v>2310148.9882932189</v>
      </c>
      <c r="BP17" s="24">
        <f>'Intermediate calculations'!BK32*'Intermediate calculations'!BK33*Constants!$H$24</f>
        <v>2367341.1739477864</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227020.13966690208</v>
      </c>
      <c r="AE18" s="24">
        <f>'Intermediate calculations'!Z32*'Intermediate calculations'!Z33*(1-Constants!$H$24)</f>
        <v>226445.91268435487</v>
      </c>
      <c r="AF18" s="24">
        <f>'Intermediate calculations'!AA32*'Intermediate calculations'!AA33*(1-Constants!$H$24)</f>
        <v>224690.27186771473</v>
      </c>
      <c r="AG18" s="24">
        <f>'Intermediate calculations'!AB32*'Intermediate calculations'!AB33*(1-Constants!$H$24)</f>
        <v>220401.90926685632</v>
      </c>
      <c r="AH18" s="24">
        <f>'Intermediate calculations'!AC32*'Intermediate calculations'!AC33*(1-Constants!$H$24)</f>
        <v>216006.19636543491</v>
      </c>
      <c r="AI18" s="24">
        <f>'Intermediate calculations'!AD32*'Intermediate calculations'!AD33*(1-Constants!$H$24)</f>
        <v>213549.16243783981</v>
      </c>
      <c r="AJ18" s="24">
        <f>'Intermediate calculations'!AE32*'Intermediate calculations'!AE33*(1-Constants!$H$24)</f>
        <v>210473.85048302365</v>
      </c>
      <c r="AK18" s="24">
        <f>'Intermediate calculations'!AF32*'Intermediate calculations'!AF33*(1-Constants!$H$24)</f>
        <v>205207.27301309191</v>
      </c>
      <c r="AL18" s="24">
        <f>'Intermediate calculations'!AG32*'Intermediate calculations'!AG33*(1-Constants!$H$24)</f>
        <v>180027.08253889333</v>
      </c>
      <c r="AM18" s="24">
        <f>'Intermediate calculations'!AH32*'Intermediate calculations'!AH33*(1-Constants!$H$24)</f>
        <v>183753.27048675329</v>
      </c>
      <c r="AN18" s="24">
        <f>'Intermediate calculations'!AI32*'Intermediate calculations'!AI33*(1-Constants!$H$24)</f>
        <v>184798.43748924564</v>
      </c>
      <c r="AO18" s="24">
        <f>'Intermediate calculations'!AJ32*'Intermediate calculations'!AJ33*(1-Constants!$H$24)</f>
        <v>186227.97898046489</v>
      </c>
      <c r="AP18" s="24">
        <f>'Intermediate calculations'!AK32*'Intermediate calculations'!AK33*(1-Constants!$H$24)</f>
        <v>187646.07013399637</v>
      </c>
      <c r="AQ18" s="24">
        <f>'Intermediate calculations'!AL32*'Intermediate calculations'!AL33*(1-Constants!$H$24)</f>
        <v>191105.48410799433</v>
      </c>
      <c r="AR18" s="24">
        <f>'Intermediate calculations'!AM32*'Intermediate calculations'!AM33*(1-Constants!$H$24)</f>
        <v>194860.61935404295</v>
      </c>
      <c r="AS18" s="24">
        <f>'Intermediate calculations'!AN32*'Intermediate calculations'!AN33*(1-Constants!$H$24)</f>
        <v>199068.9677800278</v>
      </c>
      <c r="AT18" s="24">
        <f>'Intermediate calculations'!AO32*'Intermediate calculations'!AO33*(1-Constants!$H$24)</f>
        <v>203372.4796436386</v>
      </c>
      <c r="AU18" s="24">
        <f>'Intermediate calculations'!AP32*'Intermediate calculations'!AP33*(1-Constants!$H$24)</f>
        <v>209862.12366399835</v>
      </c>
      <c r="AV18" s="24">
        <f>'Intermediate calculations'!AQ32*'Intermediate calculations'!AQ33*(1-Constants!$H$24)</f>
        <v>216752.35998638731</v>
      </c>
      <c r="AW18" s="24">
        <f>'Intermediate calculations'!AR32*'Intermediate calculations'!AR33*(1-Constants!$H$24)</f>
        <v>222567.94543728762</v>
      </c>
      <c r="AX18" s="24">
        <f>'Intermediate calculations'!AS32*'Intermediate calculations'!AS33*(1-Constants!$H$24)</f>
        <v>228094.48458807962</v>
      </c>
      <c r="AY18" s="24">
        <f>'Intermediate calculations'!AT32*'Intermediate calculations'!AT33*(1-Constants!$H$24)</f>
        <v>233507.7373991136</v>
      </c>
      <c r="AZ18" s="24">
        <f>'Intermediate calculations'!AU32*'Intermediate calculations'!AU33*(1-Constants!$H$24)</f>
        <v>239668.02455073237</v>
      </c>
      <c r="BA18" s="24">
        <f>'Intermediate calculations'!AV32*'Intermediate calculations'!AV33*(1-Constants!$H$24)</f>
        <v>244184.71701832695</v>
      </c>
      <c r="BB18" s="24">
        <f>'Intermediate calculations'!AW32*'Intermediate calculations'!AW33*(1-Constants!$H$24)</f>
        <v>249189.22174945404</v>
      </c>
      <c r="BC18" s="24">
        <f>'Intermediate calculations'!AX32*'Intermediate calculations'!AX33*(1-Constants!$H$24)</f>
        <v>254440.6268097744</v>
      </c>
      <c r="BD18" s="24">
        <f>'Intermediate calculations'!AY32*'Intermediate calculations'!AY33*(1-Constants!$H$24)</f>
        <v>259044.3065157996</v>
      </c>
      <c r="BE18" s="24">
        <f>'Intermediate calculations'!AZ32*'Intermediate calculations'!AZ33*(1-Constants!$H$24)</f>
        <v>263596.9116971168</v>
      </c>
      <c r="BF18" s="24">
        <f>'Intermediate calculations'!BA32*'Intermediate calculations'!BA33*(1-Constants!$H$24)</f>
        <v>268464.51468032651</v>
      </c>
      <c r="BG18" s="24">
        <f>'Intermediate calculations'!BB32*'Intermediate calculations'!BB33*(1-Constants!$H$24)</f>
        <v>273184.14889060368</v>
      </c>
      <c r="BH18" s="24">
        <f>'Intermediate calculations'!BC32*'Intermediate calculations'!BC33*(1-Constants!$H$24)</f>
        <v>277898.29993490403</v>
      </c>
      <c r="BI18" s="24">
        <f>'Intermediate calculations'!BD32*'Intermediate calculations'!BD33*(1-Constants!$H$24)</f>
        <v>282693.19377468945</v>
      </c>
      <c r="BJ18" s="24">
        <f>'Intermediate calculations'!BE32*'Intermediate calculations'!BE33*(1-Constants!$H$24)</f>
        <v>287575.39719600772</v>
      </c>
      <c r="BK18" s="24">
        <f>'Intermediate calculations'!BF32*'Intermediate calculations'!BF33*(1-Constants!$H$24)</f>
        <v>292970.05240038323</v>
      </c>
      <c r="BL18" s="24">
        <f>'Intermediate calculations'!BG32*'Intermediate calculations'!BG33*(1-Constants!$H$24)</f>
        <v>298595.46164043108</v>
      </c>
      <c r="BM18" s="24">
        <f>'Intermediate calculations'!BH32*'Intermediate calculations'!BH33*(1-Constants!$H$24)</f>
        <v>303824.96658214997</v>
      </c>
      <c r="BN18" s="24">
        <f>'Intermediate calculations'!BI32*'Intermediate calculations'!BI33*(1-Constants!$H$24)</f>
        <v>309255.53279281274</v>
      </c>
      <c r="BO18" s="24">
        <f>'Intermediate calculations'!BJ32*'Intermediate calculations'!BJ33*(1-Constants!$H$24)</f>
        <v>315020.31658543891</v>
      </c>
      <c r="BP18" s="24">
        <f>'Intermediate calculations'!BK32*'Intermediate calculations'!BK33*(1-Constants!$H$24)</f>
        <v>322819.25099287997</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23742539.37533433</v>
      </c>
      <c r="AE19" s="24">
        <f>'Intermediate calculations'!Z37*'Intermediate calculations'!Z38*Constants!$H$25</f>
        <v>24264838.441231962</v>
      </c>
      <c r="AF19" s="24">
        <f>'Intermediate calculations'!AA37*'Intermediate calculations'!AA38*Constants!$H$25</f>
        <v>24716910.728824317</v>
      </c>
      <c r="AG19" s="24">
        <f>'Intermediate calculations'!AB37*'Intermediate calculations'!AB38*Constants!$H$25</f>
        <v>25008850.186692446</v>
      </c>
      <c r="AH19" s="24">
        <f>'Intermediate calculations'!AC37*'Intermediate calculations'!AC38*Constants!$H$25</f>
        <v>25285594.270075403</v>
      </c>
      <c r="AI19" s="24">
        <f>'Intermediate calculations'!AD37*'Intermediate calculations'!AD38*Constants!$H$25</f>
        <v>25682947.529832024</v>
      </c>
      <c r="AJ19" s="24">
        <f>'Intermediate calculations'!AE37*'Intermediate calculations'!AE38*Constants!$H$25</f>
        <v>26032856.108503517</v>
      </c>
      <c r="AK19" s="24">
        <f>'Intermediate calculations'!AF37*'Intermediate calculations'!AF38*Constants!$H$25</f>
        <v>26223932.574809466</v>
      </c>
      <c r="AL19" s="24">
        <f>'Intermediate calculations'!AG37*'Intermediate calculations'!AG38*Constants!$H$25</f>
        <v>24984310.288486328</v>
      </c>
      <c r="AM19" s="24">
        <f>'Intermediate calculations'!AH37*'Intermediate calculations'!AH38*Constants!$H$25</f>
        <v>25708782.881343469</v>
      </c>
      <c r="AN19" s="24">
        <f>'Intermediate calculations'!AI37*'Intermediate calculations'!AI38*Constants!$H$25</f>
        <v>26248892.888539825</v>
      </c>
      <c r="AO19" s="24">
        <f>'Intermediate calculations'!AJ37*'Intermediate calculations'!AJ38*Constants!$H$25</f>
        <v>26825052.85200287</v>
      </c>
      <c r="AP19" s="24">
        <f>'Intermediate calculations'!AK37*'Intermediate calculations'!AK38*Constants!$H$25</f>
        <v>27408685.656686701</v>
      </c>
      <c r="AQ19" s="24">
        <f>'Intermediate calculations'!AL37*'Intermediate calculations'!AL38*Constants!$H$25</f>
        <v>28163361.632732037</v>
      </c>
      <c r="AR19" s="24">
        <f>'Intermediate calculations'!AM37*'Intermediate calculations'!AM38*Constants!$H$25</f>
        <v>28934413.252239183</v>
      </c>
      <c r="AS19" s="24">
        <f>'Intermediate calculations'!AN37*'Intermediate calculations'!AN38*Constants!$H$25</f>
        <v>29759880.677755512</v>
      </c>
      <c r="AT19" s="24">
        <f>'Intermediate calculations'!AO37*'Intermediate calculations'!AO38*Constants!$H$25</f>
        <v>30612182.634043101</v>
      </c>
      <c r="AU19" s="24">
        <f>'Intermediate calculations'!AP37*'Intermediate calculations'!AP38*Constants!$H$25</f>
        <v>31673068.947649576</v>
      </c>
      <c r="AV19" s="24">
        <f>'Intermediate calculations'!AQ37*'Intermediate calculations'!AQ38*Constants!$H$25</f>
        <v>32797012.642323274</v>
      </c>
      <c r="AW19" s="24">
        <f>'Intermediate calculations'!AR37*'Intermediate calculations'!AR38*Constants!$H$25</f>
        <v>33834445.177838437</v>
      </c>
      <c r="AX19" s="24">
        <f>'Intermediate calculations'!AS37*'Intermediate calculations'!AS38*Constants!$H$25</f>
        <v>34871437.848662086</v>
      </c>
      <c r="AY19" s="24">
        <f>'Intermediate calculations'!AT37*'Intermediate calculations'!AT38*Constants!$H$25</f>
        <v>35923455.366587743</v>
      </c>
      <c r="AZ19" s="24">
        <f>'Intermediate calculations'!AU37*'Intermediate calculations'!AU38*Constants!$H$25</f>
        <v>37072623.765438572</v>
      </c>
      <c r="BA19" s="24">
        <f>'Intermediate calculations'!AV37*'Intermediate calculations'!AV38*Constants!$H$25</f>
        <v>38090961.863831058</v>
      </c>
      <c r="BB19" s="24">
        <f>'Intermediate calculations'!AW37*'Intermediate calculations'!AW38*Constants!$H$25</f>
        <v>39162606.850971319</v>
      </c>
      <c r="BC19" s="24">
        <f>'Intermediate calculations'!AX37*'Intermediate calculations'!AX38*Constants!$H$25</f>
        <v>40285067.037375309</v>
      </c>
      <c r="BD19" s="24">
        <f>'Intermediate calculations'!AY37*'Intermediate calculations'!AY38*Constants!$H$25</f>
        <v>41368182.923496656</v>
      </c>
      <c r="BE19" s="24">
        <f>'Intermediate calculations'!AZ37*'Intermediate calculations'!AZ38*Constants!$H$25</f>
        <v>42471521.939335413</v>
      </c>
      <c r="BF19" s="24">
        <f>'Intermediate calculations'!BA37*'Intermediate calculations'!BA38*Constants!$H$25</f>
        <v>43634639.693398111</v>
      </c>
      <c r="BG19" s="24">
        <f>'Intermediate calculations'!BB37*'Intermediate calculations'!BB38*Constants!$H$25</f>
        <v>44791797.696835615</v>
      </c>
      <c r="BH19" s="24">
        <f>'Intermediate calculations'!BC37*'Intermediate calculations'!BC38*Constants!$H$25</f>
        <v>45976257.800101385</v>
      </c>
      <c r="BI19" s="24">
        <f>'Intermediate calculations'!BD37*'Intermediate calculations'!BD38*Constants!$H$25</f>
        <v>47198505.73439727</v>
      </c>
      <c r="BJ19" s="24">
        <f>'Intermediate calculations'!BE37*'Intermediate calculations'!BE38*Constants!$H$25</f>
        <v>48460598.444799215</v>
      </c>
      <c r="BK19" s="24">
        <f>'Intermediate calculations'!BF37*'Intermediate calculations'!BF38*Constants!$H$25</f>
        <v>49813868.365900487</v>
      </c>
      <c r="BL19" s="24">
        <f>'Intermediate calculations'!BG37*'Intermediate calculations'!BG38*Constants!$H$25</f>
        <v>51210504.381604068</v>
      </c>
      <c r="BM19" s="24">
        <f>'Intermediate calculations'!BH37*'Intermediate calculations'!BH38*Constants!$H$25</f>
        <v>52594752.711444587</v>
      </c>
      <c r="BN19" s="24">
        <f>'Intermediate calculations'!BI37*'Intermediate calculations'!BI38*Constants!$H$25</f>
        <v>54039060.438481361</v>
      </c>
      <c r="BO19" s="24">
        <f>'Intermediate calculations'!BJ37*'Intermediate calculations'!BJ38*Constants!$H$25</f>
        <v>55562667.672014639</v>
      </c>
      <c r="BP19" s="24">
        <f>'Intermediate calculations'!BK37*'Intermediate calculations'!BK38*Constants!$H$25</f>
        <v>57387864.34364941</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94816907.678245336</v>
      </c>
      <c r="AE20" s="24">
        <f>'Intermediate calculations'!Z42*'Intermediate calculations'!Z43*Constants!$H$26</f>
        <v>96451222.598218754</v>
      </c>
      <c r="AF20" s="24">
        <f>'Intermediate calculations'!AA42*'Intermediate calculations'!AA43*Constants!$H$26</f>
        <v>97290813.485811085</v>
      </c>
      <c r="AG20" s="24">
        <f>'Intermediate calculations'!AB42*'Intermediate calculations'!AB43*Constants!$H$26</f>
        <v>96462336.583665192</v>
      </c>
      <c r="AH20" s="24">
        <f>'Intermediate calculations'!AC42*'Intermediate calculations'!AC43*Constants!$H$26</f>
        <v>95444911.150360674</v>
      </c>
      <c r="AI20" s="24">
        <f>'Intermediate calculations'!AD42*'Intermediate calculations'!AD43*Constants!$H$26</f>
        <v>95560328.213725984</v>
      </c>
      <c r="AJ20" s="24">
        <f>'Intermediate calculations'!AE42*'Intermediate calculations'!AE43*Constants!$H$26</f>
        <v>95209397.007370859</v>
      </c>
      <c r="AK20" s="24">
        <f>'Intermediate calculations'!AF42*'Intermediate calculations'!AF43*Constants!$H$26</f>
        <v>93333205.118943334</v>
      </c>
      <c r="AL20" s="24">
        <f>'Intermediate calculations'!AG42*'Intermediate calculations'!AG43*Constants!$H$26</f>
        <v>77956618.967281163</v>
      </c>
      <c r="AM20" s="24">
        <f>'Intermediate calculations'!AH42*'Intermediate calculations'!AH43*Constants!$H$26</f>
        <v>82025906.664836854</v>
      </c>
      <c r="AN20" s="24">
        <f>'Intermediate calculations'!AI42*'Intermediate calculations'!AI43*Constants!$H$26</f>
        <v>84304987.860812575</v>
      </c>
      <c r="AO20" s="24">
        <f>'Intermediate calculations'!AJ42*'Intermediate calculations'!AJ43*Constants!$H$26</f>
        <v>86868331.711072892</v>
      </c>
      <c r="AP20" s="24">
        <f>'Intermediate calculations'!AK42*'Intermediate calculations'!AK43*Constants!$H$26</f>
        <v>89448140.765814155</v>
      </c>
      <c r="AQ20" s="24">
        <f>'Intermediate calculations'!AL42*'Intermediate calculations'!AL43*Constants!$H$26</f>
        <v>93521471.169474915</v>
      </c>
      <c r="AR20" s="24">
        <f>'Intermediate calculations'!AM42*'Intermediate calculations'!AM43*Constants!$H$26</f>
        <v>97954261.123320535</v>
      </c>
      <c r="AS20" s="24">
        <f>'Intermediate calculations'!AN42*'Intermediate calculations'!AN43*Constants!$H$26</f>
        <v>102796829.61269291</v>
      </c>
      <c r="AT20" s="24">
        <f>'Intermediate calculations'!AO42*'Intermediate calculations'!AO43*Constants!$H$26</f>
        <v>107797281.17231448</v>
      </c>
      <c r="AU20" s="24">
        <f>'Intermediate calculations'!AP42*'Intermediate calculations'!AP43*Constants!$H$26</f>
        <v>114543228.28017579</v>
      </c>
      <c r="AV20" s="24">
        <f>'Intermediate calculations'!AQ42*'Intermediate calculations'!AQ43*Constants!$H$26</f>
        <v>121732811.82213324</v>
      </c>
      <c r="AW20" s="24">
        <f>'Intermediate calculations'!AR42*'Intermediate calculations'!AR43*Constants!$H$26</f>
        <v>128297556.70462961</v>
      </c>
      <c r="AX20" s="24">
        <f>'Intermediate calculations'!AS42*'Intermediate calculations'!AS43*Constants!$H$26</f>
        <v>134765659.68011659</v>
      </c>
      <c r="AY20" s="24">
        <f>'Intermediate calculations'!AT42*'Intermediate calculations'!AT43*Constants!$H$26</f>
        <v>141271845.55020058</v>
      </c>
      <c r="AZ20" s="24">
        <f>'Intermediate calculations'!AU42*'Intermediate calculations'!AU43*Constants!$H$26</f>
        <v>148509822.07189077</v>
      </c>
      <c r="BA20" s="24">
        <f>'Intermediate calculations'!AV42*'Intermediate calculations'!AV43*Constants!$H$26</f>
        <v>154554096.52033988</v>
      </c>
      <c r="BB20" s="24">
        <f>'Intermediate calculations'!AW42*'Intermediate calculations'!AW43*Constants!$H$26</f>
        <v>161177101.50316408</v>
      </c>
      <c r="BC20" s="24">
        <f>'Intermediate calculations'!AX42*'Intermediate calculations'!AX43*Constants!$H$26</f>
        <v>168138904.48705205</v>
      </c>
      <c r="BD20" s="24">
        <f>'Intermediate calculations'!AY42*'Intermediate calculations'!AY43*Constants!$H$26</f>
        <v>174692419.47062844</v>
      </c>
      <c r="BE20" s="24">
        <f>'Intermediate calculations'!AZ42*'Intermediate calculations'!AZ43*Constants!$H$26</f>
        <v>181333116.02826837</v>
      </c>
      <c r="BF20" s="24">
        <f>'Intermediate calculations'!BA42*'Intermediate calculations'!BA43*Constants!$H$26</f>
        <v>188381583.86512354</v>
      </c>
      <c r="BG20" s="24">
        <f>'Intermediate calculations'!BB42*'Intermediate calculations'!BB43*Constants!$H$26</f>
        <v>195497012.60685217</v>
      </c>
      <c r="BH20" s="24">
        <f>'Intermediate calculations'!BC42*'Intermediate calculations'!BC43*Constants!$H$26</f>
        <v>202753232.58751014</v>
      </c>
      <c r="BI20" s="24">
        <f>'Intermediate calculations'!BD42*'Intermediate calculations'!BD43*Constants!$H$26</f>
        <v>210232295.87109908</v>
      </c>
      <c r="BJ20" s="24">
        <f>'Intermediate calculations'!BE42*'Intermediate calculations'!BE43*Constants!$H$26</f>
        <v>217947498.88974783</v>
      </c>
      <c r="BK20" s="24">
        <f>'Intermediate calculations'!BF42*'Intermediate calculations'!BF43*Constants!$H$26</f>
        <v>226300765.52724555</v>
      </c>
      <c r="BL20" s="24">
        <f>'Intermediate calculations'!BG42*'Intermediate calculations'!BG43*Constants!$H$26</f>
        <v>235103442.58459905</v>
      </c>
      <c r="BM20" s="24">
        <f>'Intermediate calculations'!BH42*'Intermediate calculations'!BH43*Constants!$H$26</f>
        <v>243720709.44796592</v>
      </c>
      <c r="BN20" s="24">
        <f>'Intermediate calculations'!BI42*'Intermediate calculations'!BI43*Constants!$H$26</f>
        <v>252718898.40510666</v>
      </c>
      <c r="BO20" s="24">
        <f>'Intermediate calculations'!BJ42*'Intermediate calculations'!BJ43*Constants!$H$26</f>
        <v>262241360.10072577</v>
      </c>
      <c r="BP20" s="24">
        <f>'Intermediate calculations'!BK42*'Intermediate calculations'!BK43*Constants!$H$26</f>
        <v>273988478.23442537</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989272.47397226468</v>
      </c>
      <c r="AE21" s="24">
        <f>'Intermediate calculations'!Z37*'Intermediate calculations'!Z38*(1-Constants!$H$25)</f>
        <v>1011034.9350513327</v>
      </c>
      <c r="AF21" s="24">
        <f>'Intermediate calculations'!AA37*'Intermediate calculations'!AA38*(1-Constants!$H$25)</f>
        <v>1029871.2803676808</v>
      </c>
      <c r="AG21" s="24">
        <f>'Intermediate calculations'!AB37*'Intermediate calculations'!AB38*(1-Constants!$H$25)</f>
        <v>1042035.4244455196</v>
      </c>
      <c r="AH21" s="24">
        <f>'Intermediate calculations'!AC37*'Intermediate calculations'!AC38*(1-Constants!$H$25)</f>
        <v>1053566.4279198095</v>
      </c>
      <c r="AI21" s="24">
        <f>'Intermediate calculations'!AD37*'Intermediate calculations'!AD38*(1-Constants!$H$25)</f>
        <v>1070122.813743002</v>
      </c>
      <c r="AJ21" s="24">
        <f>'Intermediate calculations'!AE37*'Intermediate calculations'!AE38*(1-Constants!$H$25)</f>
        <v>1084702.3378543141</v>
      </c>
      <c r="AK21" s="24">
        <f>'Intermediate calculations'!AF37*'Intermediate calculations'!AF38*(1-Constants!$H$25)</f>
        <v>1092663.8572837289</v>
      </c>
      <c r="AL21" s="24">
        <f>'Intermediate calculations'!AG37*'Intermediate calculations'!AG38*(1-Constants!$H$25)</f>
        <v>1041012.9286869313</v>
      </c>
      <c r="AM21" s="24">
        <f>'Intermediate calculations'!AH37*'Intermediate calculations'!AH38*(1-Constants!$H$25)</f>
        <v>1071199.2867226456</v>
      </c>
      <c r="AN21" s="24">
        <f>'Intermediate calculations'!AI37*'Intermediate calculations'!AI38*(1-Constants!$H$25)</f>
        <v>1093703.870355827</v>
      </c>
      <c r="AO21" s="24">
        <f>'Intermediate calculations'!AJ37*'Intermediate calculations'!AJ38*(1-Constants!$H$25)</f>
        <v>1117710.5355001206</v>
      </c>
      <c r="AP21" s="24">
        <f>'Intermediate calculations'!AK37*'Intermediate calculations'!AK38*(1-Constants!$H$25)</f>
        <v>1142028.5690286136</v>
      </c>
      <c r="AQ21" s="24">
        <f>'Intermediate calculations'!AL37*'Intermediate calculations'!AL38*(1-Constants!$H$25)</f>
        <v>1173473.4013638359</v>
      </c>
      <c r="AR21" s="24">
        <f>'Intermediate calculations'!AM37*'Intermediate calculations'!AM38*(1-Constants!$H$25)</f>
        <v>1205600.5521766336</v>
      </c>
      <c r="AS21" s="24">
        <f>'Intermediate calculations'!AN37*'Intermediate calculations'!AN38*(1-Constants!$H$25)</f>
        <v>1239995.0282398141</v>
      </c>
      <c r="AT21" s="24">
        <f>'Intermediate calculations'!AO37*'Intermediate calculations'!AO38*(1-Constants!$H$25)</f>
        <v>1275507.609751797</v>
      </c>
      <c r="AU21" s="24">
        <f>'Intermediate calculations'!AP37*'Intermediate calculations'!AP38*(1-Constants!$H$25)</f>
        <v>1319711.2061520668</v>
      </c>
      <c r="AV21" s="24">
        <f>'Intermediate calculations'!AQ37*'Intermediate calculations'!AQ38*(1-Constants!$H$25)</f>
        <v>1366542.1934301376</v>
      </c>
      <c r="AW21" s="24">
        <f>'Intermediate calculations'!AR37*'Intermediate calculations'!AR38*(1-Constants!$H$25)</f>
        <v>1409768.5490766028</v>
      </c>
      <c r="AX21" s="24">
        <f>'Intermediate calculations'!AS37*'Intermediate calculations'!AS38*(1-Constants!$H$25)</f>
        <v>1452976.5770275884</v>
      </c>
      <c r="AY21" s="24">
        <f>'Intermediate calculations'!AT37*'Intermediate calculations'!AT38*(1-Constants!$H$25)</f>
        <v>1496810.6402744905</v>
      </c>
      <c r="AZ21" s="24">
        <f>'Intermediate calculations'!AU37*'Intermediate calculations'!AU38*(1-Constants!$H$25)</f>
        <v>1544692.6568932752</v>
      </c>
      <c r="BA21" s="24">
        <f>'Intermediate calculations'!AV37*'Intermediate calculations'!AV38*(1-Constants!$H$25)</f>
        <v>1587123.4109929623</v>
      </c>
      <c r="BB21" s="24">
        <f>'Intermediate calculations'!AW37*'Intermediate calculations'!AW38*(1-Constants!$H$25)</f>
        <v>1631775.2854571398</v>
      </c>
      <c r="BC21" s="24">
        <f>'Intermediate calculations'!AX37*'Intermediate calculations'!AX38*(1-Constants!$H$25)</f>
        <v>1678544.4598906394</v>
      </c>
      <c r="BD21" s="24">
        <f>'Intermediate calculations'!AY37*'Intermediate calculations'!AY38*(1-Constants!$H$25)</f>
        <v>1723674.288479029</v>
      </c>
      <c r="BE21" s="24">
        <f>'Intermediate calculations'!AZ37*'Intermediate calculations'!AZ38*(1-Constants!$H$25)</f>
        <v>1769646.7474723104</v>
      </c>
      <c r="BF21" s="24">
        <f>'Intermediate calculations'!BA37*'Intermediate calculations'!BA38*(1-Constants!$H$25)</f>
        <v>1818109.987224923</v>
      </c>
      <c r="BG21" s="24">
        <f>'Intermediate calculations'!BB37*'Intermediate calculations'!BB38*(1-Constants!$H$25)</f>
        <v>1866324.904034819</v>
      </c>
      <c r="BH21" s="24">
        <f>'Intermediate calculations'!BC37*'Intermediate calculations'!BC38*(1-Constants!$H$25)</f>
        <v>1915677.4083375596</v>
      </c>
      <c r="BI21" s="24">
        <f>'Intermediate calculations'!BD37*'Intermediate calculations'!BD38*(1-Constants!$H$25)</f>
        <v>1966604.4055998879</v>
      </c>
      <c r="BJ21" s="24">
        <f>'Intermediate calculations'!BE37*'Intermediate calculations'!BE38*(1-Constants!$H$25)</f>
        <v>2019191.6018666357</v>
      </c>
      <c r="BK21" s="24">
        <f>'Intermediate calculations'!BF37*'Intermediate calculations'!BF38*(1-Constants!$H$25)</f>
        <v>2075577.848579189</v>
      </c>
      <c r="BL21" s="24">
        <f>'Intermediate calculations'!BG37*'Intermediate calculations'!BG38*(1-Constants!$H$25)</f>
        <v>2133771.0159001714</v>
      </c>
      <c r="BM21" s="24">
        <f>'Intermediate calculations'!BH37*'Intermediate calculations'!BH38*(1-Constants!$H$25)</f>
        <v>2191448.0296435263</v>
      </c>
      <c r="BN21" s="24">
        <f>'Intermediate calculations'!BI37*'Intermediate calculations'!BI38*(1-Constants!$H$25)</f>
        <v>2251627.518270059</v>
      </c>
      <c r="BO21" s="24">
        <f>'Intermediate calculations'!BJ37*'Intermediate calculations'!BJ38*(1-Constants!$H$25)</f>
        <v>2315111.1530006123</v>
      </c>
      <c r="BP21" s="24">
        <f>'Intermediate calculations'!BK37*'Intermediate calculations'!BK38*(1-Constants!$H$25)</f>
        <v>2391161.0143187274</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3950704.4865935594</v>
      </c>
      <c r="AE22" s="24">
        <f>'Intermediate calculations'!Z42*'Intermediate calculations'!Z43*(1-Constants!$H$26)</f>
        <v>4018800.9415924521</v>
      </c>
      <c r="AF22" s="24">
        <f>'Intermediate calculations'!AA42*'Intermediate calculations'!AA43*(1-Constants!$H$26)</f>
        <v>4053783.8952421318</v>
      </c>
      <c r="AG22" s="24">
        <f>'Intermediate calculations'!AB42*'Intermediate calculations'!AB43*(1-Constants!$H$26)</f>
        <v>4019264.0243193866</v>
      </c>
      <c r="AH22" s="24">
        <f>'Intermediate calculations'!AC42*'Intermediate calculations'!AC43*(1-Constants!$H$26)</f>
        <v>3976871.2979316986</v>
      </c>
      <c r="AI22" s="24">
        <f>'Intermediate calculations'!AD42*'Intermediate calculations'!AD43*(1-Constants!$H$26)</f>
        <v>3981680.3422385864</v>
      </c>
      <c r="AJ22" s="24">
        <f>'Intermediate calculations'!AE42*'Intermediate calculations'!AE43*(1-Constants!$H$26)</f>
        <v>3967058.2086404562</v>
      </c>
      <c r="AK22" s="24">
        <f>'Intermediate calculations'!AF42*'Intermediate calculations'!AF43*(1-Constants!$H$26)</f>
        <v>3888883.5466226428</v>
      </c>
      <c r="AL22" s="24">
        <f>'Intermediate calculations'!AG42*'Intermediate calculations'!AG43*(1-Constants!$H$26)</f>
        <v>3248192.4569700514</v>
      </c>
      <c r="AM22" s="24">
        <f>'Intermediate calculations'!AH42*'Intermediate calculations'!AH43*(1-Constants!$H$26)</f>
        <v>3417746.111034872</v>
      </c>
      <c r="AN22" s="24">
        <f>'Intermediate calculations'!AI42*'Intermediate calculations'!AI43*(1-Constants!$H$26)</f>
        <v>3512707.8275338602</v>
      </c>
      <c r="AO22" s="24">
        <f>'Intermediate calculations'!AJ42*'Intermediate calculations'!AJ43*(1-Constants!$H$26)</f>
        <v>3619513.8212947072</v>
      </c>
      <c r="AP22" s="24">
        <f>'Intermediate calculations'!AK42*'Intermediate calculations'!AK43*(1-Constants!$H$26)</f>
        <v>3727005.86524226</v>
      </c>
      <c r="AQ22" s="24">
        <f>'Intermediate calculations'!AL42*'Intermediate calculations'!AL43*(1-Constants!$H$26)</f>
        <v>3896727.9653947917</v>
      </c>
      <c r="AR22" s="24">
        <f>'Intermediate calculations'!AM42*'Intermediate calculations'!AM43*(1-Constants!$H$26)</f>
        <v>4081427.546805026</v>
      </c>
      <c r="AS22" s="24">
        <f>'Intermediate calculations'!AN42*'Intermediate calculations'!AN43*(1-Constants!$H$26)</f>
        <v>4283201.2338622082</v>
      </c>
      <c r="AT22" s="24">
        <f>'Intermediate calculations'!AO42*'Intermediate calculations'!AO43*(1-Constants!$H$26)</f>
        <v>4491553.3821797734</v>
      </c>
      <c r="AU22" s="24">
        <f>'Intermediate calculations'!AP42*'Intermediate calculations'!AP43*(1-Constants!$H$26)</f>
        <v>4772634.5116739962</v>
      </c>
      <c r="AV22" s="24">
        <f>'Intermediate calculations'!AQ42*'Intermediate calculations'!AQ43*(1-Constants!$H$26)</f>
        <v>5072200.4925888898</v>
      </c>
      <c r="AW22" s="24">
        <f>'Intermediate calculations'!AR42*'Intermediate calculations'!AR43*(1-Constants!$H$26)</f>
        <v>5345731.5293595726</v>
      </c>
      <c r="AX22" s="24">
        <f>'Intermediate calculations'!AS42*'Intermediate calculations'!AS43*(1-Constants!$H$26)</f>
        <v>5615235.8200048627</v>
      </c>
      <c r="AY22" s="24">
        <f>'Intermediate calculations'!AT42*'Intermediate calculations'!AT43*(1-Constants!$H$26)</f>
        <v>5886326.8979250295</v>
      </c>
      <c r="AZ22" s="24">
        <f>'Intermediate calculations'!AU42*'Intermediate calculations'!AU43*(1-Constants!$H$26)</f>
        <v>6187909.2529954547</v>
      </c>
      <c r="BA22" s="24">
        <f>'Intermediate calculations'!AV42*'Intermediate calculations'!AV43*(1-Constants!$H$26)</f>
        <v>6439754.0216808338</v>
      </c>
      <c r="BB22" s="24">
        <f>'Intermediate calculations'!AW42*'Intermediate calculations'!AW43*(1-Constants!$H$26)</f>
        <v>6715712.5626318427</v>
      </c>
      <c r="BC22" s="24">
        <f>'Intermediate calculations'!AX42*'Intermediate calculations'!AX43*(1-Constants!$H$26)</f>
        <v>7005787.686960509</v>
      </c>
      <c r="BD22" s="24">
        <f>'Intermediate calculations'!AY42*'Intermediate calculations'!AY43*(1-Constants!$H$26)</f>
        <v>7278850.8112761918</v>
      </c>
      <c r="BE22" s="24">
        <f>'Intermediate calculations'!AZ42*'Intermediate calculations'!AZ43*(1-Constants!$H$26)</f>
        <v>7555546.5011778548</v>
      </c>
      <c r="BF22" s="24">
        <f>'Intermediate calculations'!BA42*'Intermediate calculations'!BA43*(1-Constants!$H$26)</f>
        <v>7849232.6610468216</v>
      </c>
      <c r="BG22" s="24">
        <f>'Intermediate calculations'!BB42*'Intermediate calculations'!BB43*(1-Constants!$H$26)</f>
        <v>8145708.858618848</v>
      </c>
      <c r="BH22" s="24">
        <f>'Intermediate calculations'!BC42*'Intermediate calculations'!BC43*(1-Constants!$H$26)</f>
        <v>8448051.3578129299</v>
      </c>
      <c r="BI22" s="24">
        <f>'Intermediate calculations'!BD42*'Intermediate calculations'!BD43*(1-Constants!$H$26)</f>
        <v>8759678.9946291372</v>
      </c>
      <c r="BJ22" s="24">
        <f>'Intermediate calculations'!BE42*'Intermediate calculations'!BE43*(1-Constants!$H$26)</f>
        <v>9081145.7870728355</v>
      </c>
      <c r="BK22" s="24">
        <f>'Intermediate calculations'!BF42*'Intermediate calculations'!BF43*(1-Constants!$H$26)</f>
        <v>9429198.5636352394</v>
      </c>
      <c r="BL22" s="24">
        <f>'Intermediate calculations'!BG42*'Intermediate calculations'!BG43*(1-Constants!$H$26)</f>
        <v>9795976.7743583024</v>
      </c>
      <c r="BM22" s="24">
        <f>'Intermediate calculations'!BH42*'Intermediate calculations'!BH43*(1-Constants!$H$26)</f>
        <v>10155029.560331922</v>
      </c>
      <c r="BN22" s="24">
        <f>'Intermediate calculations'!BI42*'Intermediate calculations'!BI43*(1-Constants!$H$26)</f>
        <v>10529954.100212786</v>
      </c>
      <c r="BO22" s="24">
        <f>'Intermediate calculations'!BJ42*'Intermediate calculations'!BJ43*(1-Constants!$H$26)</f>
        <v>10926723.337530252</v>
      </c>
      <c r="BP22" s="24">
        <f>'Intermediate calculations'!BK42*'Intermediate calculations'!BK43*(1-Constants!$H$26)</f>
        <v>11416186.593101067</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'[2]Activity data'!AE545</f>
        <v>13597.343916991533</v>
      </c>
      <c r="AE24" s="45">
        <f>'[2]Activity data'!AF545</f>
        <v>13591.541699530653</v>
      </c>
      <c r="AF24" s="45">
        <f>'[2]Activity data'!AG545</f>
        <v>13585.739482069775</v>
      </c>
      <c r="AG24" s="45">
        <f>'[2]Activity data'!AH545</f>
        <v>13579.937264608896</v>
      </c>
      <c r="AH24" s="45">
        <f>'[2]Activity data'!AI545</f>
        <v>13574.135047148016</v>
      </c>
      <c r="AI24" s="45">
        <f>'[2]Activity data'!AJ545</f>
        <v>13568.332829687137</v>
      </c>
      <c r="AJ24" s="45">
        <f>'[2]Activity data'!AK545</f>
        <v>13562.530612226257</v>
      </c>
      <c r="AK24" s="45">
        <f>'[2]Activity data'!AL545</f>
        <v>13556.72839476538</v>
      </c>
      <c r="AL24" s="45">
        <f>'[2]Activity data'!AM545</f>
        <v>13550.9261773045</v>
      </c>
      <c r="AM24" s="45">
        <f>'[2]Activity data'!AN545</f>
        <v>13545.12395984362</v>
      </c>
      <c r="AN24" s="45">
        <f>'[2]Activity data'!AO545</f>
        <v>13539.321742382741</v>
      </c>
      <c r="AO24" s="45">
        <f>'[2]Activity data'!AP545</f>
        <v>13533.519524921861</v>
      </c>
      <c r="AP24" s="45">
        <f>'[2]Activity data'!AQ545</f>
        <v>13527.717307460984</v>
      </c>
      <c r="AQ24" s="45">
        <f>'[2]Activity data'!AR545</f>
        <v>13521.915090000104</v>
      </c>
      <c r="AR24" s="45">
        <f>'[2]Activity data'!AS545</f>
        <v>13516.112872539225</v>
      </c>
      <c r="AS24" s="45">
        <f>'[2]Activity data'!AT545</f>
        <v>13510.310655078345</v>
      </c>
      <c r="AT24" s="45">
        <f>'[2]Activity data'!AU545</f>
        <v>13504.508437617465</v>
      </c>
      <c r="AU24" s="45">
        <f>'[2]Activity data'!AV545</f>
        <v>13498.706220156588</v>
      </c>
      <c r="AV24" s="45">
        <f>'[2]Activity data'!AW545</f>
        <v>13492.904002695708</v>
      </c>
      <c r="AW24" s="45">
        <f>'[2]Activity data'!AX545</f>
        <v>13487.101785234829</v>
      </c>
      <c r="AX24" s="45">
        <f>'[2]Activity data'!AY545</f>
        <v>13481.299567773949</v>
      </c>
      <c r="AY24" s="45">
        <f>'[2]Activity data'!AZ545</f>
        <v>13475.49735031307</v>
      </c>
      <c r="AZ24" s="45">
        <f>'[2]Activity data'!BA545</f>
        <v>13469.695132852192</v>
      </c>
      <c r="BA24" s="45">
        <f>'[2]Activity data'!BB545</f>
        <v>13463.892915391312</v>
      </c>
      <c r="BB24" s="45">
        <f>'[2]Activity data'!BC545</f>
        <v>13458.090697930433</v>
      </c>
      <c r="BC24" s="45">
        <f>'[2]Activity data'!BD545</f>
        <v>13452.288480469553</v>
      </c>
      <c r="BD24" s="45">
        <f>'[2]Activity data'!BE545</f>
        <v>13446.486263008674</v>
      </c>
      <c r="BE24" s="45">
        <f>'[2]Activity data'!BF545</f>
        <v>13440.684045547796</v>
      </c>
      <c r="BF24" s="45">
        <f>'[2]Activity data'!BG545</f>
        <v>13434.881828086916</v>
      </c>
      <c r="BG24" s="45">
        <f>'[2]Activity data'!BH545</f>
        <v>13429.079610626037</v>
      </c>
      <c r="BH24" s="45">
        <f>'[2]Activity data'!BI545</f>
        <v>13423.277393165157</v>
      </c>
      <c r="BI24" s="45">
        <f>'[2]Activity data'!BJ545</f>
        <v>13417.475175704278</v>
      </c>
      <c r="BJ24" s="45">
        <f>'[2]Activity data'!BK545</f>
        <v>13411.6729582434</v>
      </c>
      <c r="BK24" s="45">
        <f>'[2]Activity data'!BL545</f>
        <v>13405.87074078252</v>
      </c>
      <c r="BL24" s="45">
        <f>'[2]Activity data'!BM545</f>
        <v>13400.068523321641</v>
      </c>
      <c r="BM24" s="45">
        <f>'[2]Activity data'!BN545</f>
        <v>13394.266305860761</v>
      </c>
      <c r="BN24" s="45">
        <f>'[2]Activity data'!BO545</f>
        <v>13388.464088399882</v>
      </c>
      <c r="BO24" s="45">
        <f>'[2]Activity data'!BP545</f>
        <v>13382.661870939004</v>
      </c>
      <c r="BP24" s="45">
        <f>'[2]Activity data'!BQ545</f>
        <v>13376.859653478125</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'[2]Activity data'!AE546</f>
        <v>393930.44129440375</v>
      </c>
      <c r="AE25" s="45">
        <f>'[2]Activity data'!AF546</f>
        <v>393306.72804719064</v>
      </c>
      <c r="AF25" s="45">
        <f>'[2]Activity data'!AG546</f>
        <v>392683.01479997754</v>
      </c>
      <c r="AG25" s="45">
        <f>'[2]Activity data'!AH546</f>
        <v>392059.30155276449</v>
      </c>
      <c r="AH25" s="45">
        <f>'[2]Activity data'!AI546</f>
        <v>391435.58830555138</v>
      </c>
      <c r="AI25" s="45">
        <f>'[2]Activity data'!AJ546</f>
        <v>390811.87505833828</v>
      </c>
      <c r="AJ25" s="45">
        <f>'[2]Activity data'!AK546</f>
        <v>390188.16181112523</v>
      </c>
      <c r="AK25" s="45">
        <f>'[2]Activity data'!AL546</f>
        <v>389564.44856391213</v>
      </c>
      <c r="AL25" s="45">
        <f>'[2]Activity data'!AM546</f>
        <v>388940.73531669908</v>
      </c>
      <c r="AM25" s="45">
        <f>'[2]Activity data'!AN546</f>
        <v>388317.02206948597</v>
      </c>
      <c r="AN25" s="45">
        <f>'[2]Activity data'!AO546</f>
        <v>387693.30882227287</v>
      </c>
      <c r="AO25" s="45">
        <f>'[2]Activity data'!AP546</f>
        <v>387069.59557505982</v>
      </c>
      <c r="AP25" s="45">
        <f>'[2]Activity data'!AQ546</f>
        <v>386445.88232784672</v>
      </c>
      <c r="AQ25" s="45">
        <f>'[2]Activity data'!AR546</f>
        <v>385822.16908063361</v>
      </c>
      <c r="AR25" s="45">
        <f>'[2]Activity data'!AS546</f>
        <v>385198.45583342056</v>
      </c>
      <c r="AS25" s="45">
        <f>'[2]Activity data'!AT546</f>
        <v>384574.74258620746</v>
      </c>
      <c r="AT25" s="45">
        <f>'[2]Activity data'!AU546</f>
        <v>383951.02933899435</v>
      </c>
      <c r="AU25" s="45">
        <f>'[2]Activity data'!AV546</f>
        <v>383327.31609178131</v>
      </c>
      <c r="AV25" s="45">
        <f>'[2]Activity data'!AW546</f>
        <v>382703.6028445682</v>
      </c>
      <c r="AW25" s="45">
        <f>'[2]Activity data'!AX546</f>
        <v>382079.88959735516</v>
      </c>
      <c r="AX25" s="45">
        <f>'[2]Activity data'!AY546</f>
        <v>381456.17635014205</v>
      </c>
      <c r="AY25" s="45">
        <f>'[2]Activity data'!AZ546</f>
        <v>380832.46310292894</v>
      </c>
      <c r="AZ25" s="45">
        <f>'[2]Activity data'!BA546</f>
        <v>380208.7498557159</v>
      </c>
      <c r="BA25" s="45">
        <f>'[2]Activity data'!BB546</f>
        <v>379585.03660850279</v>
      </c>
      <c r="BB25" s="45">
        <f>'[2]Activity data'!BC546</f>
        <v>378961.32336128969</v>
      </c>
      <c r="BC25" s="45">
        <f>'[2]Activity data'!BD546</f>
        <v>378337.61011407664</v>
      </c>
      <c r="BD25" s="45">
        <f>'[2]Activity data'!BE546</f>
        <v>377713.89686686354</v>
      </c>
      <c r="BE25" s="45">
        <f>'[2]Activity data'!BF546</f>
        <v>377090.18361965049</v>
      </c>
      <c r="BF25" s="45">
        <f>'[2]Activity data'!BG546</f>
        <v>376466.47037243738</v>
      </c>
      <c r="BG25" s="45">
        <f>'[2]Activity data'!BH546</f>
        <v>375842.75712522428</v>
      </c>
      <c r="BH25" s="45">
        <f>'[2]Activity data'!BI546</f>
        <v>375219.04387801123</v>
      </c>
      <c r="BI25" s="45">
        <f>'[2]Activity data'!BJ546</f>
        <v>374595.33063079813</v>
      </c>
      <c r="BJ25" s="45">
        <f>'[2]Activity data'!BK546</f>
        <v>373971.61738358502</v>
      </c>
      <c r="BK25" s="45">
        <f>'[2]Activity data'!BL546</f>
        <v>373347.90413637197</v>
      </c>
      <c r="BL25" s="45">
        <f>'[2]Activity data'!BM546</f>
        <v>372724.19088915887</v>
      </c>
      <c r="BM25" s="45">
        <f>'[2]Activity data'!BN546</f>
        <v>372100.47764194576</v>
      </c>
      <c r="BN25" s="45">
        <f>'[2]Activity data'!BO546</f>
        <v>371476.76439473272</v>
      </c>
      <c r="BO25" s="45">
        <f>'[2]Activity data'!BP546</f>
        <v>370853.05114751961</v>
      </c>
      <c r="BP25" s="45">
        <f>'[2]Activity data'!BQ546</f>
        <v>370229.33790030656</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'[2]Activity data'!AE547</f>
        <v>664355.50457407185</v>
      </c>
      <c r="AE26" s="45">
        <f>'[2]Activity data'!AF547</f>
        <v>665519.12191991892</v>
      </c>
      <c r="AF26" s="45">
        <f>'[2]Activity data'!AG547</f>
        <v>666682.73926576588</v>
      </c>
      <c r="AG26" s="45">
        <f>'[2]Activity data'!AH547</f>
        <v>667846.35661161283</v>
      </c>
      <c r="AH26" s="45">
        <f>'[2]Activity data'!AI547</f>
        <v>669009.97395745991</v>
      </c>
      <c r="AI26" s="45">
        <f>'[2]Activity data'!AJ547</f>
        <v>670173.59130330686</v>
      </c>
      <c r="AJ26" s="45">
        <f>'[2]Activity data'!AK547</f>
        <v>671337.20864915382</v>
      </c>
      <c r="AK26" s="45">
        <f>'[2]Activity data'!AL547</f>
        <v>666658.3555590522</v>
      </c>
      <c r="AL26" s="45">
        <f>'[2]Activity data'!AM547</f>
        <v>661979.50246895046</v>
      </c>
      <c r="AM26" s="45">
        <f>'[2]Activity data'!AN547</f>
        <v>657300.64937884873</v>
      </c>
      <c r="AN26" s="45">
        <f>'[2]Activity data'!AO547</f>
        <v>652621.79628874699</v>
      </c>
      <c r="AO26" s="45">
        <f>'[2]Activity data'!AP547</f>
        <v>647942.94319864525</v>
      </c>
      <c r="AP26" s="45">
        <f>'[2]Activity data'!AQ547</f>
        <v>643264.09010854363</v>
      </c>
      <c r="AQ26" s="45">
        <f>'[2]Activity data'!AR547</f>
        <v>638585.2370184419</v>
      </c>
      <c r="AR26" s="45">
        <f>'[2]Activity data'!AS547</f>
        <v>633906.38392834016</v>
      </c>
      <c r="AS26" s="45">
        <f>'[2]Activity data'!AT547</f>
        <v>629227.53083823842</v>
      </c>
      <c r="AT26" s="45">
        <f>'[2]Activity data'!AU547</f>
        <v>624548.67774813669</v>
      </c>
      <c r="AU26" s="45">
        <f>'[2]Activity data'!AV547</f>
        <v>619869.82465803507</v>
      </c>
      <c r="AV26" s="45">
        <f>'[2]Activity data'!AW547</f>
        <v>615190.97156793333</v>
      </c>
      <c r="AW26" s="45">
        <f>'[2]Activity data'!AX547</f>
        <v>610512.11847783159</v>
      </c>
      <c r="AX26" s="45">
        <f>'[2]Activity data'!AY547</f>
        <v>605833.26538772986</v>
      </c>
      <c r="AY26" s="45">
        <f>'[2]Activity data'!AZ547</f>
        <v>601154.41229762812</v>
      </c>
      <c r="AZ26" s="45">
        <f>'[2]Activity data'!BA547</f>
        <v>596475.55920752638</v>
      </c>
      <c r="BA26" s="45">
        <f>'[2]Activity data'!BB547</f>
        <v>591796.70611742476</v>
      </c>
      <c r="BB26" s="45">
        <f>'[2]Activity data'!BC547</f>
        <v>587117.85302732303</v>
      </c>
      <c r="BC26" s="45">
        <f>'[2]Activity data'!BD547</f>
        <v>582438.99993722129</v>
      </c>
      <c r="BD26" s="45">
        <f>'[2]Activity data'!BE547</f>
        <v>577760.14684711955</v>
      </c>
      <c r="BE26" s="45">
        <f>'[2]Activity data'!BF547</f>
        <v>573081.29375701782</v>
      </c>
      <c r="BF26" s="45">
        <f>'[2]Activity data'!BG547</f>
        <v>568402.44066691608</v>
      </c>
      <c r="BG26" s="45">
        <f>'[2]Activity data'!BH547</f>
        <v>563723.58757681435</v>
      </c>
      <c r="BH26" s="45">
        <f>'[2]Activity data'!BI547</f>
        <v>559044.73448671272</v>
      </c>
      <c r="BI26" s="45">
        <f>'[2]Activity data'!BJ547</f>
        <v>554365.88139661099</v>
      </c>
      <c r="BJ26" s="45">
        <f>'[2]Activity data'!BK547</f>
        <v>549687.02830650925</v>
      </c>
      <c r="BK26" s="45">
        <f>'[2]Activity data'!BL547</f>
        <v>545008.17521640752</v>
      </c>
      <c r="BL26" s="45">
        <f>'[2]Activity data'!BM547</f>
        <v>540329.32212630589</v>
      </c>
      <c r="BM26" s="45">
        <f>'[2]Activity data'!BN547</f>
        <v>535650.46903620427</v>
      </c>
      <c r="BN26" s="45">
        <f>'[2]Activity data'!BO547</f>
        <v>530971.61594610265</v>
      </c>
      <c r="BO26" s="45">
        <f>'[2]Activity data'!BP547</f>
        <v>526292.76285600092</v>
      </c>
      <c r="BP26" s="45">
        <f>'[2]Activity data'!BQ547</f>
        <v>521613.90976589912</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'[2]Activity data'!AE548</f>
        <v>13285.999123176394</v>
      </c>
      <c r="AE27" s="45">
        <f>'[2]Activity data'!AF548</f>
        <v>24983.999123176392</v>
      </c>
      <c r="AF27" s="45">
        <f>'[2]Activity data'!AG548</f>
        <v>20172.999123176392</v>
      </c>
      <c r="AG27" s="45">
        <f>'[2]Activity data'!AH548</f>
        <v>15648.999123176394</v>
      </c>
      <c r="AH27" s="45">
        <f>'[2]Activity data'!AI548</f>
        <v>17908.999123176392</v>
      </c>
      <c r="AI27" s="45">
        <f>'[2]Activity data'!AJ548</f>
        <v>19831.999123176392</v>
      </c>
      <c r="AJ27" s="45">
        <f>'[2]Activity data'!AK548</f>
        <v>19831.999123176392</v>
      </c>
      <c r="AK27" s="45">
        <f>'[2]Activity data'!AL548</f>
        <v>19918.097396718102</v>
      </c>
      <c r="AL27" s="45">
        <f>'[2]Activity data'!AM548</f>
        <v>20004.195670259811</v>
      </c>
      <c r="AM27" s="45">
        <f>'[2]Activity data'!AN548</f>
        <v>20090.29394380152</v>
      </c>
      <c r="AN27" s="45">
        <f>'[2]Activity data'!AO548</f>
        <v>20176.392217343229</v>
      </c>
      <c r="AO27" s="45">
        <f>'[2]Activity data'!AP548</f>
        <v>20262.490490884938</v>
      </c>
      <c r="AP27" s="45">
        <f>'[2]Activity data'!AQ548</f>
        <v>20348.588764426648</v>
      </c>
      <c r="AQ27" s="45">
        <f>'[2]Activity data'!AR548</f>
        <v>20434.687037968357</v>
      </c>
      <c r="AR27" s="45">
        <f>'[2]Activity data'!AS548</f>
        <v>20520.785311510066</v>
      </c>
      <c r="AS27" s="45">
        <f>'[2]Activity data'!AT548</f>
        <v>20606.883585051775</v>
      </c>
      <c r="AT27" s="45">
        <f>'[2]Activity data'!AU548</f>
        <v>20692.981858593485</v>
      </c>
      <c r="AU27" s="45">
        <f>'[2]Activity data'!AV548</f>
        <v>20779.080132135194</v>
      </c>
      <c r="AV27" s="45">
        <f>'[2]Activity data'!AW548</f>
        <v>20865.178405676903</v>
      </c>
      <c r="AW27" s="45">
        <f>'[2]Activity data'!AX548</f>
        <v>20865.178405676903</v>
      </c>
      <c r="AX27" s="45">
        <f>'[2]Activity data'!AY548</f>
        <v>20865.178405676903</v>
      </c>
      <c r="AY27" s="45">
        <f>'[2]Activity data'!AZ548</f>
        <v>20865.178405676903</v>
      </c>
      <c r="AZ27" s="45">
        <f>'[2]Activity data'!BA548</f>
        <v>20865.178405676903</v>
      </c>
      <c r="BA27" s="45">
        <f>'[2]Activity data'!BB548</f>
        <v>20865.178405676903</v>
      </c>
      <c r="BB27" s="45">
        <f>'[2]Activity data'!BC548</f>
        <v>20865.178405676903</v>
      </c>
      <c r="BC27" s="45">
        <f>'[2]Activity data'!BD548</f>
        <v>20865.178405676903</v>
      </c>
      <c r="BD27" s="45">
        <f>'[2]Activity data'!BE548</f>
        <v>20865.178405676903</v>
      </c>
      <c r="BE27" s="45">
        <f>'[2]Activity data'!BF548</f>
        <v>20779.080132135194</v>
      </c>
      <c r="BF27" s="45">
        <f>'[2]Activity data'!BG548</f>
        <v>20692.981858593485</v>
      </c>
      <c r="BG27" s="45">
        <f>'[2]Activity data'!BH548</f>
        <v>20606.883585051775</v>
      </c>
      <c r="BH27" s="45">
        <f>'[2]Activity data'!BI548</f>
        <v>20520.785311510066</v>
      </c>
      <c r="BI27" s="45">
        <f>'[2]Activity data'!BJ548</f>
        <v>20434.687037968357</v>
      </c>
      <c r="BJ27" s="45">
        <f>'[2]Activity data'!BK548</f>
        <v>20348.588764426648</v>
      </c>
      <c r="BK27" s="45">
        <f>'[2]Activity data'!BL548</f>
        <v>20262.490490884938</v>
      </c>
      <c r="BL27" s="45">
        <f>'[2]Activity data'!BM548</f>
        <v>20176.392217343229</v>
      </c>
      <c r="BM27" s="45">
        <f>'[2]Activity data'!BN548</f>
        <v>20090.29394380152</v>
      </c>
      <c r="BN27" s="45">
        <f>'[2]Activity data'!BO548</f>
        <v>20004.195670259811</v>
      </c>
      <c r="BO27" s="45">
        <f>'[2]Activity data'!BP548</f>
        <v>19918.097396718102</v>
      </c>
      <c r="BP27" s="45">
        <f>'[2]Activity data'!BQ548</f>
        <v>19831.999123176392</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'[2]Activity data'!AE549</f>
        <v>329614.7597349711</v>
      </c>
      <c r="AE28" s="45">
        <f>'[2]Activity data'!AF549</f>
        <v>328711.1609496483</v>
      </c>
      <c r="AF28" s="45">
        <f>'[2]Activity data'!AG549</f>
        <v>327807.5621643255</v>
      </c>
      <c r="AG28" s="45">
        <f>'[2]Activity data'!AH549</f>
        <v>326903.96337900264</v>
      </c>
      <c r="AH28" s="45">
        <f>'[2]Activity data'!AI549</f>
        <v>326000.36459367984</v>
      </c>
      <c r="AI28" s="45">
        <f>'[2]Activity data'!AJ549</f>
        <v>325096.76580835704</v>
      </c>
      <c r="AJ28" s="45">
        <f>'[2]Activity data'!AK549</f>
        <v>324193.16702303418</v>
      </c>
      <c r="AK28" s="45">
        <f>'[2]Activity data'!AL549</f>
        <v>323289.56823771138</v>
      </c>
      <c r="AL28" s="45">
        <f>'[2]Activity data'!AM549</f>
        <v>322385.96945238858</v>
      </c>
      <c r="AM28" s="45">
        <f>'[2]Activity data'!AN549</f>
        <v>321482.37066706573</v>
      </c>
      <c r="AN28" s="45">
        <f>'[2]Activity data'!AO549</f>
        <v>320578.77188174293</v>
      </c>
      <c r="AO28" s="45">
        <f>'[2]Activity data'!AP549</f>
        <v>319675.17309642013</v>
      </c>
      <c r="AP28" s="45">
        <f>'[2]Activity data'!AQ549</f>
        <v>318771.57431109727</v>
      </c>
      <c r="AQ28" s="45">
        <f>'[2]Activity data'!AR549</f>
        <v>317867.97552577447</v>
      </c>
      <c r="AR28" s="45">
        <f>'[2]Activity data'!AS549</f>
        <v>316964.37674045167</v>
      </c>
      <c r="AS28" s="45">
        <f>'[2]Activity data'!AT549</f>
        <v>316060.77795512887</v>
      </c>
      <c r="AT28" s="45">
        <f>'[2]Activity data'!AU549</f>
        <v>315157.17916980601</v>
      </c>
      <c r="AU28" s="45">
        <f>'[2]Activity data'!AV549</f>
        <v>314253.58038448321</v>
      </c>
      <c r="AV28" s="45">
        <f>'[2]Activity data'!AW549</f>
        <v>313349.98159916041</v>
      </c>
      <c r="AW28" s="45">
        <f>'[2]Activity data'!AX549</f>
        <v>312446.38281383755</v>
      </c>
      <c r="AX28" s="45">
        <f>'[2]Activity data'!AY549</f>
        <v>311542.78402851475</v>
      </c>
      <c r="AY28" s="45">
        <f>'[2]Activity data'!AZ549</f>
        <v>310639.18524319195</v>
      </c>
      <c r="AZ28" s="45">
        <f>'[2]Activity data'!BA549</f>
        <v>309735.5864578691</v>
      </c>
      <c r="BA28" s="45">
        <f>'[2]Activity data'!BB549</f>
        <v>308831.9876725463</v>
      </c>
      <c r="BB28" s="45">
        <f>'[2]Activity data'!BC549</f>
        <v>307928.3888872235</v>
      </c>
      <c r="BC28" s="45">
        <f>'[2]Activity data'!BD549</f>
        <v>307024.79010190064</v>
      </c>
      <c r="BD28" s="45">
        <f>'[2]Activity data'!BE549</f>
        <v>306121.19131657784</v>
      </c>
      <c r="BE28" s="45">
        <f>'[2]Activity data'!BF549</f>
        <v>305217.59253125504</v>
      </c>
      <c r="BF28" s="45">
        <f>'[2]Activity data'!BG549</f>
        <v>304313.99374593218</v>
      </c>
      <c r="BG28" s="45">
        <f>'[2]Activity data'!BH549</f>
        <v>303410.39496060938</v>
      </c>
      <c r="BH28" s="45">
        <f>'[2]Activity data'!BI549</f>
        <v>302506.79617528658</v>
      </c>
      <c r="BI28" s="45">
        <f>'[2]Activity data'!BJ549</f>
        <v>301603.19738996372</v>
      </c>
      <c r="BJ28" s="45">
        <f>'[2]Activity data'!BK549</f>
        <v>300699.59860464092</v>
      </c>
      <c r="BK28" s="45">
        <f>'[2]Activity data'!BL549</f>
        <v>299795.99981931812</v>
      </c>
      <c r="BL28" s="45">
        <f>'[2]Activity data'!BM549</f>
        <v>298892.40103399527</v>
      </c>
      <c r="BM28" s="45">
        <f>'[2]Activity data'!BN549</f>
        <v>297988.80224867247</v>
      </c>
      <c r="BN28" s="45">
        <f>'[2]Activity data'!BO549</f>
        <v>297085.20346334967</v>
      </c>
      <c r="BO28" s="45">
        <f>'[2]Activity data'!BP549</f>
        <v>296181.60467802687</v>
      </c>
      <c r="BP28" s="45">
        <f>'[2]Activity data'!BQ549</f>
        <v>295278.00589270401</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'[2]Activity data'!AE550</f>
        <v>27272.800964105933</v>
      </c>
      <c r="AE29" s="45">
        <f>'[2]Activity data'!AF550</f>
        <v>28102.087515757019</v>
      </c>
      <c r="AF29" s="45">
        <f>'[2]Activity data'!AG550</f>
        <v>28931.374067408098</v>
      </c>
      <c r="AG29" s="45">
        <f>'[2]Activity data'!AH550</f>
        <v>29760.660619059196</v>
      </c>
      <c r="AH29" s="45">
        <f>'[2]Activity data'!AI550</f>
        <v>30589.947170710278</v>
      </c>
      <c r="AI29" s="45">
        <f>'[2]Activity data'!AJ550</f>
        <v>31419.233722361369</v>
      </c>
      <c r="AJ29" s="45">
        <f>'[2]Activity data'!AK550</f>
        <v>32248.520274012448</v>
      </c>
      <c r="AK29" s="45">
        <f>'[2]Activity data'!AL550</f>
        <v>33077.806825663531</v>
      </c>
      <c r="AL29" s="45">
        <f>'[2]Activity data'!AM550</f>
        <v>33907.093377314624</v>
      </c>
      <c r="AM29" s="45">
        <f>'[2]Activity data'!AN550</f>
        <v>34736.379928965718</v>
      </c>
      <c r="AN29" s="45">
        <f>'[2]Activity data'!AO550</f>
        <v>35565.666480616797</v>
      </c>
      <c r="AO29" s="45">
        <f>'[2]Activity data'!AP550</f>
        <v>36394.953032267884</v>
      </c>
      <c r="AP29" s="45">
        <f>'[2]Activity data'!AQ550</f>
        <v>37224.23958391897</v>
      </c>
      <c r="AQ29" s="45">
        <f>'[2]Activity data'!AR550</f>
        <v>38053.526135570057</v>
      </c>
      <c r="AR29" s="45">
        <f>'[2]Activity data'!AS550</f>
        <v>38882.812687221151</v>
      </c>
      <c r="AS29" s="45">
        <f>'[2]Activity data'!AT550</f>
        <v>39712.09923887223</v>
      </c>
      <c r="AT29" s="45">
        <f>'[2]Activity data'!AU550</f>
        <v>40541.385790523324</v>
      </c>
      <c r="AU29" s="45">
        <f>'[2]Activity data'!AV550</f>
        <v>41370.67234217441</v>
      </c>
      <c r="AV29" s="45">
        <f>'[2]Activity data'!AW550</f>
        <v>42199.958893825504</v>
      </c>
      <c r="AW29" s="45">
        <f>'[2]Activity data'!AX550</f>
        <v>43029.245445476583</v>
      </c>
      <c r="AX29" s="45">
        <f>'[2]Activity data'!AY550</f>
        <v>43858.531997127677</v>
      </c>
      <c r="AY29" s="45">
        <f>'[2]Activity data'!AZ550</f>
        <v>44687.818548778749</v>
      </c>
      <c r="AZ29" s="45">
        <f>'[2]Activity data'!BA550</f>
        <v>45517.105100429842</v>
      </c>
      <c r="BA29" s="45">
        <f>'[2]Activity data'!BB550</f>
        <v>46346.391652080929</v>
      </c>
      <c r="BB29" s="45">
        <f>'[2]Activity data'!BC550</f>
        <v>47175.678203732023</v>
      </c>
      <c r="BC29" s="45">
        <f>'[2]Activity data'!BD550</f>
        <v>48004.964755383102</v>
      </c>
      <c r="BD29" s="45">
        <f>'[2]Activity data'!BE550</f>
        <v>48834.251307034181</v>
      </c>
      <c r="BE29" s="45">
        <f>'[2]Activity data'!BF550</f>
        <v>49663.537858685289</v>
      </c>
      <c r="BF29" s="45">
        <f>'[2]Activity data'!BG550</f>
        <v>50492.824410336369</v>
      </c>
      <c r="BG29" s="45">
        <f>'[2]Activity data'!BH550</f>
        <v>51322.110961987448</v>
      </c>
      <c r="BH29" s="45">
        <f>'[2]Activity data'!BI550</f>
        <v>52151.397513638527</v>
      </c>
      <c r="BI29" s="45">
        <f>'[2]Activity data'!BJ550</f>
        <v>52980.684065289621</v>
      </c>
      <c r="BJ29" s="45">
        <f>'[2]Activity data'!BK550</f>
        <v>53809.970616940707</v>
      </c>
      <c r="BK29" s="45">
        <f>'[2]Activity data'!BL550</f>
        <v>54639.257168591786</v>
      </c>
      <c r="BL29" s="45">
        <f>'[2]Activity data'!BM550</f>
        <v>55468.54372024288</v>
      </c>
      <c r="BM29" s="45">
        <f>'[2]Activity data'!BN550</f>
        <v>56297.830271893945</v>
      </c>
      <c r="BN29" s="45">
        <f>'[2]Activity data'!BO550</f>
        <v>57127.116823545024</v>
      </c>
      <c r="BO29" s="45">
        <f>'[2]Activity data'!BP550</f>
        <v>57956.403375196111</v>
      </c>
      <c r="BP29" s="45">
        <f>'[2]Activity data'!BQ550</f>
        <v>58785.68992684719</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'[2]Activity data'!AE551</f>
        <v>3227.9349368076064</v>
      </c>
      <c r="AE30" s="45">
        <f>'[2]Activity data'!AF551</f>
        <v>3255.5028892035903</v>
      </c>
      <c r="AF30" s="45">
        <f>'[2]Activity data'!AG551</f>
        <v>3283.0708415995737</v>
      </c>
      <c r="AG30" s="45">
        <f>'[2]Activity data'!AH551</f>
        <v>3310.6387939955575</v>
      </c>
      <c r="AH30" s="45">
        <f>'[2]Activity data'!AI551</f>
        <v>3338.2067463915409</v>
      </c>
      <c r="AI30" s="45">
        <f>'[2]Activity data'!AJ551</f>
        <v>3365.7746987875248</v>
      </c>
      <c r="AJ30" s="45">
        <f>'[2]Activity data'!AK551</f>
        <v>3393.3426511835082</v>
      </c>
      <c r="AK30" s="45">
        <f>'[2]Activity data'!AL551</f>
        <v>3420.9106035794921</v>
      </c>
      <c r="AL30" s="45">
        <f>'[2]Activity data'!AM551</f>
        <v>3448.4785559754755</v>
      </c>
      <c r="AM30" s="45">
        <f>'[2]Activity data'!AN551</f>
        <v>3476.0465083714594</v>
      </c>
      <c r="AN30" s="45">
        <f>'[2]Activity data'!AO551</f>
        <v>3503.6144607674428</v>
      </c>
      <c r="AO30" s="45">
        <f>'[2]Activity data'!AP551</f>
        <v>3531.1824131634266</v>
      </c>
      <c r="AP30" s="45">
        <f>'[2]Activity data'!AQ551</f>
        <v>3558.7503655594105</v>
      </c>
      <c r="AQ30" s="45">
        <f>'[2]Activity data'!AR551</f>
        <v>3586.3183179553939</v>
      </c>
      <c r="AR30" s="45">
        <f>'[2]Activity data'!AS551</f>
        <v>3613.8862703513778</v>
      </c>
      <c r="AS30" s="45">
        <f>'[2]Activity data'!AT551</f>
        <v>3641.4542227473612</v>
      </c>
      <c r="AT30" s="45">
        <f>'[2]Activity data'!AU551</f>
        <v>3669.0221751433451</v>
      </c>
      <c r="AU30" s="45">
        <f>'[2]Activity data'!AV551</f>
        <v>3696.5901275393285</v>
      </c>
      <c r="AV30" s="45">
        <f>'[2]Activity data'!AW551</f>
        <v>3724.1580799353123</v>
      </c>
      <c r="AW30" s="45">
        <f>'[2]Activity data'!AX551</f>
        <v>3751.7260323312958</v>
      </c>
      <c r="AX30" s="45">
        <f>'[2]Activity data'!AY551</f>
        <v>3779.2939847272796</v>
      </c>
      <c r="AY30" s="45">
        <f>'[2]Activity data'!AZ551</f>
        <v>3806.861937123263</v>
      </c>
      <c r="AZ30" s="45">
        <f>'[2]Activity data'!BA551</f>
        <v>3834.4298895192469</v>
      </c>
      <c r="BA30" s="45">
        <f>'[2]Activity data'!BB551</f>
        <v>3861.9978419152303</v>
      </c>
      <c r="BB30" s="45">
        <f>'[2]Activity data'!BC551</f>
        <v>3889.5657943112142</v>
      </c>
      <c r="BC30" s="45">
        <f>'[2]Activity data'!BD551</f>
        <v>3917.1337467071976</v>
      </c>
      <c r="BD30" s="45">
        <f>'[2]Activity data'!BE551</f>
        <v>3944.7016991031815</v>
      </c>
      <c r="BE30" s="45">
        <f>'[2]Activity data'!BF551</f>
        <v>3972.2696514991649</v>
      </c>
      <c r="BF30" s="45">
        <f>'[2]Activity data'!BG551</f>
        <v>3999.8376038951487</v>
      </c>
      <c r="BG30" s="45">
        <f>'[2]Activity data'!BH551</f>
        <v>4027.4055562911321</v>
      </c>
      <c r="BH30" s="45">
        <f>'[2]Activity data'!BI551</f>
        <v>4054.973508687116</v>
      </c>
      <c r="BI30" s="45">
        <f>'[2]Activity data'!BJ551</f>
        <v>4082.5414610830994</v>
      </c>
      <c r="BJ30" s="45">
        <f>'[2]Activity data'!BK551</f>
        <v>4110.1094134790837</v>
      </c>
      <c r="BK30" s="45">
        <f>'[2]Activity data'!BL551</f>
        <v>4137.6773658750672</v>
      </c>
      <c r="BL30" s="45">
        <f>'[2]Activity data'!BM551</f>
        <v>4165.2453182710506</v>
      </c>
      <c r="BM30" s="45">
        <f>'[2]Activity data'!BN551</f>
        <v>4192.813270667034</v>
      </c>
      <c r="BN30" s="45">
        <f>'[2]Activity data'!BO551</f>
        <v>4220.3812230630174</v>
      </c>
      <c r="BO30" s="45">
        <f>'[2]Activity data'!BP551</f>
        <v>4247.9491754590017</v>
      </c>
      <c r="BP30" s="45">
        <f>'[2]Activity data'!BQ551</f>
        <v>4275.5171278549851</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'[2]Activity data'!AE552</f>
        <v>892.04273910080849</v>
      </c>
      <c r="AE31" s="45">
        <f>'[2]Activity data'!AF552</f>
        <v>897.91643360164323</v>
      </c>
      <c r="AF31" s="45">
        <f>'[2]Activity data'!AG552</f>
        <v>903.79012810247798</v>
      </c>
      <c r="AG31" s="45">
        <f>'[2]Activity data'!AH552</f>
        <v>909.66382260331272</v>
      </c>
      <c r="AH31" s="45">
        <f>'[2]Activity data'!AI552</f>
        <v>915.53751710414724</v>
      </c>
      <c r="AI31" s="45">
        <f>'[2]Activity data'!AJ552</f>
        <v>921.41121160498199</v>
      </c>
      <c r="AJ31" s="45">
        <f>'[2]Activity data'!AK552</f>
        <v>927.28490610581673</v>
      </c>
      <c r="AK31" s="45">
        <f>'[2]Activity data'!AL552</f>
        <v>933.15860060665148</v>
      </c>
      <c r="AL31" s="45">
        <f>'[2]Activity data'!AM552</f>
        <v>939.03229510748622</v>
      </c>
      <c r="AM31" s="45">
        <f>'[2]Activity data'!AN552</f>
        <v>944.90598960832097</v>
      </c>
      <c r="AN31" s="45">
        <f>'[2]Activity data'!AO552</f>
        <v>950.77968410915571</v>
      </c>
      <c r="AO31" s="45">
        <f>'[2]Activity data'!AP552</f>
        <v>956.65337860999045</v>
      </c>
      <c r="AP31" s="45">
        <f>'[2]Activity data'!AQ552</f>
        <v>962.5270731108252</v>
      </c>
      <c r="AQ31" s="45">
        <f>'[2]Activity data'!AR552</f>
        <v>968.40076761165994</v>
      </c>
      <c r="AR31" s="45">
        <f>'[2]Activity data'!AS552</f>
        <v>974.27446211249469</v>
      </c>
      <c r="AS31" s="45">
        <f>'[2]Activity data'!AT552</f>
        <v>980.14815661332921</v>
      </c>
      <c r="AT31" s="45">
        <f>'[2]Activity data'!AU552</f>
        <v>986.02185111416395</v>
      </c>
      <c r="AU31" s="45">
        <f>'[2]Activity data'!AV552</f>
        <v>991.8955456149987</v>
      </c>
      <c r="AV31" s="45">
        <f>'[2]Activity data'!AW552</f>
        <v>997.76924011583344</v>
      </c>
      <c r="AW31" s="45">
        <f>'[2]Activity data'!AX552</f>
        <v>1003.6429346166682</v>
      </c>
      <c r="AX31" s="45">
        <f>'[2]Activity data'!AY552</f>
        <v>1009.5166291175029</v>
      </c>
      <c r="AY31" s="45">
        <f>'[2]Activity data'!AZ552</f>
        <v>1015.3903236183377</v>
      </c>
      <c r="AZ31" s="45">
        <f>'[2]Activity data'!BA552</f>
        <v>1021.2640181191724</v>
      </c>
      <c r="BA31" s="45">
        <f>'[2]Activity data'!BB552</f>
        <v>1027.1377126200073</v>
      </c>
      <c r="BB31" s="45">
        <f>'[2]Activity data'!BC552</f>
        <v>1033.011407120842</v>
      </c>
      <c r="BC31" s="45">
        <f>'[2]Activity data'!BD552</f>
        <v>1038.885101621677</v>
      </c>
      <c r="BD31" s="45">
        <f>'[2]Activity data'!BE552</f>
        <v>1044.7587961225115</v>
      </c>
      <c r="BE31" s="45">
        <f>'[2]Activity data'!BF552</f>
        <v>1050.6324906233463</v>
      </c>
      <c r="BF31" s="45">
        <f>'[2]Activity data'!BG552</f>
        <v>1056.506185124181</v>
      </c>
      <c r="BG31" s="45">
        <f>'[2]Activity data'!BH552</f>
        <v>1062.3798796250157</v>
      </c>
      <c r="BH31" s="45">
        <f>'[2]Activity data'!BI552</f>
        <v>1068.2535741258505</v>
      </c>
      <c r="BI31" s="45">
        <f>'[2]Activity data'!BJ552</f>
        <v>1074.1272686266852</v>
      </c>
      <c r="BJ31" s="45">
        <f>'[2]Activity data'!BK552</f>
        <v>1080.00096312752</v>
      </c>
      <c r="BK31" s="45">
        <f>'[2]Activity data'!BL552</f>
        <v>1085.8746576283547</v>
      </c>
      <c r="BL31" s="45">
        <f>'[2]Activity data'!BM552</f>
        <v>1091.7483521291895</v>
      </c>
      <c r="BM31" s="45">
        <f>'[2]Activity data'!BN552</f>
        <v>1097.6220466300242</v>
      </c>
      <c r="BN31" s="45">
        <f>'[2]Activity data'!BO552</f>
        <v>1103.495741130859</v>
      </c>
      <c r="BO31" s="45">
        <f>'[2]Activity data'!BP552</f>
        <v>1109.3694356316935</v>
      </c>
      <c r="BP31" s="45">
        <f>'[2]Activity data'!BQ552</f>
        <v>1115.2431301325282</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'[2]Activity data'!AE553</f>
        <v>111446.90580100549</v>
      </c>
      <c r="AE32" s="45">
        <f>'[2]Activity data'!AF553</f>
        <v>111463.54344556993</v>
      </c>
      <c r="AF32" s="45">
        <f>'[2]Activity data'!AG553</f>
        <v>111480.18109013437</v>
      </c>
      <c r="AG32" s="45">
        <f>'[2]Activity data'!AH553</f>
        <v>111496.81873469881</v>
      </c>
      <c r="AH32" s="45">
        <f>'[2]Activity data'!AI553</f>
        <v>111513.45637926325</v>
      </c>
      <c r="AI32" s="45">
        <f>'[2]Activity data'!AJ553</f>
        <v>111530.0940238277</v>
      </c>
      <c r="AJ32" s="45">
        <f>'[2]Activity data'!AK553</f>
        <v>111546.73166839214</v>
      </c>
      <c r="AK32" s="45">
        <f>'[2]Activity data'!AL553</f>
        <v>111563.36931295661</v>
      </c>
      <c r="AL32" s="45">
        <f>'[2]Activity data'!AM553</f>
        <v>111580.00695752105</v>
      </c>
      <c r="AM32" s="45">
        <f>'[2]Activity data'!AN553</f>
        <v>111596.64460208549</v>
      </c>
      <c r="AN32" s="45">
        <f>'[2]Activity data'!AO553</f>
        <v>111613.28224664993</v>
      </c>
      <c r="AO32" s="45">
        <f>'[2]Activity data'!AP553</f>
        <v>111629.91989121438</v>
      </c>
      <c r="AP32" s="45">
        <f>'[2]Activity data'!AQ553</f>
        <v>111646.55753577882</v>
      </c>
      <c r="AQ32" s="45">
        <f>'[2]Activity data'!AR553</f>
        <v>111663.19518034326</v>
      </c>
      <c r="AR32" s="45">
        <f>'[2]Activity data'!AS553</f>
        <v>111679.83282490773</v>
      </c>
      <c r="AS32" s="45">
        <f>'[2]Activity data'!AT553</f>
        <v>111696.47046947217</v>
      </c>
      <c r="AT32" s="45">
        <f>'[2]Activity data'!AU553</f>
        <v>111713.10811403662</v>
      </c>
      <c r="AU32" s="45">
        <f>'[2]Activity data'!AV553</f>
        <v>111729.74575860106</v>
      </c>
      <c r="AV32" s="45">
        <f>'[2]Activity data'!AW553</f>
        <v>111746.3834031655</v>
      </c>
      <c r="AW32" s="45">
        <f>'[2]Activity data'!AX553</f>
        <v>111763.02104772994</v>
      </c>
      <c r="AX32" s="45">
        <f>'[2]Activity data'!AY553</f>
        <v>111779.65869229441</v>
      </c>
      <c r="AY32" s="45">
        <f>'[2]Activity data'!AZ553</f>
        <v>111796.29633685885</v>
      </c>
      <c r="AZ32" s="45">
        <f>'[2]Activity data'!BA553</f>
        <v>111812.9339814233</v>
      </c>
      <c r="BA32" s="45">
        <f>'[2]Activity data'!BB553</f>
        <v>111829.57162598774</v>
      </c>
      <c r="BB32" s="45">
        <f>'[2]Activity data'!BC553</f>
        <v>111846.20927055218</v>
      </c>
      <c r="BC32" s="45">
        <f>'[2]Activity data'!BD553</f>
        <v>111862.84691511662</v>
      </c>
      <c r="BD32" s="45">
        <f>'[2]Activity data'!BE553</f>
        <v>111879.48455968106</v>
      </c>
      <c r="BE32" s="45">
        <f>'[2]Activity data'!BF553</f>
        <v>111896.12220424553</v>
      </c>
      <c r="BF32" s="45">
        <f>'[2]Activity data'!BG553</f>
        <v>111912.75984880998</v>
      </c>
      <c r="BG32" s="45">
        <f>'[2]Activity data'!BH553</f>
        <v>111929.39749337442</v>
      </c>
      <c r="BH32" s="45">
        <f>'[2]Activity data'!BI553</f>
        <v>111946.03513793886</v>
      </c>
      <c r="BI32" s="45">
        <f>'[2]Activity data'!BJ553</f>
        <v>111962.6727825033</v>
      </c>
      <c r="BJ32" s="45">
        <f>'[2]Activity data'!BK553</f>
        <v>111979.31042706774</v>
      </c>
      <c r="BK32" s="45">
        <f>'[2]Activity data'!BL553</f>
        <v>111995.94807163219</v>
      </c>
      <c r="BL32" s="45">
        <f>'[2]Activity data'!BM553</f>
        <v>112012.58571619666</v>
      </c>
      <c r="BM32" s="45">
        <f>'[2]Activity data'!BN553</f>
        <v>112029.2233607611</v>
      </c>
      <c r="BN32" s="45">
        <f>'[2]Activity data'!BO553</f>
        <v>112045.86100532554</v>
      </c>
      <c r="BO32" s="45">
        <f>'[2]Activity data'!BP553</f>
        <v>112062.49864988998</v>
      </c>
      <c r="BP32" s="45">
        <f>'[2]Activity data'!BQ553</f>
        <v>112079.13629445442</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'[2]Activity data'!AE554</f>
        <v>2029778.8780198463</v>
      </c>
      <c r="AE33" s="45">
        <f>'[2]Activity data'!AF554</f>
        <v>2042800.9812413759</v>
      </c>
      <c r="AF33" s="45">
        <f>'[2]Activity data'!AG554</f>
        <v>2055823.0844629053</v>
      </c>
      <c r="AG33" s="45">
        <f>'[2]Activity data'!AH554</f>
        <v>2068845.1876844347</v>
      </c>
      <c r="AH33" s="45">
        <f>'[2]Activity data'!AI554</f>
        <v>2081867.2909059643</v>
      </c>
      <c r="AI33" s="45">
        <f>'[2]Activity data'!AJ554</f>
        <v>2094889.3941274937</v>
      </c>
      <c r="AJ33" s="45">
        <f>'[2]Activity data'!AK554</f>
        <v>2107911.4973490234</v>
      </c>
      <c r="AK33" s="45">
        <f>'[2]Activity data'!AL554</f>
        <v>2129780.2741153426</v>
      </c>
      <c r="AL33" s="45">
        <f>'[2]Activity data'!AM554</f>
        <v>2151649.0508816615</v>
      </c>
      <c r="AM33" s="45">
        <f>'[2]Activity data'!AN554</f>
        <v>2173517.8276479808</v>
      </c>
      <c r="AN33" s="45">
        <f>'[2]Activity data'!AO554</f>
        <v>2195386.6044142996</v>
      </c>
      <c r="AO33" s="45">
        <f>'[2]Activity data'!AP554</f>
        <v>2217255.3811806189</v>
      </c>
      <c r="AP33" s="45">
        <f>'[2]Activity data'!AQ554</f>
        <v>2239124.1579469377</v>
      </c>
      <c r="AQ33" s="45">
        <f>'[2]Activity data'!AR554</f>
        <v>2260992.934713257</v>
      </c>
      <c r="AR33" s="45">
        <f>'[2]Activity data'!AS554</f>
        <v>2282861.7114795758</v>
      </c>
      <c r="AS33" s="45">
        <f>'[2]Activity data'!AT554</f>
        <v>2304730.4882458951</v>
      </c>
      <c r="AT33" s="45">
        <f>'[2]Activity data'!AU554</f>
        <v>2326599.2650122144</v>
      </c>
      <c r="AU33" s="45">
        <f>'[2]Activity data'!AV554</f>
        <v>2348468.0417785333</v>
      </c>
      <c r="AV33" s="45">
        <f>'[2]Activity data'!AW554</f>
        <v>2370336.8185448521</v>
      </c>
      <c r="AW33" s="45">
        <f>'[2]Activity data'!AX554</f>
        <v>2392578.6068636663</v>
      </c>
      <c r="AX33" s="45">
        <f>'[2]Activity data'!AY554</f>
        <v>2414820.3951824801</v>
      </c>
      <c r="AY33" s="45">
        <f>'[2]Activity data'!AZ554</f>
        <v>2437062.1835012939</v>
      </c>
      <c r="AZ33" s="45">
        <f>'[2]Activity data'!BA554</f>
        <v>2459303.9718201077</v>
      </c>
      <c r="BA33" s="45">
        <f>'[2]Activity data'!BB554</f>
        <v>2481545.7601389214</v>
      </c>
      <c r="BB33" s="45">
        <f>'[2]Activity data'!BC554</f>
        <v>2503787.5484577357</v>
      </c>
      <c r="BC33" s="45">
        <f>'[2]Activity data'!BD554</f>
        <v>2526029.336776549</v>
      </c>
      <c r="BD33" s="45">
        <f>'[2]Activity data'!BE554</f>
        <v>2548271.1250953628</v>
      </c>
      <c r="BE33" s="45">
        <f>'[2]Activity data'!BF554</f>
        <v>2570512.9134141766</v>
      </c>
      <c r="BF33" s="45">
        <f>'[2]Activity data'!BG554</f>
        <v>2592754.7017329903</v>
      </c>
      <c r="BG33" s="45">
        <f>'[2]Activity data'!BH554</f>
        <v>2614996.4900518041</v>
      </c>
      <c r="BH33" s="45">
        <f>'[2]Activity data'!BI554</f>
        <v>2637238.2783706179</v>
      </c>
      <c r="BI33" s="45">
        <f>'[2]Activity data'!BJ554</f>
        <v>2659480.0666894317</v>
      </c>
      <c r="BJ33" s="45">
        <f>'[2]Activity data'!BK554</f>
        <v>2681721.8550082454</v>
      </c>
      <c r="BK33" s="45">
        <f>'[2]Activity data'!BL554</f>
        <v>2703963.6433270597</v>
      </c>
      <c r="BL33" s="45">
        <f>'[2]Activity data'!BM554</f>
        <v>2726205.4316458735</v>
      </c>
      <c r="BM33" s="45">
        <f>'[2]Activity data'!BN554</f>
        <v>2748447.2199646872</v>
      </c>
      <c r="BN33" s="45">
        <f>'[2]Activity data'!BO554</f>
        <v>2770689.008283501</v>
      </c>
      <c r="BO33" s="45">
        <f>'[2]Activity data'!BP554</f>
        <v>2792930.7966023148</v>
      </c>
      <c r="BP33" s="45">
        <f>'[2]Activity data'!BQ554</f>
        <v>2815172.5849211286</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'[2]Activity data'!AE555</f>
        <v>273139.2561664434</v>
      </c>
      <c r="AE34" s="45">
        <f>'[2]Activity data'!AF555</f>
        <v>272318.52883358276</v>
      </c>
      <c r="AF34" s="45">
        <f>'[2]Activity data'!AG555</f>
        <v>271497.80150072213</v>
      </c>
      <c r="AG34" s="45">
        <f>'[2]Activity data'!AH555</f>
        <v>270677.07416786149</v>
      </c>
      <c r="AH34" s="45">
        <f>'[2]Activity data'!AI555</f>
        <v>269856.34683500085</v>
      </c>
      <c r="AI34" s="45">
        <f>'[2]Activity data'!AJ555</f>
        <v>269035.61950214021</v>
      </c>
      <c r="AJ34" s="45">
        <f>'[2]Activity data'!AK555</f>
        <v>268214.89216927957</v>
      </c>
      <c r="AK34" s="45">
        <f>'[2]Activity data'!AL555</f>
        <v>267394.16483641899</v>
      </c>
      <c r="AL34" s="45">
        <f>'[2]Activity data'!AM555</f>
        <v>266573.43750355835</v>
      </c>
      <c r="AM34" s="45">
        <f>'[2]Activity data'!AN555</f>
        <v>265752.71017069771</v>
      </c>
      <c r="AN34" s="45">
        <f>'[2]Activity data'!AO555</f>
        <v>264931.98283783707</v>
      </c>
      <c r="AO34" s="45">
        <f>'[2]Activity data'!AP555</f>
        <v>264111.25550497643</v>
      </c>
      <c r="AP34" s="45">
        <f>'[2]Activity data'!AQ555</f>
        <v>263290.5281721158</v>
      </c>
      <c r="AQ34" s="45">
        <f>'[2]Activity data'!AR555</f>
        <v>262469.80083925516</v>
      </c>
      <c r="AR34" s="45">
        <f>'[2]Activity data'!AS555</f>
        <v>261649.07350639458</v>
      </c>
      <c r="AS34" s="45">
        <f>'[2]Activity data'!AT555</f>
        <v>260828.34617353394</v>
      </c>
      <c r="AT34" s="45">
        <f>'[2]Activity data'!AU555</f>
        <v>260007.6188406733</v>
      </c>
      <c r="AU34" s="45">
        <f>'[2]Activity data'!AV555</f>
        <v>259186.89150781266</v>
      </c>
      <c r="AV34" s="45">
        <f>'[2]Activity data'!AW555</f>
        <v>258366.16417495205</v>
      </c>
      <c r="AW34" s="45">
        <f>'[2]Activity data'!AX555</f>
        <v>257545.43684209141</v>
      </c>
      <c r="AX34" s="45">
        <f>'[2]Activity data'!AY555</f>
        <v>256724.70950923077</v>
      </c>
      <c r="AY34" s="45">
        <f>'[2]Activity data'!AZ555</f>
        <v>255903.98217637016</v>
      </c>
      <c r="AZ34" s="45">
        <f>'[2]Activity data'!BA555</f>
        <v>255083.25484350952</v>
      </c>
      <c r="BA34" s="45">
        <f>'[2]Activity data'!BB555</f>
        <v>254262.52751064888</v>
      </c>
      <c r="BB34" s="45">
        <f>'[2]Activity data'!BC555</f>
        <v>253441.80017778825</v>
      </c>
      <c r="BC34" s="45">
        <f>'[2]Activity data'!BD555</f>
        <v>252621.07284492764</v>
      </c>
      <c r="BD34" s="45">
        <f>'[2]Activity data'!BE555</f>
        <v>251800.345512067</v>
      </c>
      <c r="BE34" s="45">
        <f>'[2]Activity data'!BF555</f>
        <v>250979.61817920636</v>
      </c>
      <c r="BF34" s="45">
        <f>'[2]Activity data'!BG555</f>
        <v>250158.89084634575</v>
      </c>
      <c r="BG34" s="45">
        <f>'[2]Activity data'!BH555</f>
        <v>249338.16351348511</v>
      </c>
      <c r="BH34" s="45">
        <f>'[2]Activity data'!BI555</f>
        <v>248517.43618062447</v>
      </c>
      <c r="BI34" s="45">
        <f>'[2]Activity data'!BJ555</f>
        <v>247696.70884776386</v>
      </c>
      <c r="BJ34" s="45">
        <f>'[2]Activity data'!BK555</f>
        <v>246875.98151490322</v>
      </c>
      <c r="BK34" s="45">
        <f>'[2]Activity data'!BL555</f>
        <v>246055.25418204258</v>
      </c>
      <c r="BL34" s="45">
        <f>'[2]Activity data'!BM555</f>
        <v>245234.52684918194</v>
      </c>
      <c r="BM34" s="45">
        <f>'[2]Activity data'!BN555</f>
        <v>244413.79951632133</v>
      </c>
      <c r="BN34" s="45">
        <f>'[2]Activity data'!BO555</f>
        <v>243593.0721834607</v>
      </c>
      <c r="BO34" s="45">
        <f>'[2]Activity data'!BP555</f>
        <v>242772.34485060006</v>
      </c>
      <c r="BP34" s="45">
        <f>'[2]Activity data'!BQ555</f>
        <v>241951.61751773945</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'[2]Activity data'!AE556</f>
        <v>57963.822619231716</v>
      </c>
      <c r="AE35" s="45">
        <f>'[2]Activity data'!AF556</f>
        <v>57963.822619231716</v>
      </c>
      <c r="AF35" s="45">
        <f>'[2]Activity data'!AG556</f>
        <v>57963.822619231716</v>
      </c>
      <c r="AG35" s="45">
        <f>'[2]Activity data'!AH556</f>
        <v>57963.822619231716</v>
      </c>
      <c r="AH35" s="45">
        <f>'[2]Activity data'!AI556</f>
        <v>57963.822619231716</v>
      </c>
      <c r="AI35" s="45">
        <f>'[2]Activity data'!AJ556</f>
        <v>57963.822619231716</v>
      </c>
      <c r="AJ35" s="45">
        <f>'[2]Activity data'!AK556</f>
        <v>57963.822619231716</v>
      </c>
      <c r="AK35" s="45">
        <f>'[2]Activity data'!AL556</f>
        <v>57963.822619231716</v>
      </c>
      <c r="AL35" s="45">
        <f>'[2]Activity data'!AM556</f>
        <v>57963.822619231716</v>
      </c>
      <c r="AM35" s="45">
        <f>'[2]Activity data'!AN556</f>
        <v>57963.822619231716</v>
      </c>
      <c r="AN35" s="45">
        <f>'[2]Activity data'!AO556</f>
        <v>57963.822619231716</v>
      </c>
      <c r="AO35" s="45">
        <f>'[2]Activity data'!AP556</f>
        <v>57963.822619231716</v>
      </c>
      <c r="AP35" s="45">
        <f>'[2]Activity data'!AQ556</f>
        <v>57963.822619231716</v>
      </c>
      <c r="AQ35" s="45">
        <f>'[2]Activity data'!AR556</f>
        <v>57963.822619231716</v>
      </c>
      <c r="AR35" s="45">
        <f>'[2]Activity data'!AS556</f>
        <v>57963.822619231716</v>
      </c>
      <c r="AS35" s="45">
        <f>'[2]Activity data'!AT556</f>
        <v>57963.822619231716</v>
      </c>
      <c r="AT35" s="45">
        <f>'[2]Activity data'!AU556</f>
        <v>57963.822619231716</v>
      </c>
      <c r="AU35" s="45">
        <f>'[2]Activity data'!AV556</f>
        <v>57963.822619231716</v>
      </c>
      <c r="AV35" s="45">
        <f>'[2]Activity data'!AW556</f>
        <v>57963.822619231716</v>
      </c>
      <c r="AW35" s="45">
        <f>'[2]Activity data'!AX556</f>
        <v>57963.822619231716</v>
      </c>
      <c r="AX35" s="45">
        <f>'[2]Activity data'!AY556</f>
        <v>57963.822619231716</v>
      </c>
      <c r="AY35" s="45">
        <f>'[2]Activity data'!AZ556</f>
        <v>57963.822619231716</v>
      </c>
      <c r="AZ35" s="45">
        <f>'[2]Activity data'!BA556</f>
        <v>57963.822619231716</v>
      </c>
      <c r="BA35" s="45">
        <f>'[2]Activity data'!BB556</f>
        <v>57963.822619231716</v>
      </c>
      <c r="BB35" s="45">
        <f>'[2]Activity data'!BC556</f>
        <v>57963.822619231716</v>
      </c>
      <c r="BC35" s="45">
        <f>'[2]Activity data'!BD556</f>
        <v>57963.822619231716</v>
      </c>
      <c r="BD35" s="45">
        <f>'[2]Activity data'!BE556</f>
        <v>57963.822619231716</v>
      </c>
      <c r="BE35" s="45">
        <f>'[2]Activity data'!BF556</f>
        <v>57963.822619231716</v>
      </c>
      <c r="BF35" s="45">
        <f>'[2]Activity data'!BG556</f>
        <v>57963.822619231716</v>
      </c>
      <c r="BG35" s="45">
        <f>'[2]Activity data'!BH556</f>
        <v>57963.822619231716</v>
      </c>
      <c r="BH35" s="45">
        <f>'[2]Activity data'!BI556</f>
        <v>57963.822619231716</v>
      </c>
      <c r="BI35" s="45">
        <f>'[2]Activity data'!BJ556</f>
        <v>57963.822619231716</v>
      </c>
      <c r="BJ35" s="45">
        <f>'[2]Activity data'!BK556</f>
        <v>57963.822619231716</v>
      </c>
      <c r="BK35" s="45">
        <f>'[2]Activity data'!BL556</f>
        <v>57963.822619231716</v>
      </c>
      <c r="BL35" s="45">
        <f>'[2]Activity data'!BM556</f>
        <v>57963.822619231716</v>
      </c>
      <c r="BM35" s="45">
        <f>'[2]Activity data'!BN556</f>
        <v>57963.822619231716</v>
      </c>
      <c r="BN35" s="45">
        <f>'[2]Activity data'!BO556</f>
        <v>57963.822619231716</v>
      </c>
      <c r="BO35" s="45">
        <f>'[2]Activity data'!BP556</f>
        <v>57963.822619231716</v>
      </c>
      <c r="BP35" s="45">
        <f>'[2]Activity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'[2]Activity data'!AE557</f>
        <v>91537.108006573035</v>
      </c>
      <c r="AE36" s="45">
        <f>'[2]Activity data'!AF557</f>
        <v>91537.108006573035</v>
      </c>
      <c r="AF36" s="45">
        <f>'[2]Activity data'!AG557</f>
        <v>91537.108006573035</v>
      </c>
      <c r="AG36" s="45">
        <f>'[2]Activity data'!AH557</f>
        <v>91537.108006573035</v>
      </c>
      <c r="AH36" s="45">
        <f>'[2]Activity data'!AI557</f>
        <v>91537.108006573035</v>
      </c>
      <c r="AI36" s="45">
        <f>'[2]Activity data'!AJ557</f>
        <v>91537.108006573035</v>
      </c>
      <c r="AJ36" s="45">
        <f>'[2]Activity data'!AK557</f>
        <v>91537.108006573035</v>
      </c>
      <c r="AK36" s="45">
        <f>'[2]Activity data'!AL557</f>
        <v>91537.108006573035</v>
      </c>
      <c r="AL36" s="45">
        <f>'[2]Activity data'!AM557</f>
        <v>91537.108006573035</v>
      </c>
      <c r="AM36" s="45">
        <f>'[2]Activity data'!AN557</f>
        <v>91537.108006573035</v>
      </c>
      <c r="AN36" s="45">
        <f>'[2]Activity data'!AO557</f>
        <v>91537.108006573035</v>
      </c>
      <c r="AO36" s="45">
        <f>'[2]Activity data'!AP557</f>
        <v>91537.108006573035</v>
      </c>
      <c r="AP36" s="45">
        <f>'[2]Activity data'!AQ557</f>
        <v>91537.108006573035</v>
      </c>
      <c r="AQ36" s="45">
        <f>'[2]Activity data'!AR557</f>
        <v>91537.108006573035</v>
      </c>
      <c r="AR36" s="45">
        <f>'[2]Activity data'!AS557</f>
        <v>91537.108006573035</v>
      </c>
      <c r="AS36" s="45">
        <f>'[2]Activity data'!AT557</f>
        <v>91537.108006573035</v>
      </c>
      <c r="AT36" s="45">
        <f>'[2]Activity data'!AU557</f>
        <v>91537.108006573035</v>
      </c>
      <c r="AU36" s="45">
        <f>'[2]Activity data'!AV557</f>
        <v>91537.108006573035</v>
      </c>
      <c r="AV36" s="45">
        <f>'[2]Activity data'!AW557</f>
        <v>91537.108006573035</v>
      </c>
      <c r="AW36" s="45">
        <f>'[2]Activity data'!AX557</f>
        <v>91537.108006573035</v>
      </c>
      <c r="AX36" s="45">
        <f>'[2]Activity data'!AY557</f>
        <v>91537.108006573035</v>
      </c>
      <c r="AY36" s="45">
        <f>'[2]Activity data'!AZ557</f>
        <v>91537.108006573035</v>
      </c>
      <c r="AZ36" s="45">
        <f>'[2]Activity data'!BA557</f>
        <v>91537.108006573035</v>
      </c>
      <c r="BA36" s="45">
        <f>'[2]Activity data'!BB557</f>
        <v>91537.108006573035</v>
      </c>
      <c r="BB36" s="45">
        <f>'[2]Activity data'!BC557</f>
        <v>91537.108006573035</v>
      </c>
      <c r="BC36" s="45">
        <f>'[2]Activity data'!BD557</f>
        <v>91537.108006573035</v>
      </c>
      <c r="BD36" s="45">
        <f>'[2]Activity data'!BE557</f>
        <v>91537.108006573035</v>
      </c>
      <c r="BE36" s="45">
        <f>'[2]Activity data'!BF557</f>
        <v>91537.108006573035</v>
      </c>
      <c r="BF36" s="45">
        <f>'[2]Activity data'!BG557</f>
        <v>91537.108006573035</v>
      </c>
      <c r="BG36" s="45">
        <f>'[2]Activity data'!BH557</f>
        <v>91537.108006573035</v>
      </c>
      <c r="BH36" s="45">
        <f>'[2]Activity data'!BI557</f>
        <v>91537.108006573035</v>
      </c>
      <c r="BI36" s="45">
        <f>'[2]Activity data'!BJ557</f>
        <v>91537.108006573035</v>
      </c>
      <c r="BJ36" s="45">
        <f>'[2]Activity data'!BK557</f>
        <v>91537.108006573035</v>
      </c>
      <c r="BK36" s="45">
        <f>'[2]Activity data'!BL557</f>
        <v>91537.108006573035</v>
      </c>
      <c r="BL36" s="45">
        <f>'[2]Activity data'!BM557</f>
        <v>91537.108006573035</v>
      </c>
      <c r="BM36" s="45">
        <f>'[2]Activity data'!BN557</f>
        <v>91537.108006573035</v>
      </c>
      <c r="BN36" s="45">
        <f>'[2]Activity data'!BO557</f>
        <v>91537.108006573035</v>
      </c>
      <c r="BO36" s="45">
        <f>'[2]Activity data'!BP557</f>
        <v>91537.108006573035</v>
      </c>
      <c r="BP36" s="45">
        <f>'[2]Activity data'!BQ557</f>
        <v>91537.108006573035</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'[2]Activity data'!AE558</f>
        <v>45569.714076613083</v>
      </c>
      <c r="AE37" s="45">
        <f>'[2]Activity data'!AF558</f>
        <v>45666.022187618808</v>
      </c>
      <c r="AF37" s="45">
        <f>'[2]Activity data'!AG558</f>
        <v>45762.330298624533</v>
      </c>
      <c r="AG37" s="45">
        <f>'[2]Activity data'!AH558</f>
        <v>45858.638409630257</v>
      </c>
      <c r="AH37" s="45">
        <f>'[2]Activity data'!AI558</f>
        <v>45954.946520635982</v>
      </c>
      <c r="AI37" s="45">
        <f>'[2]Activity data'!AJ558</f>
        <v>46051.254631641707</v>
      </c>
      <c r="AJ37" s="45">
        <f>'[2]Activity data'!AK558</f>
        <v>46147.562742647431</v>
      </c>
      <c r="AK37" s="45">
        <f>'[2]Activity data'!AL558</f>
        <v>46243.870853653156</v>
      </c>
      <c r="AL37" s="45">
        <f>'[2]Activity data'!AM558</f>
        <v>46340.17896465888</v>
      </c>
      <c r="AM37" s="45">
        <f>'[2]Activity data'!AN558</f>
        <v>46436.487075664612</v>
      </c>
      <c r="AN37" s="45">
        <f>'[2]Activity data'!AO558</f>
        <v>46532.795186670337</v>
      </c>
      <c r="AO37" s="45">
        <f>'[2]Activity data'!AP558</f>
        <v>46629.103297676062</v>
      </c>
      <c r="AP37" s="45">
        <f>'[2]Activity data'!AQ558</f>
        <v>46725.411408681786</v>
      </c>
      <c r="AQ37" s="45">
        <f>'[2]Activity data'!AR558</f>
        <v>46821.719519687511</v>
      </c>
      <c r="AR37" s="45">
        <f>'[2]Activity data'!AS558</f>
        <v>46918.027630693236</v>
      </c>
      <c r="AS37" s="45">
        <f>'[2]Activity data'!AT558</f>
        <v>47014.33574169896</v>
      </c>
      <c r="AT37" s="45">
        <f>'[2]Activity data'!AU558</f>
        <v>47110.643852704685</v>
      </c>
      <c r="AU37" s="45">
        <f>'[2]Activity data'!AV558</f>
        <v>47206.951963710409</v>
      </c>
      <c r="AV37" s="45">
        <f>'[2]Activity data'!AW558</f>
        <v>47303.260074716134</v>
      </c>
      <c r="AW37" s="45">
        <f>'[2]Activity data'!AX558</f>
        <v>47399.568185721859</v>
      </c>
      <c r="AX37" s="45">
        <f>'[2]Activity data'!AY558</f>
        <v>47495.876296727583</v>
      </c>
      <c r="AY37" s="45">
        <f>'[2]Activity data'!AZ558</f>
        <v>47592.184407733308</v>
      </c>
      <c r="AZ37" s="45">
        <f>'[2]Activity data'!BA558</f>
        <v>47688.492518739033</v>
      </c>
      <c r="BA37" s="45">
        <f>'[2]Activity data'!BB558</f>
        <v>47784.800629744757</v>
      </c>
      <c r="BB37" s="45">
        <f>'[2]Activity data'!BC558</f>
        <v>47881.108740750482</v>
      </c>
      <c r="BC37" s="45">
        <f>'[2]Activity data'!BD558</f>
        <v>47977.416851756207</v>
      </c>
      <c r="BD37" s="45">
        <f>'[2]Activity data'!BE558</f>
        <v>48073.724962761939</v>
      </c>
      <c r="BE37" s="45">
        <f>'[2]Activity data'!BF558</f>
        <v>48170.033073767663</v>
      </c>
      <c r="BF37" s="45">
        <f>'[2]Activity data'!BG558</f>
        <v>48266.341184773388</v>
      </c>
      <c r="BG37" s="45">
        <f>'[2]Activity data'!BH558</f>
        <v>48362.649295779112</v>
      </c>
      <c r="BH37" s="45">
        <f>'[2]Activity data'!BI558</f>
        <v>48458.957406784837</v>
      </c>
      <c r="BI37" s="45">
        <f>'[2]Activity data'!BJ558</f>
        <v>48555.265517790562</v>
      </c>
      <c r="BJ37" s="45">
        <f>'[2]Activity data'!BK558</f>
        <v>48651.573628796286</v>
      </c>
      <c r="BK37" s="45">
        <f>'[2]Activity data'!BL558</f>
        <v>48747.881739802011</v>
      </c>
      <c r="BL37" s="45">
        <f>'[2]Activity data'!BM558</f>
        <v>48844.189850807736</v>
      </c>
      <c r="BM37" s="45">
        <f>'[2]Activity data'!BN558</f>
        <v>48940.49796181346</v>
      </c>
      <c r="BN37" s="45">
        <f>'[2]Activity data'!BO558</f>
        <v>49036.806072819185</v>
      </c>
      <c r="BO37" s="45">
        <f>'[2]Activity data'!BP558</f>
        <v>49133.11418382491</v>
      </c>
      <c r="BP37" s="45">
        <f>'[2]Activity data'!BQ558</f>
        <v>49229.422294830634</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'[2]Activity data'!AE559</f>
        <v>0</v>
      </c>
      <c r="AE38" s="45">
        <f>'[2]Activity data'!AF559</f>
        <v>0</v>
      </c>
      <c r="AF38" s="45">
        <f>'[2]Activity data'!AG559</f>
        <v>0</v>
      </c>
      <c r="AG38" s="45">
        <f>'[2]Activity data'!AH559</f>
        <v>0</v>
      </c>
      <c r="AH38" s="45">
        <f>'[2]Activity data'!AI559</f>
        <v>0</v>
      </c>
      <c r="AI38" s="45">
        <f>'[2]Activity data'!AJ559</f>
        <v>0</v>
      </c>
      <c r="AJ38" s="45">
        <f>'[2]Activity data'!AK559</f>
        <v>0</v>
      </c>
      <c r="AK38" s="45">
        <f>'[2]Activity data'!AL559</f>
        <v>0</v>
      </c>
      <c r="AL38" s="45">
        <f>'[2]Activity data'!AM559</f>
        <v>0</v>
      </c>
      <c r="AM38" s="45">
        <f>'[2]Activity data'!AN559</f>
        <v>0</v>
      </c>
      <c r="AN38" s="45">
        <f>'[2]Activity data'!AO559</f>
        <v>0</v>
      </c>
      <c r="AO38" s="45">
        <f>'[2]Activity data'!AP559</f>
        <v>0</v>
      </c>
      <c r="AP38" s="45">
        <f>'[2]Activity data'!AQ559</f>
        <v>0</v>
      </c>
      <c r="AQ38" s="45">
        <f>'[2]Activity data'!AR559</f>
        <v>0</v>
      </c>
      <c r="AR38" s="45">
        <f>'[2]Activity data'!AS559</f>
        <v>0</v>
      </c>
      <c r="AS38" s="45">
        <f>'[2]Activity data'!AT559</f>
        <v>0</v>
      </c>
      <c r="AT38" s="45">
        <f>'[2]Activity data'!AU559</f>
        <v>0</v>
      </c>
      <c r="AU38" s="45">
        <f>'[2]Activity data'!AV559</f>
        <v>0</v>
      </c>
      <c r="AV38" s="45">
        <f>'[2]Activity data'!AW559</f>
        <v>0</v>
      </c>
      <c r="AW38" s="45">
        <f>'[2]Activity data'!AX559</f>
        <v>0</v>
      </c>
      <c r="AX38" s="45">
        <f>'[2]Activity data'!AY559</f>
        <v>0</v>
      </c>
      <c r="AY38" s="45">
        <f>'[2]Activity data'!AZ559</f>
        <v>0</v>
      </c>
      <c r="AZ38" s="45">
        <f>'[2]Activity data'!BA559</f>
        <v>0</v>
      </c>
      <c r="BA38" s="45">
        <f>'[2]Activity data'!BB559</f>
        <v>0</v>
      </c>
      <c r="BB38" s="45">
        <f>'[2]Activity data'!BC559</f>
        <v>0</v>
      </c>
      <c r="BC38" s="45">
        <f>'[2]Activity data'!BD559</f>
        <v>0</v>
      </c>
      <c r="BD38" s="45">
        <f>'[2]Activity data'!BE559</f>
        <v>0</v>
      </c>
      <c r="BE38" s="45">
        <f>'[2]Activity data'!BF559</f>
        <v>0</v>
      </c>
      <c r="BF38" s="45">
        <f>'[2]Activity data'!BG559</f>
        <v>0</v>
      </c>
      <c r="BG38" s="45">
        <f>'[2]Activity data'!BH559</f>
        <v>0</v>
      </c>
      <c r="BH38" s="45">
        <f>'[2]Activity data'!BI559</f>
        <v>0</v>
      </c>
      <c r="BI38" s="45">
        <f>'[2]Activity data'!BJ559</f>
        <v>0</v>
      </c>
      <c r="BJ38" s="45">
        <f>'[2]Activity data'!BK559</f>
        <v>0</v>
      </c>
      <c r="BK38" s="45">
        <f>'[2]Activity data'!BL559</f>
        <v>0</v>
      </c>
      <c r="BL38" s="45">
        <f>'[2]Activity data'!BM559</f>
        <v>0</v>
      </c>
      <c r="BM38" s="45">
        <f>'[2]Activity data'!BN559</f>
        <v>0</v>
      </c>
      <c r="BN38" s="45">
        <f>'[2]Activity data'!BO559</f>
        <v>0</v>
      </c>
      <c r="BO38" s="45">
        <f>'[2]Activity data'!BP559</f>
        <v>0</v>
      </c>
      <c r="BP38" s="45">
        <f>'[2]Activity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'[2]Activity data'!AE560</f>
        <v>0</v>
      </c>
      <c r="AE39" s="45">
        <f>'[2]Activity data'!AF560</f>
        <v>0</v>
      </c>
      <c r="AF39" s="45">
        <f>'[2]Activity data'!AG560</f>
        <v>0</v>
      </c>
      <c r="AG39" s="45">
        <f>'[2]Activity data'!AH560</f>
        <v>0</v>
      </c>
      <c r="AH39" s="45">
        <f>'[2]Activity data'!AI560</f>
        <v>0</v>
      </c>
      <c r="AI39" s="45">
        <f>'[2]Activity data'!AJ560</f>
        <v>0</v>
      </c>
      <c r="AJ39" s="45">
        <f>'[2]Activity data'!AK560</f>
        <v>0</v>
      </c>
      <c r="AK39" s="45">
        <f>'[2]Activity data'!AL560</f>
        <v>0</v>
      </c>
      <c r="AL39" s="45">
        <f>'[2]Activity data'!AM560</f>
        <v>0</v>
      </c>
      <c r="AM39" s="45">
        <f>'[2]Activity data'!AN560</f>
        <v>0</v>
      </c>
      <c r="AN39" s="45">
        <f>'[2]Activity data'!AO560</f>
        <v>0</v>
      </c>
      <c r="AO39" s="45">
        <f>'[2]Activity data'!AP560</f>
        <v>0</v>
      </c>
      <c r="AP39" s="45">
        <f>'[2]Activity data'!AQ560</f>
        <v>0</v>
      </c>
      <c r="AQ39" s="45">
        <f>'[2]Activity data'!AR560</f>
        <v>0</v>
      </c>
      <c r="AR39" s="45">
        <f>'[2]Activity data'!AS560</f>
        <v>0</v>
      </c>
      <c r="AS39" s="45">
        <f>'[2]Activity data'!AT560</f>
        <v>0</v>
      </c>
      <c r="AT39" s="45">
        <f>'[2]Activity data'!AU560</f>
        <v>0</v>
      </c>
      <c r="AU39" s="45">
        <f>'[2]Activity data'!AV560</f>
        <v>0</v>
      </c>
      <c r="AV39" s="45">
        <f>'[2]Activity data'!AW560</f>
        <v>0</v>
      </c>
      <c r="AW39" s="45">
        <f>'[2]Activity data'!AX560</f>
        <v>0</v>
      </c>
      <c r="AX39" s="45">
        <f>'[2]Activity data'!AY560</f>
        <v>0</v>
      </c>
      <c r="AY39" s="45">
        <f>'[2]Activity data'!AZ560</f>
        <v>0</v>
      </c>
      <c r="AZ39" s="45">
        <f>'[2]Activity data'!BA560</f>
        <v>0</v>
      </c>
      <c r="BA39" s="45">
        <f>'[2]Activity data'!BB560</f>
        <v>0</v>
      </c>
      <c r="BB39" s="45">
        <f>'[2]Activity data'!BC560</f>
        <v>0</v>
      </c>
      <c r="BC39" s="45">
        <f>'[2]Activity data'!BD560</f>
        <v>0</v>
      </c>
      <c r="BD39" s="45">
        <f>'[2]Activity data'!BE560</f>
        <v>0</v>
      </c>
      <c r="BE39" s="45">
        <f>'[2]Activity data'!BF560</f>
        <v>0</v>
      </c>
      <c r="BF39" s="45">
        <f>'[2]Activity data'!BG560</f>
        <v>0</v>
      </c>
      <c r="BG39" s="45">
        <f>'[2]Activity data'!BH560</f>
        <v>0</v>
      </c>
      <c r="BH39" s="45">
        <f>'[2]Activity data'!BI560</f>
        <v>0</v>
      </c>
      <c r="BI39" s="45">
        <f>'[2]Activity data'!BJ560</f>
        <v>0</v>
      </c>
      <c r="BJ39" s="45">
        <f>'[2]Activity data'!BK560</f>
        <v>0</v>
      </c>
      <c r="BK39" s="45">
        <f>'[2]Activity data'!BL560</f>
        <v>0</v>
      </c>
      <c r="BL39" s="45">
        <f>'[2]Activity data'!BM560</f>
        <v>0</v>
      </c>
      <c r="BM39" s="45">
        <f>'[2]Activity data'!BN560</f>
        <v>0</v>
      </c>
      <c r="BN39" s="45">
        <f>'[2]Activity data'!BO560</f>
        <v>0</v>
      </c>
      <c r="BO39" s="45">
        <f>'[2]Activity data'!BP560</f>
        <v>0</v>
      </c>
      <c r="BP39" s="45">
        <f>'[2]Activity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3515847.5604283214</v>
      </c>
      <c r="AF41" s="22">
        <f>((Data!$AJ$42*LN('Intermediate calculations'!Z60))+Data!$AK$42)</f>
        <v>3529064.2745094635</v>
      </c>
      <c r="AG41" s="22">
        <f>((Data!$AJ$42*LN('Intermediate calculations'!AA60))+Data!$AK$42)</f>
        <v>3539655.3444749191</v>
      </c>
      <c r="AH41" s="22">
        <f>((Data!$AJ$42*LN('Intermediate calculations'!AB60))+Data!$AK$42)</f>
        <v>3544847.6099795382</v>
      </c>
      <c r="AI41" s="22">
        <f>((Data!$AJ$42*LN('Intermediate calculations'!AC60))+Data!$AK$42)</f>
        <v>3549369.1455510594</v>
      </c>
      <c r="AJ41" s="22">
        <f>((Data!$AJ$42*LN('Intermediate calculations'!AD60))+Data!$AK$42)</f>
        <v>3557512.5532221682</v>
      </c>
      <c r="AK41" s="22">
        <f>((Data!$AJ$42*LN('Intermediate calculations'!AE60))+Data!$AK$42)</f>
        <v>3564033.8817148581</v>
      </c>
      <c r="AL41" s="22">
        <f>((Data!$AJ$42*LN('Intermediate calculations'!AF60))+Data!$AK$42)</f>
        <v>3565497.9521042723</v>
      </c>
      <c r="AM41" s="22">
        <f>((Data!$AJ$42*LN('Intermediate calculations'!AG60))+Data!$AK$42)</f>
        <v>3521061.1202780791</v>
      </c>
      <c r="AN41" s="22">
        <f>((Data!$AJ$42*LN('Intermediate calculations'!AH60))+Data!$AK$42)</f>
        <v>3541203.3871329948</v>
      </c>
      <c r="AO41" s="22">
        <f>((Data!$AJ$42*LN('Intermediate calculations'!AI60))+Data!$AK$42)</f>
        <v>3554994.0179970246</v>
      </c>
      <c r="AP41" s="22">
        <f>((Data!$AJ$42*LN('Intermediate calculations'!AJ60))+Data!$AK$42)</f>
        <v>3569621.856579788</v>
      </c>
      <c r="AQ41" s="22">
        <f>((Data!$AJ$42*LN('Intermediate calculations'!AK60))+Data!$AK$42)</f>
        <v>3584166.5535865687</v>
      </c>
      <c r="AR41" s="22">
        <f>((Data!$AJ$42*LN('Intermediate calculations'!AL60))+Data!$AK$42)</f>
        <v>3603492.4590247329</v>
      </c>
      <c r="AS41" s="22">
        <f>((Data!$AJ$42*LN('Intermediate calculations'!AM60))+Data!$AK$42)</f>
        <v>3623249.275049733</v>
      </c>
      <c r="AT41" s="22">
        <f>((Data!$AJ$42*LN('Intermediate calculations'!AN60))+Data!$AK$42)</f>
        <v>3644017.5480185915</v>
      </c>
      <c r="AU41" s="22">
        <f>((Data!$AJ$42*LN('Intermediate calculations'!AO60))+Data!$AK$42)</f>
        <v>3664949.2569357082</v>
      </c>
      <c r="AV41" s="22">
        <f>((Data!$AJ$42*LN('Intermediate calculations'!AP60))+Data!$AK$42)</f>
        <v>3690842.5488608442</v>
      </c>
      <c r="AW41" s="22">
        <f>((Data!$AJ$42*LN('Intermediate calculations'!AQ60))+Data!$AK$42)</f>
        <v>3717482.5885703173</v>
      </c>
      <c r="AX41" s="22">
        <f>((Data!$AJ$42*LN('Intermediate calculations'!AR60))+Data!$AK$42)</f>
        <v>3741396.2280462403</v>
      </c>
      <c r="AY41" s="22">
        <f>((Data!$AJ$42*LN('Intermediate calculations'!AS60))+Data!$AK$42)</f>
        <v>3764561.0506964792</v>
      </c>
      <c r="AZ41" s="22">
        <f>((Data!$AJ$42*LN('Intermediate calculations'!AT60))+Data!$AK$42)</f>
        <v>3787382.7046564575</v>
      </c>
      <c r="BA41" s="22">
        <f>((Data!$AJ$42*LN('Intermediate calculations'!AU60))+Data!$AK$42)</f>
        <v>3811731.3652124722</v>
      </c>
      <c r="BB41" s="22">
        <f>((Data!$AJ$42*LN('Intermediate calculations'!AV60))+Data!$AK$42)</f>
        <v>3832440.8611837476</v>
      </c>
      <c r="BC41" s="22">
        <f>((Data!$AJ$42*LN('Intermediate calculations'!AW60))+Data!$AK$42)</f>
        <v>3854010.2969031464</v>
      </c>
      <c r="BD41" s="22">
        <f>((Data!$AJ$42*LN('Intermediate calculations'!AX60))+Data!$AK$42)</f>
        <v>3876038.3470807988</v>
      </c>
      <c r="BE41" s="22">
        <f>((Data!$AJ$42*LN('Intermediate calculations'!AY60))+Data!$AK$42)</f>
        <v>3896645.2893447336</v>
      </c>
      <c r="BF41" s="22">
        <f>((Data!$AJ$42*LN('Intermediate calculations'!AZ60))+Data!$AK$42)</f>
        <v>3917102.7883422971</v>
      </c>
      <c r="BG41" s="22">
        <f>((Data!$AJ$42*LN('Intermediate calculations'!BA60))+Data!$AK$42)</f>
        <v>3938168.1225988735</v>
      </c>
      <c r="BH41" s="22">
        <f>((Data!$AJ$42*LN('Intermediate calculations'!BB60))+Data!$AK$42)</f>
        <v>3958778.7431174517</v>
      </c>
      <c r="BI41" s="22">
        <f>((Data!$AJ$42*LN('Intermediate calculations'!BC60))+Data!$AK$42)</f>
        <v>3979341.3175813835</v>
      </c>
      <c r="BJ41" s="22">
        <f>((Data!$AJ$42*LN('Intermediate calculations'!BD60))+Data!$AK$42)</f>
        <v>4000031.2061157022</v>
      </c>
      <c r="BK41" s="22">
        <f>((Data!$AJ$42*LN('Intermediate calculations'!BE60))+Data!$AK$42)</f>
        <v>4020859.6327146236</v>
      </c>
      <c r="BL41" s="22">
        <f>((Data!$AJ$42*LN('Intermediate calculations'!BF60))+Data!$AK$42)</f>
        <v>4042662.0744768605</v>
      </c>
      <c r="BM41" s="22">
        <f>((Data!$AJ$42*LN('Intermediate calculations'!BG60))+Data!$AK$42)</f>
        <v>4064768.69881442</v>
      </c>
      <c r="BN41" s="22">
        <f>((Data!$AJ$42*LN('Intermediate calculations'!BH60))+Data!$AK$42)</f>
        <v>4086057.4036557321</v>
      </c>
      <c r="BO41" s="22">
        <f>((Data!$AJ$42*LN('Intermediate calculations'!BI60))+Data!$AK$42)</f>
        <v>4107694.5423668623</v>
      </c>
      <c r="BP41" s="22">
        <f>((Data!$AJ$42*LN('Intermediate calculations'!BJ60))+Data!$AK$42)</f>
        <v>4129923.587036347</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0">AD42</f>
        <v>492000</v>
      </c>
      <c r="AF42" s="22">
        <f t="shared" ref="AF42" si="11">AE42</f>
        <v>492000</v>
      </c>
      <c r="AG42" s="22">
        <f t="shared" ref="AG42" si="12">AF42</f>
        <v>492000</v>
      </c>
      <c r="AH42" s="22">
        <f t="shared" ref="AH42" si="13">AG42</f>
        <v>492000</v>
      </c>
      <c r="AI42" s="22">
        <f t="shared" ref="AI42" si="14">AH42</f>
        <v>492000</v>
      </c>
      <c r="AJ42" s="22">
        <f t="shared" ref="AJ42:BP42" si="15">AI42</f>
        <v>492000</v>
      </c>
      <c r="AK42" s="22">
        <f t="shared" si="15"/>
        <v>492000</v>
      </c>
      <c r="AL42" s="22">
        <f t="shared" si="15"/>
        <v>492000</v>
      </c>
      <c r="AM42" s="22">
        <f t="shared" si="15"/>
        <v>492000</v>
      </c>
      <c r="AN42" s="22">
        <f t="shared" si="15"/>
        <v>492000</v>
      </c>
      <c r="AO42" s="22">
        <f t="shared" si="15"/>
        <v>492000</v>
      </c>
      <c r="AP42" s="22">
        <f t="shared" si="15"/>
        <v>492000</v>
      </c>
      <c r="AQ42" s="22">
        <f t="shared" si="15"/>
        <v>492000</v>
      </c>
      <c r="AR42" s="22">
        <f t="shared" si="15"/>
        <v>492000</v>
      </c>
      <c r="AS42" s="22">
        <f t="shared" si="15"/>
        <v>492000</v>
      </c>
      <c r="AT42" s="22">
        <f t="shared" si="15"/>
        <v>492000</v>
      </c>
      <c r="AU42" s="22">
        <f t="shared" si="15"/>
        <v>492000</v>
      </c>
      <c r="AV42" s="22">
        <f t="shared" si="15"/>
        <v>492000</v>
      </c>
      <c r="AW42" s="22">
        <f t="shared" si="15"/>
        <v>492000</v>
      </c>
      <c r="AX42" s="22">
        <f t="shared" si="15"/>
        <v>492000</v>
      </c>
      <c r="AY42" s="22">
        <f t="shared" si="15"/>
        <v>492000</v>
      </c>
      <c r="AZ42" s="22">
        <f t="shared" si="15"/>
        <v>492000</v>
      </c>
      <c r="BA42" s="22">
        <f t="shared" si="15"/>
        <v>492000</v>
      </c>
      <c r="BB42" s="22">
        <f t="shared" si="15"/>
        <v>492000</v>
      </c>
      <c r="BC42" s="22">
        <f t="shared" si="15"/>
        <v>492000</v>
      </c>
      <c r="BD42" s="22">
        <f t="shared" si="15"/>
        <v>492000</v>
      </c>
      <c r="BE42" s="22">
        <f t="shared" si="15"/>
        <v>492000</v>
      </c>
      <c r="BF42" s="22">
        <f t="shared" si="15"/>
        <v>492000</v>
      </c>
      <c r="BG42" s="22">
        <f t="shared" si="15"/>
        <v>492000</v>
      </c>
      <c r="BH42" s="22">
        <f t="shared" si="15"/>
        <v>492000</v>
      </c>
      <c r="BI42" s="22">
        <f t="shared" si="15"/>
        <v>492000</v>
      </c>
      <c r="BJ42" s="22">
        <f t="shared" si="15"/>
        <v>492000</v>
      </c>
      <c r="BK42" s="22">
        <f t="shared" si="15"/>
        <v>492000</v>
      </c>
      <c r="BL42" s="22">
        <f t="shared" si="15"/>
        <v>492000</v>
      </c>
      <c r="BM42" s="22">
        <f t="shared" si="15"/>
        <v>492000</v>
      </c>
      <c r="BN42" s="22">
        <f t="shared" si="15"/>
        <v>492000</v>
      </c>
      <c r="BO42" s="22">
        <f t="shared" si="15"/>
        <v>492000</v>
      </c>
      <c r="BP42" s="22">
        <f t="shared" si="15"/>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6">AD45*(AE41/AD41)</f>
        <v>1938829.9945555681</v>
      </c>
      <c r="AF45" s="22">
        <f t="shared" si="16"/>
        <v>1946118.4111463206</v>
      </c>
      <c r="AG45" s="22">
        <f t="shared" si="16"/>
        <v>1951958.9044471621</v>
      </c>
      <c r="AH45" s="22">
        <f t="shared" si="16"/>
        <v>1954822.2026781086</v>
      </c>
      <c r="AI45" s="22">
        <f t="shared" si="16"/>
        <v>1957315.6238622873</v>
      </c>
      <c r="AJ45" s="22">
        <f t="shared" si="16"/>
        <v>1961806.3427513384</v>
      </c>
      <c r="AK45" s="22">
        <f t="shared" si="16"/>
        <v>1965402.5587614649</v>
      </c>
      <c r="AL45" s="22">
        <f t="shared" si="16"/>
        <v>1966209.9269810333</v>
      </c>
      <c r="AM45" s="22">
        <f t="shared" si="16"/>
        <v>1941705.0356491834</v>
      </c>
      <c r="AN45" s="22">
        <f t="shared" si="16"/>
        <v>1952812.5795530197</v>
      </c>
      <c r="AO45" s="22">
        <f t="shared" si="16"/>
        <v>1960417.4851422051</v>
      </c>
      <c r="AP45" s="22">
        <f t="shared" si="16"/>
        <v>1968484.0727039035</v>
      </c>
      <c r="AQ45" s="22">
        <f t="shared" si="16"/>
        <v>1976504.811468537</v>
      </c>
      <c r="AR45" s="22">
        <f t="shared" si="16"/>
        <v>1987162.1691871102</v>
      </c>
      <c r="AS45" s="22">
        <f t="shared" si="16"/>
        <v>1998057.1544923093</v>
      </c>
      <c r="AT45" s="22">
        <f t="shared" si="16"/>
        <v>2009509.9122911245</v>
      </c>
      <c r="AU45" s="22">
        <f t="shared" si="16"/>
        <v>2021052.7975807439</v>
      </c>
      <c r="AV45" s="22">
        <f t="shared" si="16"/>
        <v>2035331.7701981235</v>
      </c>
      <c r="AW45" s="22">
        <f t="shared" si="16"/>
        <v>2050022.5402491961</v>
      </c>
      <c r="AX45" s="22">
        <f t="shared" si="16"/>
        <v>2063209.8245947266</v>
      </c>
      <c r="AY45" s="22">
        <f t="shared" si="16"/>
        <v>2075984.1705243809</v>
      </c>
      <c r="AZ45" s="22">
        <f t="shared" si="16"/>
        <v>2088569.274532014</v>
      </c>
      <c r="BA45" s="22">
        <f t="shared" si="16"/>
        <v>2101996.4532142156</v>
      </c>
      <c r="BB45" s="22">
        <f t="shared" si="16"/>
        <v>2113416.7981726145</v>
      </c>
      <c r="BC45" s="22">
        <f t="shared" si="16"/>
        <v>2125311.3607836608</v>
      </c>
      <c r="BD45" s="22">
        <f t="shared" si="16"/>
        <v>2137458.8284061775</v>
      </c>
      <c r="BE45" s="22">
        <f t="shared" si="16"/>
        <v>2148822.61966012</v>
      </c>
      <c r="BF45" s="22">
        <f t="shared" si="16"/>
        <v>2160103.9997507958</v>
      </c>
      <c r="BG45" s="22">
        <f t="shared" si="16"/>
        <v>2171720.5733365444</v>
      </c>
      <c r="BH45" s="22">
        <f t="shared" si="16"/>
        <v>2183086.3929806002</v>
      </c>
      <c r="BI45" s="22">
        <f t="shared" si="16"/>
        <v>2194425.7174111214</v>
      </c>
      <c r="BJ45" s="22">
        <f t="shared" si="16"/>
        <v>2205835.2497599758</v>
      </c>
      <c r="BK45" s="22">
        <f t="shared" si="16"/>
        <v>2217321.179549397</v>
      </c>
      <c r="BL45" s="22">
        <f t="shared" si="16"/>
        <v>2229344.2343936819</v>
      </c>
      <c r="BM45" s="22">
        <f t="shared" si="16"/>
        <v>2241535.0320910686</v>
      </c>
      <c r="BN45" s="22">
        <f t="shared" si="16"/>
        <v>2253274.7843932267</v>
      </c>
      <c r="BO45" s="22">
        <f t="shared" si="16"/>
        <v>2265206.682124421</v>
      </c>
      <c r="BP45" s="22">
        <f t="shared" si="16"/>
        <v>2277464.989065994</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640964.99744618277</v>
      </c>
      <c r="AF46" s="22">
        <f>((Data!$AJ$48*'Activity data'!AF47)+Data!$AK$48)</f>
        <v>640850.22386409144</v>
      </c>
      <c r="AG46" s="22">
        <f>((Data!$AJ$48*'Activity data'!AG47)+Data!$AK$48)</f>
        <v>640758.25130338885</v>
      </c>
      <c r="AH46" s="22">
        <f>((Data!$AJ$48*'Activity data'!AH47)+Data!$AK$48)</f>
        <v>640713.16181234934</v>
      </c>
      <c r="AI46" s="22">
        <f>((Data!$AJ$48*'Activity data'!AI47)+Data!$AK$48)</f>
        <v>640673.89692162757</v>
      </c>
      <c r="AJ46" s="22">
        <f>((Data!$AJ$48*'Activity data'!AJ47)+Data!$AK$48)</f>
        <v>640603.17979306553</v>
      </c>
      <c r="AK46" s="22">
        <f>((Data!$AJ$48*'Activity data'!AK47)+Data!$AK$48)</f>
        <v>640546.54875553946</v>
      </c>
      <c r="AL46" s="22">
        <f>((Data!$AJ$48*'Activity data'!AL47)+Data!$AK$48)</f>
        <v>640533.83480848756</v>
      </c>
      <c r="AM46" s="22">
        <f>((Data!$AJ$48*'Activity data'!AM47)+Data!$AK$48)</f>
        <v>640919.72303563484</v>
      </c>
      <c r="AN46" s="22">
        <f>((Data!$AJ$48*'Activity data'!AN47)+Data!$AK$48)</f>
        <v>640744.80814346229</v>
      </c>
      <c r="AO46" s="22">
        <f>((Data!$AJ$48*'Activity data'!AO47)+Data!$AK$48)</f>
        <v>640625.05068379059</v>
      </c>
      <c r="AP46" s="22">
        <f>((Data!$AJ$48*'Activity data'!AP47)+Data!$AK$48)</f>
        <v>640498.02293528279</v>
      </c>
      <c r="AQ46" s="22">
        <f>((Data!$AJ$48*'Activity data'!AQ47)+Data!$AK$48)</f>
        <v>640371.71718593745</v>
      </c>
      <c r="AR46" s="22">
        <f>((Data!$AJ$48*'Activity data'!AR47)+Data!$AK$48)</f>
        <v>640203.89155388705</v>
      </c>
      <c r="AS46" s="22">
        <f>((Data!$AJ$48*'Activity data'!AS47)+Data!$AK$48)</f>
        <v>640032.32390613528</v>
      </c>
      <c r="AT46" s="22">
        <f>((Data!$AJ$48*'Activity data'!AT47)+Data!$AK$48)</f>
        <v>639851.97279406211</v>
      </c>
      <c r="AU46" s="22">
        <f>((Data!$AJ$48*'Activity data'!AU47)+Data!$AK$48)</f>
        <v>639670.20240870281</v>
      </c>
      <c r="AV46" s="22">
        <f>((Data!$AJ$48*'Activity data'!AV47)+Data!$AK$48)</f>
        <v>639445.34577276895</v>
      </c>
      <c r="AW46" s="22">
        <f>((Data!$AJ$48*'Activity data'!AW47)+Data!$AK$48)</f>
        <v>639214.00439958484</v>
      </c>
      <c r="AX46" s="22">
        <f>((Data!$AJ$48*'Activity data'!AX47)+Data!$AK$48)</f>
        <v>639006.33901115006</v>
      </c>
      <c r="AY46" s="22">
        <f>((Data!$AJ$48*'Activity data'!AY47)+Data!$AK$48)</f>
        <v>638805.17632746359</v>
      </c>
      <c r="AZ46" s="22">
        <f>((Data!$AJ$48*'Activity data'!AZ47)+Data!$AK$48)</f>
        <v>638606.9937112584</v>
      </c>
      <c r="BA46" s="22">
        <f>((Data!$AJ$48*'Activity data'!BA47)+Data!$AK$48)</f>
        <v>638395.55061171157</v>
      </c>
      <c r="BB46" s="22">
        <f>((Data!$AJ$48*'Activity data'!BB47)+Data!$AK$48)</f>
        <v>638215.70991747105</v>
      </c>
      <c r="BC46" s="22">
        <f>((Data!$AJ$48*'Activity data'!BC47)+Data!$AK$48)</f>
        <v>638028.4015300757</v>
      </c>
      <c r="BD46" s="22">
        <f>((Data!$AJ$48*'Activity data'!BD47)+Data!$AK$48)</f>
        <v>637837.11054732034</v>
      </c>
      <c r="BE46" s="22">
        <f>((Data!$AJ$48*'Activity data'!BE47)+Data!$AK$48)</f>
        <v>637658.16042665788</v>
      </c>
      <c r="BF46" s="22">
        <f>((Data!$AJ$48*'Activity data'!BF47)+Data!$AK$48)</f>
        <v>637480.50806721614</v>
      </c>
      <c r="BG46" s="22">
        <f>((Data!$AJ$48*'Activity data'!BG47)+Data!$AK$48)</f>
        <v>637297.57728307904</v>
      </c>
      <c r="BH46" s="22">
        <f>((Data!$AJ$48*'Activity data'!BH47)+Data!$AK$48)</f>
        <v>637118.59522055427</v>
      </c>
      <c r="BI46" s="22">
        <f>((Data!$AJ$48*'Activity data'!BI47)+Data!$AK$48)</f>
        <v>636940.03038864851</v>
      </c>
      <c r="BJ46" s="22">
        <f>((Data!$AJ$48*'Activity data'!BJ47)+Data!$AK$48)</f>
        <v>636760.35996485199</v>
      </c>
      <c r="BK46" s="22">
        <f>((Data!$AJ$48*'Activity data'!BK47)+Data!$AK$48)</f>
        <v>636579.48648030742</v>
      </c>
      <c r="BL46" s="22">
        <f>((Data!$AJ$48*'Activity data'!BL47)+Data!$AK$48)</f>
        <v>636390.15467483539</v>
      </c>
      <c r="BM46" s="22">
        <f>((Data!$AJ$48*'Activity data'!BM47)+Data!$AK$48)</f>
        <v>636198.18135623343</v>
      </c>
      <c r="BN46" s="22">
        <f>((Data!$AJ$48*'Activity data'!BN47)+Data!$AK$48)</f>
        <v>636013.31082807318</v>
      </c>
      <c r="BO46" s="22">
        <f>((Data!$AJ$48*'Activity data'!BO47)+Data!$AK$48)</f>
        <v>635825.41450975696</v>
      </c>
      <c r="BP46" s="22">
        <f>((Data!$AJ$48*'Activity data'!BP47)+Data!$AK$48)</f>
        <v>635632.37809635478</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420357.76650893735</v>
      </c>
      <c r="AF47" s="22">
        <f>((Data!$AJ$49*'Activity data'!AF41)+Data!$AK$49)</f>
        <v>420273.34782552172</v>
      </c>
      <c r="AG47" s="22">
        <f>((Data!$AJ$49*'Activity data'!AG41)+Data!$AK$49)</f>
        <v>420205.69983246102</v>
      </c>
      <c r="AH47" s="22">
        <f>((Data!$AJ$49*'Activity data'!AH41)+Data!$AK$49)</f>
        <v>420172.53544567374</v>
      </c>
      <c r="AI47" s="22">
        <f>((Data!$AJ$49*'Activity data'!AI41)+Data!$AK$49)</f>
        <v>420143.65519014111</v>
      </c>
      <c r="AJ47" s="22">
        <f>((Data!$AJ$49*'Activity data'!AJ41)+Data!$AK$49)</f>
        <v>420091.64106999815</v>
      </c>
      <c r="AK47" s="22">
        <f>((Data!$AJ$49*'Activity data'!AK41)+Data!$AK$49)</f>
        <v>420049.98760287359</v>
      </c>
      <c r="AL47" s="22">
        <f>((Data!$AJ$49*'Activity data'!AL41)+Data!$AK$49)</f>
        <v>420040.63619419944</v>
      </c>
      <c r="AM47" s="22">
        <f>((Data!$AJ$49*'Activity data'!AM41)+Data!$AK$49)</f>
        <v>420324.46610947931</v>
      </c>
      <c r="AN47" s="22">
        <f>((Data!$AJ$49*'Activity data'!AN41)+Data!$AK$49)</f>
        <v>420195.81207047543</v>
      </c>
      <c r="AO47" s="22">
        <f>((Data!$AJ$49*'Activity data'!AO41)+Data!$AK$49)</f>
        <v>420107.72762725718</v>
      </c>
      <c r="AP47" s="22">
        <f>((Data!$AJ$49*'Activity data'!AP41)+Data!$AK$49)</f>
        <v>420014.29571469617</v>
      </c>
      <c r="AQ47" s="22">
        <f>((Data!$AJ$49*'Activity data'!AQ41)+Data!$AK$49)</f>
        <v>419921.39484959061</v>
      </c>
      <c r="AR47" s="22">
        <f>((Data!$AJ$49*'Activity data'!AR41)+Data!$AK$49)</f>
        <v>419797.95512903004</v>
      </c>
      <c r="AS47" s="22">
        <f>((Data!$AJ$49*'Activity data'!AS41)+Data!$AK$49)</f>
        <v>419671.76306744234</v>
      </c>
      <c r="AT47" s="22">
        <f>((Data!$AJ$49*'Activity data'!AT41)+Data!$AK$49)</f>
        <v>419539.1105601638</v>
      </c>
      <c r="AU47" s="22">
        <f>((Data!$AJ$49*'Activity data'!AU41)+Data!$AK$49)</f>
        <v>419405.41414382507</v>
      </c>
      <c r="AV47" s="22">
        <f>((Data!$AJ$49*'Activity data'!AV41)+Data!$AK$49)</f>
        <v>419240.02677142702</v>
      </c>
      <c r="AW47" s="22">
        <f>((Data!$AJ$49*'Activity data'!AW41)+Data!$AK$49)</f>
        <v>419069.86972145177</v>
      </c>
      <c r="AX47" s="22">
        <f>((Data!$AJ$49*'Activity data'!AX41)+Data!$AK$49)</f>
        <v>418917.12691807124</v>
      </c>
      <c r="AY47" s="22">
        <f>((Data!$AJ$49*'Activity data'!AY41)+Data!$AK$49)</f>
        <v>418769.16700778768</v>
      </c>
      <c r="AZ47" s="22">
        <f>((Data!$AJ$49*'Activity data'!AZ41)+Data!$AK$49)</f>
        <v>418623.39900759939</v>
      </c>
      <c r="BA47" s="22">
        <f>((Data!$AJ$49*'Activity data'!BA41)+Data!$AK$49)</f>
        <v>418467.87760837312</v>
      </c>
      <c r="BB47" s="22">
        <f>((Data!$AJ$49*'Activity data'!BB41)+Data!$AK$49)</f>
        <v>418335.60052547924</v>
      </c>
      <c r="BC47" s="22">
        <f>((Data!$AJ$49*'Activity data'!BC41)+Data!$AK$49)</f>
        <v>418197.83077769849</v>
      </c>
      <c r="BD47" s="22">
        <f>((Data!$AJ$49*'Activity data'!BD41)+Data!$AK$49)</f>
        <v>418057.13173686323</v>
      </c>
      <c r="BE47" s="22">
        <f>((Data!$AJ$49*'Activity data'!BE41)+Data!$AK$49)</f>
        <v>417925.5096918933</v>
      </c>
      <c r="BF47" s="22">
        <f>((Data!$AJ$49*'Activity data'!BF41)+Data!$AK$49)</f>
        <v>417794.84218098642</v>
      </c>
      <c r="BG47" s="22">
        <f>((Data!$AJ$49*'Activity data'!BG41)+Data!$AK$49)</f>
        <v>417660.29226390924</v>
      </c>
      <c r="BH47" s="22">
        <f>((Data!$AJ$49*'Activity data'!BH41)+Data!$AK$49)</f>
        <v>417528.64672494435</v>
      </c>
      <c r="BI47" s="22">
        <f>((Data!$AJ$49*'Activity data'!BI41)+Data!$AK$49)</f>
        <v>417397.30806896498</v>
      </c>
      <c r="BJ47" s="22">
        <f>((Data!$AJ$49*'Activity data'!BJ41)+Data!$AK$49)</f>
        <v>417265.15622400865</v>
      </c>
      <c r="BK47" s="22">
        <f>((Data!$AJ$49*'Activity data'!BK41)+Data!$AK$49)</f>
        <v>417132.11949942604</v>
      </c>
      <c r="BL47" s="22">
        <f>((Data!$AJ$49*'Activity data'!BL41)+Data!$AK$49)</f>
        <v>416992.86147980683</v>
      </c>
      <c r="BM47" s="22">
        <f>((Data!$AJ$49*'Activity data'!BM41)+Data!$AK$49)</f>
        <v>416851.66056482273</v>
      </c>
      <c r="BN47" s="22">
        <f>((Data!$AJ$49*'Activity data'!BN41)+Data!$AK$49)</f>
        <v>416715.6839201519</v>
      </c>
      <c r="BO47" s="22">
        <f>((Data!$AJ$49*'Activity data'!BO41)+Data!$AK$49)</f>
        <v>416577.48173527746</v>
      </c>
      <c r="BP47" s="22">
        <f>((Data!$AJ$49*'Activity data'!BP41)+Data!$AK$49)</f>
        <v>416435.49888893124</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7">H47*0.05*0.33*0.8*0.5</f>
        <v>2268.3474000000001</v>
      </c>
      <c r="I48" s="22">
        <f t="shared" si="17"/>
        <v>2409.2310000000002</v>
      </c>
      <c r="J48" s="22">
        <f t="shared" si="17"/>
        <v>2293.6650000000004</v>
      </c>
      <c r="K48" s="22">
        <f t="shared" si="17"/>
        <v>2695.8294000000005</v>
      </c>
      <c r="L48" s="22">
        <f t="shared" si="17"/>
        <v>2475.4356000000002</v>
      </c>
      <c r="M48" s="22">
        <f t="shared" si="17"/>
        <v>2451.8406</v>
      </c>
      <c r="N48" s="22">
        <f t="shared" si="17"/>
        <v>2739.5544000000004</v>
      </c>
      <c r="O48" s="22">
        <f t="shared" si="17"/>
        <v>2685.6324000000004</v>
      </c>
      <c r="P48" s="22">
        <f t="shared" si="17"/>
        <v>2742.4386000000009</v>
      </c>
      <c r="Q48" s="22">
        <f t="shared" si="17"/>
        <v>2726.0970000000002</v>
      </c>
      <c r="R48" s="22">
        <f t="shared" si="17"/>
        <v>2745.1578000000009</v>
      </c>
      <c r="S48" s="22">
        <f t="shared" si="17"/>
        <v>2612.3658000000005</v>
      </c>
      <c r="T48" s="22">
        <f t="shared" si="17"/>
        <v>3148.6752000000006</v>
      </c>
      <c r="U48" s="22">
        <f t="shared" si="17"/>
        <v>2777.4582000000009</v>
      </c>
      <c r="V48" s="22">
        <f t="shared" si="17"/>
        <v>2821.9686000000006</v>
      </c>
      <c r="W48" s="22">
        <f t="shared" si="17"/>
        <v>2291.9160000000002</v>
      </c>
      <c r="X48" s="22">
        <f t="shared" si="17"/>
        <v>2829.5454000000004</v>
      </c>
      <c r="Y48" s="22">
        <f t="shared" si="17"/>
        <v>2900.5680000000002</v>
      </c>
      <c r="Z48" s="22">
        <f t="shared" si="17"/>
        <v>2799.2118000000005</v>
      </c>
      <c r="AA48" s="22">
        <f t="shared" si="17"/>
        <v>2994.9282000000003</v>
      </c>
      <c r="AB48" s="22">
        <f t="shared" si="17"/>
        <v>2607</v>
      </c>
      <c r="AC48" s="22">
        <f t="shared" si="17"/>
        <v>2765.4</v>
      </c>
      <c r="AD48" s="22">
        <f t="shared" ref="AD48:AI48" si="18">AD47*0.05*0.33*0.8*0.5</f>
        <v>2774.7221066610591</v>
      </c>
      <c r="AE48" s="22">
        <f t="shared" si="18"/>
        <v>2774.3612589589866</v>
      </c>
      <c r="AF48" s="22">
        <f t="shared" si="18"/>
        <v>2773.8040956484438</v>
      </c>
      <c r="AG48" s="22">
        <f t="shared" si="18"/>
        <v>2773.3576188942429</v>
      </c>
      <c r="AH48" s="22">
        <f t="shared" si="18"/>
        <v>2773.1387339414473</v>
      </c>
      <c r="AI48" s="22">
        <f t="shared" si="18"/>
        <v>2772.9481242549318</v>
      </c>
      <c r="AJ48" s="22">
        <f t="shared" si="17"/>
        <v>2772.6048310619881</v>
      </c>
      <c r="AK48" s="22">
        <f t="shared" si="17"/>
        <v>2772.3299181789662</v>
      </c>
      <c r="AL48" s="22">
        <f t="shared" si="17"/>
        <v>2772.2681988817167</v>
      </c>
      <c r="AM48" s="22">
        <f t="shared" si="17"/>
        <v>2774.1414763225639</v>
      </c>
      <c r="AN48" s="22">
        <f t="shared" ref="AN48:BP48" si="19">AN47*0.05*0.33*0.8*0.5</f>
        <v>2773.2923596651381</v>
      </c>
      <c r="AO48" s="22">
        <f t="shared" si="19"/>
        <v>2772.7110023398977</v>
      </c>
      <c r="AP48" s="22">
        <f t="shared" si="19"/>
        <v>2772.0943517169953</v>
      </c>
      <c r="AQ48" s="22">
        <f t="shared" si="19"/>
        <v>2771.4812060072986</v>
      </c>
      <c r="AR48" s="22">
        <f t="shared" si="19"/>
        <v>2770.6665038515989</v>
      </c>
      <c r="AS48" s="22">
        <f t="shared" si="19"/>
        <v>2769.83363624512</v>
      </c>
      <c r="AT48" s="22">
        <f t="shared" si="19"/>
        <v>2768.9581296970814</v>
      </c>
      <c r="AU48" s="22">
        <f t="shared" si="19"/>
        <v>2768.0757333492461</v>
      </c>
      <c r="AV48" s="22">
        <f t="shared" si="19"/>
        <v>2766.9841766914192</v>
      </c>
      <c r="AW48" s="22">
        <f t="shared" si="19"/>
        <v>2765.8611401615822</v>
      </c>
      <c r="AX48" s="22">
        <f t="shared" si="19"/>
        <v>2764.8530376592707</v>
      </c>
      <c r="AY48" s="22">
        <f t="shared" si="19"/>
        <v>2763.876502251399</v>
      </c>
      <c r="AZ48" s="22">
        <f t="shared" si="19"/>
        <v>2762.9144334501566</v>
      </c>
      <c r="BA48" s="22">
        <f t="shared" si="19"/>
        <v>2761.8879922152632</v>
      </c>
      <c r="BB48" s="22">
        <f t="shared" si="19"/>
        <v>2761.0149634681634</v>
      </c>
      <c r="BC48" s="22">
        <f t="shared" si="19"/>
        <v>2760.1056831328106</v>
      </c>
      <c r="BD48" s="22">
        <f t="shared" si="19"/>
        <v>2759.1770694632978</v>
      </c>
      <c r="BE48" s="22">
        <f t="shared" si="19"/>
        <v>2758.3083639664965</v>
      </c>
      <c r="BF48" s="22">
        <f t="shared" si="19"/>
        <v>2757.4459583945109</v>
      </c>
      <c r="BG48" s="22">
        <f t="shared" si="19"/>
        <v>2756.5579289418019</v>
      </c>
      <c r="BH48" s="22">
        <f t="shared" si="19"/>
        <v>2755.6890683846336</v>
      </c>
      <c r="BI48" s="22">
        <f t="shared" si="19"/>
        <v>2754.8222332551691</v>
      </c>
      <c r="BJ48" s="22">
        <f t="shared" si="19"/>
        <v>2753.9500310784574</v>
      </c>
      <c r="BK48" s="22">
        <f t="shared" si="19"/>
        <v>2753.0719886962124</v>
      </c>
      <c r="BL48" s="22">
        <f t="shared" si="19"/>
        <v>2752.1528857667258</v>
      </c>
      <c r="BM48" s="22">
        <f t="shared" si="19"/>
        <v>2751.2209597278306</v>
      </c>
      <c r="BN48" s="22">
        <f t="shared" si="19"/>
        <v>2750.3235138730033</v>
      </c>
      <c r="BO48" s="22">
        <f t="shared" si="19"/>
        <v>2749.4113794528316</v>
      </c>
      <c r="BP48" s="22">
        <f t="shared" si="19"/>
        <v>2748.4742926669464</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20311933.86173664</v>
      </c>
      <c r="AE50" s="22">
        <f>((AE5*Constants!$H63*Constants!$H81*(1-Constants!$H99))+(AE5*Constants!$H63*Constants!$H115))</f>
        <v>20443070.156681623</v>
      </c>
      <c r="AF50" s="22">
        <f>((AF5*Constants!$H63*Constants!$H81*(1-Constants!$H99))+(AF5*Constants!$H63*Constants!$H115))</f>
        <v>20548135.952846736</v>
      </c>
      <c r="AG50" s="22">
        <f>((AG5*Constants!$H63*Constants!$H81*(1-Constants!$H99))+(AG5*Constants!$H63*Constants!$H115))</f>
        <v>20584540.872918796</v>
      </c>
      <c r="AH50" s="22">
        <f>((AH5*Constants!$H63*Constants!$H81*(1-Constants!$H99))+(AH5*Constants!$H63*Constants!$H115))</f>
        <v>20621488.79279821</v>
      </c>
      <c r="AI50" s="22">
        <f>((AI5*Constants!$H63*Constants!$H81*(1-Constants!$H99))+(AI5*Constants!$H63*Constants!$H115))</f>
        <v>20721966.119400654</v>
      </c>
      <c r="AJ50" s="22">
        <f>((AJ5*Constants!$H63*Constants!$H81*(1-Constants!$H99))+(AJ5*Constants!$H63*Constants!$H115))</f>
        <v>20804938.412136868</v>
      </c>
      <c r="AK50" s="22">
        <f>((AK5*Constants!$H63*Constants!$H81*(1-Constants!$H99))+(AK5*Constants!$H63*Constants!$H115))</f>
        <v>20819194.354006343</v>
      </c>
      <c r="AL50" s="22">
        <f>((AL5*Constants!$H63*Constants!$H81*(1-Constants!$H99))+(AL5*Constants!$H63*Constants!$H115))</f>
        <v>20182764.20062634</v>
      </c>
      <c r="AM50" s="22">
        <f>((AM5*Constants!$H63*Constants!$H81*(1-Constants!$H99))+(AM5*Constants!$H63*Constants!$H115))</f>
        <v>20436341.368642095</v>
      </c>
      <c r="AN50" s="22">
        <f>((AN5*Constants!$H63*Constants!$H81*(1-Constants!$H99))+(AN5*Constants!$H63*Constants!$H115))</f>
        <v>20607504.109808415</v>
      </c>
      <c r="AO50" s="22">
        <f>((AO5*Constants!$H63*Constants!$H81*(1-Constants!$H99))+(AO5*Constants!$H63*Constants!$H115))</f>
        <v>20796800.238423038</v>
      </c>
      <c r="AP50" s="22">
        <f>((AP5*Constants!$H63*Constants!$H81*(1-Constants!$H99))+(AP5*Constants!$H63*Constants!$H115))</f>
        <v>20990996.145157702</v>
      </c>
      <c r="AQ50" s="22">
        <f>((AQ5*Constants!$H63*Constants!$H81*(1-Constants!$H99))+(AQ5*Constants!$H63*Constants!$H115))</f>
        <v>21262820.203300051</v>
      </c>
      <c r="AR50" s="22">
        <f>((AR5*Constants!$H63*Constants!$H81*(1-Constants!$H99))+(AR5*Constants!$H63*Constants!$H115))</f>
        <v>21536018.959264975</v>
      </c>
      <c r="AS50" s="22">
        <f>((AS5*Constants!$H63*Constants!$H81*(1-Constants!$H99))+(AS5*Constants!$H63*Constants!$H115))</f>
        <v>21833521.02428003</v>
      </c>
      <c r="AT50" s="22">
        <f>((AT5*Constants!$H63*Constants!$H81*(1-Constants!$H99))+(AT5*Constants!$H63*Constants!$H115))</f>
        <v>22142812.132822614</v>
      </c>
      <c r="AU50" s="22">
        <f>((AU5*Constants!$H63*Constants!$H81*(1-Constants!$H99))+(AU5*Constants!$H63*Constants!$H115))</f>
        <v>22543166.174804807</v>
      </c>
      <c r="AV50" s="22">
        <f>((AV5*Constants!$H63*Constants!$H81*(1-Constants!$H99))+(AV5*Constants!$H63*Constants!$H115))</f>
        <v>22969977.942733508</v>
      </c>
      <c r="AW50" s="22">
        <f>((AW5*Constants!$H63*Constants!$H81*(1-Constants!$H99))+(AW5*Constants!$H63*Constants!$H115))</f>
        <v>23352921.019823324</v>
      </c>
      <c r="AX50" s="22">
        <f>((AX5*Constants!$H63*Constants!$H81*(1-Constants!$H99))+(AX5*Constants!$H63*Constants!$H115))</f>
        <v>23734749.3004371</v>
      </c>
      <c r="AY50" s="22">
        <f>((AY5*Constants!$H63*Constants!$H81*(1-Constants!$H99))+(AY5*Constants!$H63*Constants!$H115))</f>
        <v>24122120.620479111</v>
      </c>
      <c r="AZ50" s="22">
        <f>((AZ5*Constants!$H63*Constants!$H81*(1-Constants!$H99))+(AZ5*Constants!$H63*Constants!$H115))</f>
        <v>24550118.277529541</v>
      </c>
      <c r="BA50" s="22">
        <f>((BA5*Constants!$H63*Constants!$H81*(1-Constants!$H99))+(BA5*Constants!$H63*Constants!$H115))</f>
        <v>24921065.742804017</v>
      </c>
      <c r="BB50" s="22">
        <f>((BB5*Constants!$H63*Constants!$H81*(1-Constants!$H99))+(BB5*Constants!$H63*Constants!$H115))</f>
        <v>25308963.727554701</v>
      </c>
      <c r="BC50" s="22">
        <f>((BC5*Constants!$H63*Constants!$H81*(1-Constants!$H99))+(BC5*Constants!$H63*Constants!$H115))</f>
        <v>25717341.898755979</v>
      </c>
      <c r="BD50" s="22">
        <f>((BD5*Constants!$H63*Constants!$H81*(1-Constants!$H99))+(BD5*Constants!$H63*Constants!$H115))</f>
        <v>26107974.381402694</v>
      </c>
      <c r="BE50" s="22">
        <f>((BE5*Constants!$H63*Constants!$H81*(1-Constants!$H99))+(BE5*Constants!$H63*Constants!$H115))</f>
        <v>26506078.188147523</v>
      </c>
      <c r="BF50" s="22">
        <f>((BF5*Constants!$H63*Constants!$H81*(1-Constants!$H99))+(BF5*Constants!$H63*Constants!$H115))</f>
        <v>26928130.30808606</v>
      </c>
      <c r="BG50" s="22">
        <f>((BG5*Constants!$H63*Constants!$H81*(1-Constants!$H99))+(BG5*Constants!$H63*Constants!$H115))</f>
        <v>27341932.382542089</v>
      </c>
      <c r="BH50" s="22">
        <f>((BH5*Constants!$H63*Constants!$H81*(1-Constants!$H99))+(BH5*Constants!$H63*Constants!$H115))</f>
        <v>27765867.183669645</v>
      </c>
      <c r="BI50" s="22">
        <f>((BI5*Constants!$H63*Constants!$H81*(1-Constants!$H99))+(BI5*Constants!$H63*Constants!$H115))</f>
        <v>28204184.103094183</v>
      </c>
      <c r="BJ50" s="22">
        <f>((BJ5*Constants!$H63*Constants!$H81*(1-Constants!$H99))+(BJ5*Constants!$H63*Constants!$H115))</f>
        <v>28657600.221150786</v>
      </c>
      <c r="BK50" s="22">
        <f>((BK5*Constants!$H63*Constants!$H81*(1-Constants!$H99))+(BK5*Constants!$H63*Constants!$H115))</f>
        <v>29147101.417237177</v>
      </c>
      <c r="BL50" s="22">
        <f>((BL5*Constants!$H63*Constants!$H81*(1-Constants!$H99))+(BL5*Constants!$H63*Constants!$H115))</f>
        <v>29648157.52273031</v>
      </c>
      <c r="BM50" s="22">
        <f>((BM5*Constants!$H63*Constants!$H81*(1-Constants!$H99))+(BM5*Constants!$H63*Constants!$H115))</f>
        <v>30142409.019125886</v>
      </c>
      <c r="BN50" s="22">
        <f>((BN5*Constants!$H63*Constants!$H81*(1-Constants!$H99))+(BN5*Constants!$H63*Constants!$H115))</f>
        <v>30659466.636870511</v>
      </c>
      <c r="BO50" s="22">
        <f>((BO5*Constants!$H63*Constants!$H81*(1-Constants!$H99))+(BO5*Constants!$H63*Constants!$H115))</f>
        <v>31206959.247122016</v>
      </c>
      <c r="BP50" s="22">
        <f>((BP5*Constants!$H63*Constants!$H81*(1-Constants!$H99))+(BP5*Constants!$H63*Constants!$H115))</f>
        <v>31874690.942675464</v>
      </c>
    </row>
    <row r="51" spans="1:72" x14ac:dyDescent="0.25">
      <c r="A51" t="str">
        <f t="shared" ref="A51:A65" si="20">A50</f>
        <v>3C Aggregated and non-CO2 emissions on land</v>
      </c>
      <c r="B51" t="str">
        <f t="shared" ref="B51:B65" si="21">B50</f>
        <v>3C4 Direct N2O from managed soils (N2O)</v>
      </c>
      <c r="C51" t="s">
        <v>409</v>
      </c>
      <c r="D51" t="str">
        <f>Constants!D116</f>
        <v xml:space="preserve"> - Pasture</v>
      </c>
      <c r="E51" t="str">
        <f t="shared" ref="E51" si="22">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59391500.774255313</v>
      </c>
      <c r="AE51" s="22">
        <f>((AE6*Constants!$H64*Constants!$H82*(1-Constants!$H100))+(AE6*Constants!$H64*Constants!$H116))</f>
        <v>59774939.466788173</v>
      </c>
      <c r="AF51" s="22">
        <f>((AF6*Constants!$H64*Constants!$H82*(1-Constants!$H100))+(AF6*Constants!$H64*Constants!$H116))</f>
        <v>60082148.783082902</v>
      </c>
      <c r="AG51" s="22">
        <f>((AG6*Constants!$H64*Constants!$H82*(1-Constants!$H100))+(AG6*Constants!$H64*Constants!$H116))</f>
        <v>60188595.705043361</v>
      </c>
      <c r="AH51" s="22">
        <f>((AH6*Constants!$H64*Constants!$H82*(1-Constants!$H100))+(AH6*Constants!$H64*Constants!$H116))</f>
        <v>60296630.342565462</v>
      </c>
      <c r="AI51" s="22">
        <f>((AI6*Constants!$H64*Constants!$H82*(1-Constants!$H100))+(AI6*Constants!$H64*Constants!$H116))</f>
        <v>60590423.108006954</v>
      </c>
      <c r="AJ51" s="22">
        <f>((AJ6*Constants!$H64*Constants!$H82*(1-Constants!$H100))+(AJ6*Constants!$H64*Constants!$H116))</f>
        <v>60833031.66619882</v>
      </c>
      <c r="AK51" s="22">
        <f>((AK6*Constants!$H64*Constants!$H82*(1-Constants!$H100))+(AK6*Constants!$H64*Constants!$H116))</f>
        <v>60874715.623440012</v>
      </c>
      <c r="AL51" s="22">
        <f>((AL6*Constants!$H64*Constants!$H82*(1-Constants!$H100))+(AL6*Constants!$H64*Constants!$H116))</f>
        <v>59013812.461558796</v>
      </c>
      <c r="AM51" s="22">
        <f>((AM6*Constants!$H64*Constants!$H82*(1-Constants!$H100))+(AM6*Constants!$H64*Constants!$H116))</f>
        <v>59755264.687282696</v>
      </c>
      <c r="AN51" s="22">
        <f>((AN6*Constants!$H64*Constants!$H82*(1-Constants!$H100))+(AN6*Constants!$H64*Constants!$H116))</f>
        <v>60255739.538357951</v>
      </c>
      <c r="AO51" s="22">
        <f>((AO6*Constants!$H64*Constants!$H82*(1-Constants!$H100))+(AO6*Constants!$H64*Constants!$H116))</f>
        <v>60809235.884186327</v>
      </c>
      <c r="AP51" s="22">
        <f>((AP6*Constants!$H64*Constants!$H82*(1-Constants!$H100))+(AP6*Constants!$H64*Constants!$H116))</f>
        <v>61377059.03798832</v>
      </c>
      <c r="AQ51" s="22">
        <f>((AQ6*Constants!$H64*Constants!$H82*(1-Constants!$H100))+(AQ6*Constants!$H64*Constants!$H116))</f>
        <v>62171864.636978321</v>
      </c>
      <c r="AR51" s="22">
        <f>((AR6*Constants!$H64*Constants!$H82*(1-Constants!$H100))+(AR6*Constants!$H64*Constants!$H116))</f>
        <v>62970689.812210992</v>
      </c>
      <c r="AS51" s="22">
        <f>((AS6*Constants!$H64*Constants!$H82*(1-Constants!$H100))+(AS6*Constants!$H64*Constants!$H116))</f>
        <v>63840577.152577408</v>
      </c>
      <c r="AT51" s="22">
        <f>((AT6*Constants!$H64*Constants!$H82*(1-Constants!$H100))+(AT6*Constants!$H64*Constants!$H116))</f>
        <v>64744935.311555102</v>
      </c>
      <c r="AU51" s="22">
        <f>((AU6*Constants!$H64*Constants!$H82*(1-Constants!$H100))+(AU6*Constants!$H64*Constants!$H116))</f>
        <v>65915558.82560432</v>
      </c>
      <c r="AV51" s="22">
        <f>((AV6*Constants!$H64*Constants!$H82*(1-Constants!$H100))+(AV6*Constants!$H64*Constants!$H116))</f>
        <v>67163543.956805974</v>
      </c>
      <c r="AW51" s="22">
        <f>((AW6*Constants!$H64*Constants!$H82*(1-Constants!$H100))+(AW6*Constants!$H64*Constants!$H116))</f>
        <v>68283258.31853497</v>
      </c>
      <c r="AX51" s="22">
        <f>((AX6*Constants!$H64*Constants!$H82*(1-Constants!$H100))+(AX6*Constants!$H64*Constants!$H116))</f>
        <v>69399713.047960058</v>
      </c>
      <c r="AY51" s="22">
        <f>((AY6*Constants!$H64*Constants!$H82*(1-Constants!$H100))+(AY6*Constants!$H64*Constants!$H116))</f>
        <v>70532375.462617621</v>
      </c>
      <c r="AZ51" s="22">
        <f>((AZ6*Constants!$H64*Constants!$H82*(1-Constants!$H100))+(AZ6*Constants!$H64*Constants!$H116))</f>
        <v>71783828.098940685</v>
      </c>
      <c r="BA51" s="22">
        <f>((BA6*Constants!$H64*Constants!$H82*(1-Constants!$H100))+(BA6*Constants!$H64*Constants!$H116))</f>
        <v>72868467.642424002</v>
      </c>
      <c r="BB51" s="22">
        <f>((BB6*Constants!$H64*Constants!$H82*(1-Constants!$H100))+(BB6*Constants!$H64*Constants!$H116))</f>
        <v>74002670.009292185</v>
      </c>
      <c r="BC51" s="22">
        <f>((BC6*Constants!$H64*Constants!$H82*(1-Constants!$H100))+(BC6*Constants!$H64*Constants!$H116))</f>
        <v>75196755.842585474</v>
      </c>
      <c r="BD51" s="22">
        <f>((BD6*Constants!$H64*Constants!$H82*(1-Constants!$H100))+(BD6*Constants!$H64*Constants!$H116))</f>
        <v>76338953.801356182</v>
      </c>
      <c r="BE51" s="22">
        <f>((BE6*Constants!$H64*Constants!$H82*(1-Constants!$H100))+(BE6*Constants!$H64*Constants!$H116))</f>
        <v>77502997.693359017</v>
      </c>
      <c r="BF51" s="22">
        <f>((BF6*Constants!$H64*Constants!$H82*(1-Constants!$H100))+(BF6*Constants!$H64*Constants!$H116))</f>
        <v>78737065.752989992</v>
      </c>
      <c r="BG51" s="22">
        <f>((BG6*Constants!$H64*Constants!$H82*(1-Constants!$H100))+(BG6*Constants!$H64*Constants!$H116))</f>
        <v>79947010.920827493</v>
      </c>
      <c r="BH51" s="22">
        <f>((BH6*Constants!$H64*Constants!$H82*(1-Constants!$H100))+(BH6*Constants!$H64*Constants!$H116))</f>
        <v>81186583.885213286</v>
      </c>
      <c r="BI51" s="22">
        <f>((BI6*Constants!$H64*Constants!$H82*(1-Constants!$H100))+(BI6*Constants!$H64*Constants!$H116))</f>
        <v>82468209.743025437</v>
      </c>
      <c r="BJ51" s="22">
        <f>((BJ6*Constants!$H64*Constants!$H82*(1-Constants!$H100))+(BJ6*Constants!$H64*Constants!$H116))</f>
        <v>83793985.216199219</v>
      </c>
      <c r="BK51" s="22">
        <f>((BK6*Constants!$H64*Constants!$H82*(1-Constants!$H100))+(BK6*Constants!$H64*Constants!$H116))</f>
        <v>85225272.402552754</v>
      </c>
      <c r="BL51" s="22">
        <f>((BL6*Constants!$H64*Constants!$H82*(1-Constants!$H100))+(BL6*Constants!$H64*Constants!$H116))</f>
        <v>86690345.806193516</v>
      </c>
      <c r="BM51" s="22">
        <f>((BM6*Constants!$H64*Constants!$H82*(1-Constants!$H100))+(BM6*Constants!$H64*Constants!$H116))</f>
        <v>88135522.731771827</v>
      </c>
      <c r="BN51" s="22">
        <f>((BN6*Constants!$H64*Constants!$H82*(1-Constants!$H100))+(BN6*Constants!$H64*Constants!$H116))</f>
        <v>89647384.089417517</v>
      </c>
      <c r="BO51" s="22">
        <f>((BO6*Constants!$H64*Constants!$H82*(1-Constants!$H100))+(BO6*Constants!$H64*Constants!$H116))</f>
        <v>91248236.475359231</v>
      </c>
      <c r="BP51" s="22">
        <f>((BP6*Constants!$H64*Constants!$H82*(1-Constants!$H100))+(BP6*Constants!$H64*Constants!$H116))</f>
        <v>93200664.431427166</v>
      </c>
    </row>
    <row r="52" spans="1:72" x14ac:dyDescent="0.25">
      <c r="A52" t="str">
        <f t="shared" si="20"/>
        <v>3C Aggregated and non-CO2 emissions on land</v>
      </c>
      <c r="B52" t="str">
        <f t="shared" si="21"/>
        <v>3C4 Direct N2O from managed soils (N2O)</v>
      </c>
      <c r="C52" t="s">
        <v>409</v>
      </c>
      <c r="D52" t="str">
        <f>Constants!D117</f>
        <v xml:space="preserve"> - Non-lactating</v>
      </c>
      <c r="E52" t="str">
        <f t="shared" ref="E52:E66" si="23">C52&amp;D52</f>
        <v>MM N available - Non-lactating</v>
      </c>
      <c r="F52" t="str">
        <f t="shared" ref="F52:F66" si="24">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3177110.419249448</v>
      </c>
      <c r="AE52" s="22">
        <f>((AE7*Constants!$H65*Constants!$H83*(1-Constants!$H101))+(AE7*Constants!$H65*Constants!$H117))</f>
        <v>3197622.2273248145</v>
      </c>
      <c r="AF52" s="22">
        <f>((AF7*Constants!$H65*Constants!$H83*(1-Constants!$H101))+(AF7*Constants!$H65*Constants!$H117))</f>
        <v>3214056.1935820468</v>
      </c>
      <c r="AG52" s="22">
        <f>((AG7*Constants!$H65*Constants!$H83*(1-Constants!$H101))+(AG7*Constants!$H65*Constants!$H117))</f>
        <v>3219750.5037181564</v>
      </c>
      <c r="AH52" s="22">
        <f>((AH7*Constants!$H65*Constants!$H83*(1-Constants!$H101))+(AH7*Constants!$H65*Constants!$H117))</f>
        <v>3225529.7476846613</v>
      </c>
      <c r="AI52" s="22">
        <f>((AI7*Constants!$H65*Constants!$H83*(1-Constants!$H101))+(AI7*Constants!$H65*Constants!$H117))</f>
        <v>3241246.0041189296</v>
      </c>
      <c r="AJ52" s="22">
        <f>((AJ7*Constants!$H65*Constants!$H83*(1-Constants!$H101))+(AJ7*Constants!$H65*Constants!$H117))</f>
        <v>3254224.1940616332</v>
      </c>
      <c r="AK52" s="22">
        <f>((AK7*Constants!$H65*Constants!$H83*(1-Constants!$H101))+(AK7*Constants!$H65*Constants!$H117))</f>
        <v>3256454.0507438192</v>
      </c>
      <c r="AL52" s="22">
        <f>((AL7*Constants!$H65*Constants!$H83*(1-Constants!$H101))+(AL7*Constants!$H65*Constants!$H117))</f>
        <v>3156906.2240724675</v>
      </c>
      <c r="AM52" s="22">
        <f>((AM7*Constants!$H65*Constants!$H83*(1-Constants!$H101))+(AM7*Constants!$H65*Constants!$H117))</f>
        <v>3196569.7375552617</v>
      </c>
      <c r="AN52" s="22">
        <f>((AN7*Constants!$H65*Constants!$H83*(1-Constants!$H101))+(AN7*Constants!$H65*Constants!$H117))</f>
        <v>3223342.3202176746</v>
      </c>
      <c r="AO52" s="22">
        <f>((AO7*Constants!$H65*Constants!$H83*(1-Constants!$H101))+(AO7*Constants!$H65*Constants!$H117))</f>
        <v>3252951.2538937558</v>
      </c>
      <c r="AP52" s="22">
        <f>((AP7*Constants!$H65*Constants!$H83*(1-Constants!$H101))+(AP7*Constants!$H65*Constants!$H117))</f>
        <v>3283326.5910163596</v>
      </c>
      <c r="AQ52" s="22">
        <f>((AQ7*Constants!$H65*Constants!$H83*(1-Constants!$H101))+(AQ7*Constants!$H65*Constants!$H117))</f>
        <v>3325844.2091420079</v>
      </c>
      <c r="AR52" s="22">
        <f>((AR7*Constants!$H65*Constants!$H83*(1-Constants!$H101))+(AR7*Constants!$H65*Constants!$H117))</f>
        <v>3368576.8519327193</v>
      </c>
      <c r="AS52" s="22">
        <f>((AS7*Constants!$H65*Constants!$H83*(1-Constants!$H101))+(AS7*Constants!$H65*Constants!$H117))</f>
        <v>3415110.9198822072</v>
      </c>
      <c r="AT52" s="22">
        <f>((AT7*Constants!$H65*Constants!$H83*(1-Constants!$H101))+(AT7*Constants!$H65*Constants!$H117))</f>
        <v>3463488.9822676387</v>
      </c>
      <c r="AU52" s="22">
        <f>((AU7*Constants!$H65*Constants!$H83*(1-Constants!$H101))+(AU7*Constants!$H65*Constants!$H117))</f>
        <v>3526110.7398426952</v>
      </c>
      <c r="AV52" s="22">
        <f>((AV7*Constants!$H65*Constants!$H83*(1-Constants!$H101))+(AV7*Constants!$H65*Constants!$H117))</f>
        <v>3592870.9077407904</v>
      </c>
      <c r="AW52" s="22">
        <f>((AW7*Constants!$H65*Constants!$H83*(1-Constants!$H101))+(AW7*Constants!$H65*Constants!$H117))</f>
        <v>3652769.3127121376</v>
      </c>
      <c r="AX52" s="22">
        <f>((AX7*Constants!$H65*Constants!$H83*(1-Constants!$H101))+(AX7*Constants!$H65*Constants!$H117))</f>
        <v>3712493.3457342889</v>
      </c>
      <c r="AY52" s="22">
        <f>((AY7*Constants!$H65*Constants!$H83*(1-Constants!$H101))+(AY7*Constants!$H65*Constants!$H117))</f>
        <v>3773084.3985312022</v>
      </c>
      <c r="AZ52" s="22">
        <f>((AZ7*Constants!$H65*Constants!$H83*(1-Constants!$H101))+(AZ7*Constants!$H65*Constants!$H117))</f>
        <v>3840030.0584021639</v>
      </c>
      <c r="BA52" s="22">
        <f>((BA7*Constants!$H65*Constants!$H83*(1-Constants!$H101))+(BA7*Constants!$H65*Constants!$H117))</f>
        <v>3898052.1583627104</v>
      </c>
      <c r="BB52" s="22">
        <f>((BB7*Constants!$H65*Constants!$H83*(1-Constants!$H101))+(BB7*Constants!$H65*Constants!$H117))</f>
        <v>3958725.5899200486</v>
      </c>
      <c r="BC52" s="22">
        <f>((BC7*Constants!$H65*Constants!$H83*(1-Constants!$H101))+(BC7*Constants!$H65*Constants!$H117))</f>
        <v>4022602.4492850625</v>
      </c>
      <c r="BD52" s="22">
        <f>((BD7*Constants!$H65*Constants!$H83*(1-Constants!$H101))+(BD7*Constants!$H65*Constants!$H117))</f>
        <v>4083703.5999269555</v>
      </c>
      <c r="BE52" s="22">
        <f>((BE7*Constants!$H65*Constants!$H83*(1-Constants!$H101))+(BE7*Constants!$H65*Constants!$H117))</f>
        <v>4145973.3848209735</v>
      </c>
      <c r="BF52" s="22">
        <f>((BF7*Constants!$H65*Constants!$H83*(1-Constants!$H101))+(BF7*Constants!$H65*Constants!$H117))</f>
        <v>4211989.0678598518</v>
      </c>
      <c r="BG52" s="22">
        <f>((BG7*Constants!$H65*Constants!$H83*(1-Constants!$H101))+(BG7*Constants!$H65*Constants!$H117))</f>
        <v>4276714.3122019414</v>
      </c>
      <c r="BH52" s="22">
        <f>((BH7*Constants!$H65*Constants!$H83*(1-Constants!$H101))+(BH7*Constants!$H65*Constants!$H117))</f>
        <v>4343024.4766064286</v>
      </c>
      <c r="BI52" s="22">
        <f>((BI7*Constants!$H65*Constants!$H83*(1-Constants!$H101))+(BI7*Constants!$H65*Constants!$H117))</f>
        <v>4411584.2336988021</v>
      </c>
      <c r="BJ52" s="22">
        <f>((BJ7*Constants!$H65*Constants!$H83*(1-Constants!$H101))+(BJ7*Constants!$H65*Constants!$H117))</f>
        <v>4482505.7462804746</v>
      </c>
      <c r="BK52" s="22">
        <f>((BK7*Constants!$H65*Constants!$H83*(1-Constants!$H101))+(BK7*Constants!$H65*Constants!$H117))</f>
        <v>4559071.5406015562</v>
      </c>
      <c r="BL52" s="22">
        <f>((BL7*Constants!$H65*Constants!$H83*(1-Constants!$H101))+(BL7*Constants!$H65*Constants!$H117))</f>
        <v>4637444.7070477903</v>
      </c>
      <c r="BM52" s="22">
        <f>((BM7*Constants!$H65*Constants!$H83*(1-Constants!$H101))+(BM7*Constants!$H65*Constants!$H117))</f>
        <v>4714753.524101696</v>
      </c>
      <c r="BN52" s="22">
        <f>((BN7*Constants!$H65*Constants!$H83*(1-Constants!$H101))+(BN7*Constants!$H65*Constants!$H117))</f>
        <v>4795629.5822786735</v>
      </c>
      <c r="BO52" s="22">
        <f>((BO7*Constants!$H65*Constants!$H83*(1-Constants!$H101))+(BO7*Constants!$H65*Constants!$H117))</f>
        <v>4881266.1587037714</v>
      </c>
      <c r="BP52" s="22">
        <f>((BP7*Constants!$H65*Constants!$H83*(1-Constants!$H101))+(BP7*Constants!$H65*Constants!$H117))</f>
        <v>4985710.0458120462</v>
      </c>
    </row>
    <row r="53" spans="1:72" x14ac:dyDescent="0.25">
      <c r="A53" t="str">
        <f t="shared" si="20"/>
        <v>3C Aggregated and non-CO2 emissions on land</v>
      </c>
      <c r="B53" t="str">
        <f t="shared" si="21"/>
        <v>3C4 Direct N2O from managed soils (N2O)</v>
      </c>
      <c r="C53" t="s">
        <v>409</v>
      </c>
      <c r="D53" t="str">
        <f>Constants!D118</f>
        <v xml:space="preserve"> - Commercial cattle</v>
      </c>
      <c r="E53" t="str">
        <f t="shared" si="23"/>
        <v>MM N available - Commercial cattle</v>
      </c>
      <c r="F53" t="str">
        <f t="shared" si="24"/>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25610377.034328062</v>
      </c>
      <c r="AE53" s="22">
        <f>((AE8*Constants!$H66*Constants!$H84*(1-Constants!$H102))+(AE8*Constants!$H66*Constants!$H118))</f>
        <v>25457636.675741605</v>
      </c>
      <c r="AF53" s="22">
        <f>((AF8*Constants!$H66*Constants!$H84*(1-Constants!$H102))+(AF8*Constants!$H66*Constants!$H118))</f>
        <v>25165425.559333134</v>
      </c>
      <c r="AG53" s="22">
        <f>((AG8*Constants!$H66*Constants!$H84*(1-Constants!$H102))+(AG8*Constants!$H66*Constants!$H118))</f>
        <v>24591613.72406682</v>
      </c>
      <c r="AH53" s="22">
        <f>((AH8*Constants!$H66*Constants!$H84*(1-Constants!$H102))+(AH8*Constants!$H66*Constants!$H118))</f>
        <v>24002297.201118495</v>
      </c>
      <c r="AI53" s="22">
        <f>((AI8*Constants!$H66*Constants!$H84*(1-Constants!$H102))+(AI8*Constants!$H66*Constants!$H118))</f>
        <v>23615707.914944857</v>
      </c>
      <c r="AJ53" s="22">
        <f>((AJ8*Constants!$H66*Constants!$H84*(1-Constants!$H102))+(AJ8*Constants!$H66*Constants!$H118))</f>
        <v>23156681.316232346</v>
      </c>
      <c r="AK53" s="22">
        <f>((AK8*Constants!$H66*Constants!$H84*(1-Constants!$H102))+(AK8*Constants!$H66*Constants!$H118))</f>
        <v>22463801.660674069</v>
      </c>
      <c r="AL53" s="22">
        <f>((AL8*Constants!$H66*Constants!$H84*(1-Constants!$H102))+(AL8*Constants!$H66*Constants!$H118))</f>
        <v>19713102.552885611</v>
      </c>
      <c r="AM53" s="22">
        <f>((AM8*Constants!$H66*Constants!$H84*(1-Constants!$H102))+(AM8*Constants!$H66*Constants!$H118))</f>
        <v>20171462.991318572</v>
      </c>
      <c r="AN53" s="22">
        <f>((AN8*Constants!$H66*Constants!$H84*(1-Constants!$H102))+(AN8*Constants!$H66*Constants!$H118))</f>
        <v>20350265.912306312</v>
      </c>
      <c r="AO53" s="22">
        <f>((AO8*Constants!$H66*Constants!$H84*(1-Constants!$H102))+(AO8*Constants!$H66*Constants!$H118))</f>
        <v>20566562.087170321</v>
      </c>
      <c r="AP53" s="22">
        <f>((AP8*Constants!$H66*Constants!$H84*(1-Constants!$H102))+(AP8*Constants!$H66*Constants!$H118))</f>
        <v>20779475.796073314</v>
      </c>
      <c r="AQ53" s="22">
        <f>((AQ8*Constants!$H66*Constants!$H84*(1-Constants!$H102))+(AQ8*Constants!$H66*Constants!$H118))</f>
        <v>21203144.124196321</v>
      </c>
      <c r="AR53" s="22">
        <f>((AR8*Constants!$H66*Constants!$H84*(1-Constants!$H102))+(AR8*Constants!$H66*Constants!$H118))</f>
        <v>21648424.747258253</v>
      </c>
      <c r="AS53" s="22">
        <f>((AS8*Constants!$H66*Constants!$H84*(1-Constants!$H102))+(AS8*Constants!$H66*Constants!$H118))</f>
        <v>22140022.998861864</v>
      </c>
      <c r="AT53" s="22">
        <f>((AT8*Constants!$H66*Constants!$H84*(1-Constants!$H102))+(AT8*Constants!$H66*Constants!$H118))</f>
        <v>22640649.892938491</v>
      </c>
      <c r="AU53" s="22">
        <f>((AU8*Constants!$H66*Constants!$H84*(1-Constants!$H102))+(AU8*Constants!$H66*Constants!$H118))</f>
        <v>23369634.583281048</v>
      </c>
      <c r="AV53" s="22">
        <f>((AV8*Constants!$H66*Constants!$H84*(1-Constants!$H102))+(AV8*Constants!$H66*Constants!$H118))</f>
        <v>24140346.642209116</v>
      </c>
      <c r="AW53" s="22">
        <f>((AW8*Constants!$H66*Constants!$H84*(1-Constants!$H102))+(AW8*Constants!$H66*Constants!$H118))</f>
        <v>24583506.756039467</v>
      </c>
      <c r="AX53" s="22">
        <f>((AX8*Constants!$H66*Constants!$H84*(1-Constants!$H102))+(AX8*Constants!$H66*Constants!$H118))</f>
        <v>24981717.711759102</v>
      </c>
      <c r="AY53" s="22">
        <f>((AY8*Constants!$H66*Constants!$H84*(1-Constants!$H102))+(AY8*Constants!$H66*Constants!$H118))</f>
        <v>25353328.629977237</v>
      </c>
      <c r="AZ53" s="22">
        <f>((AZ8*Constants!$H66*Constants!$H84*(1-Constants!$H102))+(AZ8*Constants!$H66*Constants!$H118))</f>
        <v>25785847.534642298</v>
      </c>
      <c r="BA53" s="22">
        <f>((BA8*Constants!$H66*Constants!$H84*(1-Constants!$H102))+(BA8*Constants!$H66*Constants!$H118))</f>
        <v>26035575.576102335</v>
      </c>
      <c r="BB53" s="22">
        <f>((BB8*Constants!$H66*Constants!$H84*(1-Constants!$H102))+(BB8*Constants!$H66*Constants!$H118))</f>
        <v>26314785.391977806</v>
      </c>
      <c r="BC53" s="22">
        <f>((BC8*Constants!$H66*Constants!$H84*(1-Constants!$H102))+(BC8*Constants!$H66*Constants!$H118))</f>
        <v>26603078.656643726</v>
      </c>
      <c r="BD53" s="22">
        <f>((BD8*Constants!$H66*Constants!$H84*(1-Constants!$H102))+(BD8*Constants!$H66*Constants!$H118))</f>
        <v>26811454.739770722</v>
      </c>
      <c r="BE53" s="22">
        <f>((BE8*Constants!$H66*Constants!$H84*(1-Constants!$H102))+(BE8*Constants!$H66*Constants!$H118))</f>
        <v>26999408.214590587</v>
      </c>
      <c r="BF53" s="22">
        <f>((BF8*Constants!$H66*Constants!$H84*(1-Constants!$H102))+(BF8*Constants!$H66*Constants!$H118))</f>
        <v>27201977.842774242</v>
      </c>
      <c r="BG53" s="22">
        <f>((BG8*Constants!$H66*Constants!$H84*(1-Constants!$H102))+(BG8*Constants!$H66*Constants!$H118))</f>
        <v>27509233.077064309</v>
      </c>
      <c r="BH53" s="22">
        <f>((BH8*Constants!$H66*Constants!$H84*(1-Constants!$H102))+(BH8*Constants!$H66*Constants!$H118))</f>
        <v>27806646.478634734</v>
      </c>
      <c r="BI53" s="22">
        <f>((BI8*Constants!$H66*Constants!$H84*(1-Constants!$H102))+(BI8*Constants!$H66*Constants!$H118))</f>
        <v>28102160.227321062</v>
      </c>
      <c r="BJ53" s="22">
        <f>((BJ8*Constants!$H66*Constants!$H84*(1-Constants!$H102))+(BJ8*Constants!$H66*Constants!$H118))</f>
        <v>28396011.231855679</v>
      </c>
      <c r="BK53" s="22">
        <f>((BK8*Constants!$H66*Constants!$H84*(1-Constants!$H102))+(BK8*Constants!$H66*Constants!$H118))</f>
        <v>28727613.942465857</v>
      </c>
      <c r="BL53" s="22">
        <f>((BL8*Constants!$H66*Constants!$H84*(1-Constants!$H102))+(BL8*Constants!$H66*Constants!$H118))</f>
        <v>29065842.021623842</v>
      </c>
      <c r="BM53" s="22">
        <f>((BM8*Constants!$H66*Constants!$H84*(1-Constants!$H102))+(BM8*Constants!$H66*Constants!$H118))</f>
        <v>29355892.703329664</v>
      </c>
      <c r="BN53" s="22">
        <f>((BN8*Constants!$H66*Constants!$H84*(1-Constants!$H102))+(BN8*Constants!$H66*Constants!$H118))</f>
        <v>29653011.650008447</v>
      </c>
      <c r="BO53" s="22">
        <f>((BO8*Constants!$H66*Constants!$H84*(1-Constants!$H102))+(BO8*Constants!$H66*Constants!$H118))</f>
        <v>29968645.526377928</v>
      </c>
      <c r="BP53" s="22">
        <f>((BP8*Constants!$H66*Constants!$H84*(1-Constants!$H102))+(BP8*Constants!$H66*Constants!$H118))</f>
        <v>30455793.290041462</v>
      </c>
    </row>
    <row r="54" spans="1:72" x14ac:dyDescent="0.25">
      <c r="A54" t="str">
        <f t="shared" si="20"/>
        <v>3C Aggregated and non-CO2 emissions on land</v>
      </c>
      <c r="B54" t="str">
        <f t="shared" si="21"/>
        <v>3C4 Direct N2O from managed soils (N2O)</v>
      </c>
      <c r="C54" t="s">
        <v>409</v>
      </c>
      <c r="D54" t="str">
        <f>Constants!D119</f>
        <v xml:space="preserve"> - Subsistence cattle</v>
      </c>
      <c r="E54" t="str">
        <f t="shared" si="23"/>
        <v>MM N available - Subsistence cattle</v>
      </c>
      <c r="F54" t="str">
        <f t="shared" si="24"/>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170328231.24376428</v>
      </c>
      <c r="AE54" s="22">
        <f>((AE9*Constants!$H67*Constants!$H85*(1-Constants!$H103))+(AE9*Constants!$H67*Constants!$H119))</f>
        <v>169312393.20738167</v>
      </c>
      <c r="AF54" s="22">
        <f>((AF9*Constants!$H67*Constants!$H85*(1-Constants!$H103))+(AF9*Constants!$H67*Constants!$H119))</f>
        <v>167368969.94028544</v>
      </c>
      <c r="AG54" s="22">
        <f>((AG9*Constants!$H67*Constants!$H85*(1-Constants!$H103))+(AG9*Constants!$H67*Constants!$H119))</f>
        <v>163552690.51430726</v>
      </c>
      <c r="AH54" s="22">
        <f>((AH9*Constants!$H67*Constants!$H85*(1-Constants!$H103))+(AH9*Constants!$H67*Constants!$H119))</f>
        <v>159633293.2769309</v>
      </c>
      <c r="AI54" s="22">
        <f>((AI9*Constants!$H67*Constants!$H85*(1-Constants!$H103))+(AI9*Constants!$H67*Constants!$H119))</f>
        <v>157062184.33763316</v>
      </c>
      <c r="AJ54" s="22">
        <f>((AJ9*Constants!$H67*Constants!$H85*(1-Constants!$H103))+(AJ9*Constants!$H67*Constants!$H119))</f>
        <v>154009312.89619583</v>
      </c>
      <c r="AK54" s="22">
        <f>((AK9*Constants!$H67*Constants!$H85*(1-Constants!$H103))+(AK9*Constants!$H67*Constants!$H119))</f>
        <v>149401143.08917421</v>
      </c>
      <c r="AL54" s="22">
        <f>((AL9*Constants!$H67*Constants!$H85*(1-Constants!$H103))+(AL9*Constants!$H67*Constants!$H119))</f>
        <v>131106929.25993603</v>
      </c>
      <c r="AM54" s="22">
        <f>((AM9*Constants!$H67*Constants!$H85*(1-Constants!$H103))+(AM9*Constants!$H67*Constants!$H119))</f>
        <v>134155370.23547322</v>
      </c>
      <c r="AN54" s="22">
        <f>((AN9*Constants!$H67*Constants!$H85*(1-Constants!$H103))+(AN9*Constants!$H67*Constants!$H119))</f>
        <v>135344543.87521458</v>
      </c>
      <c r="AO54" s="22">
        <f>((AO9*Constants!$H67*Constants!$H85*(1-Constants!$H103))+(AO9*Constants!$H67*Constants!$H119))</f>
        <v>136783075.79686478</v>
      </c>
      <c r="AP54" s="22">
        <f>((AP9*Constants!$H67*Constants!$H85*(1-Constants!$H103))+(AP9*Constants!$H67*Constants!$H119))</f>
        <v>138199111.78088751</v>
      </c>
      <c r="AQ54" s="22">
        <f>((AQ9*Constants!$H67*Constants!$H85*(1-Constants!$H103))+(AQ9*Constants!$H67*Constants!$H119))</f>
        <v>141016824.18185949</v>
      </c>
      <c r="AR54" s="22">
        <f>((AR9*Constants!$H67*Constants!$H85*(1-Constants!$H103))+(AR9*Constants!$H67*Constants!$H119))</f>
        <v>143978274.5670529</v>
      </c>
      <c r="AS54" s="22">
        <f>((AS9*Constants!$H67*Constants!$H85*(1-Constants!$H103))+(AS9*Constants!$H67*Constants!$H119))</f>
        <v>147247771.94953719</v>
      </c>
      <c r="AT54" s="22">
        <f>((AT9*Constants!$H67*Constants!$H85*(1-Constants!$H103))+(AT9*Constants!$H67*Constants!$H119))</f>
        <v>150577316.5816538</v>
      </c>
      <c r="AU54" s="22">
        <f>((AU9*Constants!$H67*Constants!$H85*(1-Constants!$H103))+(AU9*Constants!$H67*Constants!$H119))</f>
        <v>155425611.97158104</v>
      </c>
      <c r="AV54" s="22">
        <f>((AV9*Constants!$H67*Constants!$H85*(1-Constants!$H103))+(AV9*Constants!$H67*Constants!$H119))</f>
        <v>160551425.68449509</v>
      </c>
      <c r="AW54" s="22">
        <f>((AW9*Constants!$H67*Constants!$H85*(1-Constants!$H103))+(AW9*Constants!$H67*Constants!$H119))</f>
        <v>163498773.0915767</v>
      </c>
      <c r="AX54" s="22">
        <f>((AX9*Constants!$H67*Constants!$H85*(1-Constants!$H103))+(AX9*Constants!$H67*Constants!$H119))</f>
        <v>166147174.85695097</v>
      </c>
      <c r="AY54" s="22">
        <f>((AY9*Constants!$H67*Constants!$H85*(1-Constants!$H103))+(AY9*Constants!$H67*Constants!$H119))</f>
        <v>168618666.40610409</v>
      </c>
      <c r="AZ54" s="22">
        <f>((AZ9*Constants!$H67*Constants!$H85*(1-Constants!$H103))+(AZ9*Constants!$H67*Constants!$H119))</f>
        <v>171495241.78460559</v>
      </c>
      <c r="BA54" s="22">
        <f>((BA9*Constants!$H67*Constants!$H85*(1-Constants!$H103))+(BA9*Constants!$H67*Constants!$H119))</f>
        <v>173156120.71414435</v>
      </c>
      <c r="BB54" s="22">
        <f>((BB9*Constants!$H67*Constants!$H85*(1-Constants!$H103))+(BB9*Constants!$H67*Constants!$H119))</f>
        <v>175013075.5735054</v>
      </c>
      <c r="BC54" s="22">
        <f>((BC9*Constants!$H67*Constants!$H85*(1-Constants!$H103))+(BC9*Constants!$H67*Constants!$H119))</f>
        <v>176930442.18564934</v>
      </c>
      <c r="BD54" s="22">
        <f>((BD9*Constants!$H67*Constants!$H85*(1-Constants!$H103))+(BD9*Constants!$H67*Constants!$H119))</f>
        <v>178316299.55217502</v>
      </c>
      <c r="BE54" s="22">
        <f>((BE9*Constants!$H67*Constants!$H85*(1-Constants!$H103))+(BE9*Constants!$H67*Constants!$H119))</f>
        <v>179566331.24359745</v>
      </c>
      <c r="BF54" s="22">
        <f>((BF9*Constants!$H67*Constants!$H85*(1-Constants!$H103))+(BF9*Constants!$H67*Constants!$H119))</f>
        <v>180913571.32623973</v>
      </c>
      <c r="BG54" s="22">
        <f>((BG9*Constants!$H67*Constants!$H85*(1-Constants!$H103))+(BG9*Constants!$H67*Constants!$H119))</f>
        <v>182957049.26984316</v>
      </c>
      <c r="BH54" s="22">
        <f>((BH9*Constants!$H67*Constants!$H85*(1-Constants!$H103))+(BH9*Constants!$H67*Constants!$H119))</f>
        <v>184935071.63826746</v>
      </c>
      <c r="BI54" s="22">
        <f>((BI9*Constants!$H67*Constants!$H85*(1-Constants!$H103))+(BI9*Constants!$H67*Constants!$H119))</f>
        <v>186900459.8890726</v>
      </c>
      <c r="BJ54" s="22">
        <f>((BJ9*Constants!$H67*Constants!$H85*(1-Constants!$H103))+(BJ9*Constants!$H67*Constants!$H119))</f>
        <v>188854789.64315996</v>
      </c>
      <c r="BK54" s="22">
        <f>((BK9*Constants!$H67*Constants!$H85*(1-Constants!$H103))+(BK9*Constants!$H67*Constants!$H119))</f>
        <v>191060196.580284</v>
      </c>
      <c r="BL54" s="22">
        <f>((BL9*Constants!$H67*Constants!$H85*(1-Constants!$H103))+(BL9*Constants!$H67*Constants!$H119))</f>
        <v>193309667.1914638</v>
      </c>
      <c r="BM54" s="22">
        <f>((BM9*Constants!$H67*Constants!$H85*(1-Constants!$H103))+(BM9*Constants!$H67*Constants!$H119))</f>
        <v>195238721.94609627</v>
      </c>
      <c r="BN54" s="22">
        <f>((BN9*Constants!$H67*Constants!$H85*(1-Constants!$H103))+(BN9*Constants!$H67*Constants!$H119))</f>
        <v>197214785.96846399</v>
      </c>
      <c r="BO54" s="22">
        <f>((BO9*Constants!$H67*Constants!$H85*(1-Constants!$H103))+(BO9*Constants!$H67*Constants!$H119))</f>
        <v>199313988.17117131</v>
      </c>
      <c r="BP54" s="22">
        <f>((BP9*Constants!$H67*Constants!$H85*(1-Constants!$H103))+(BP9*Constants!$H67*Constants!$H119))</f>
        <v>202553886.46817595</v>
      </c>
    </row>
    <row r="55" spans="1:72" x14ac:dyDescent="0.25">
      <c r="A55" t="str">
        <f t="shared" si="20"/>
        <v>3C Aggregated and non-CO2 emissions on land</v>
      </c>
      <c r="B55" t="str">
        <f t="shared" si="21"/>
        <v>3C4 Direct N2O from managed soils (N2O)</v>
      </c>
      <c r="C55" t="s">
        <v>409</v>
      </c>
      <c r="D55" t="str">
        <f>Constants!D120</f>
        <v xml:space="preserve"> - Feedlot</v>
      </c>
      <c r="E55" t="str">
        <f t="shared" si="23"/>
        <v>MM N available - Feedlot</v>
      </c>
      <c r="F55" t="str">
        <f t="shared" si="24"/>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21946687.665052243</v>
      </c>
      <c r="AE55" s="22">
        <f>((AE10*Constants!$H68*Constants!$H86*(1-Constants!$H104))+(AE10*Constants!$H68*Constants!$H120))</f>
        <v>22745029.866628684</v>
      </c>
      <c r="AF55" s="22">
        <f>((AF10*Constants!$H68*Constants!$H86*(1-Constants!$H104))+(AF10*Constants!$H68*Constants!$H120))</f>
        <v>23428792.932051625</v>
      </c>
      <c r="AG55" s="22">
        <f>((AG10*Constants!$H68*Constants!$H86*(1-Constants!$H104))+(AG10*Constants!$H68*Constants!$H120))</f>
        <v>23845815.053350765</v>
      </c>
      <c r="AH55" s="22">
        <f>((AH10*Constants!$H68*Constants!$H86*(1-Constants!$H104))+(AH10*Constants!$H68*Constants!$H120))</f>
        <v>24232318.709876705</v>
      </c>
      <c r="AI55" s="22">
        <f>((AI10*Constants!$H68*Constants!$H86*(1-Constants!$H104))+(AI10*Constants!$H68*Constants!$H120))</f>
        <v>24815823.512286972</v>
      </c>
      <c r="AJ55" s="22">
        <f>((AJ10*Constants!$H68*Constants!$H86*(1-Constants!$H104))+(AJ10*Constants!$H68*Constants!$H120))</f>
        <v>25321290.292519536</v>
      </c>
      <c r="AK55" s="22">
        <f>((AK10*Constants!$H68*Constants!$H86*(1-Constants!$H104))+(AK10*Constants!$H68*Constants!$H120))</f>
        <v>25556172.472429801</v>
      </c>
      <c r="AL55" s="22">
        <f>((AL10*Constants!$H68*Constants!$H86*(1-Constants!$H104))+(AL10*Constants!$H68*Constants!$H120))</f>
        <v>23329998.182149693</v>
      </c>
      <c r="AM55" s="22">
        <f>((AM10*Constants!$H68*Constants!$H86*(1-Constants!$H104))+(AM10*Constants!$H68*Constants!$H120))</f>
        <v>24444304.438678484</v>
      </c>
      <c r="AN55" s="22">
        <f>((AN10*Constants!$H68*Constants!$H86*(1-Constants!$H104))+(AN10*Constants!$H68*Constants!$H120))</f>
        <v>25243612.881032933</v>
      </c>
      <c r="AO55" s="22">
        <f>((AO10*Constants!$H68*Constants!$H86*(1-Constants!$H104))+(AO10*Constants!$H68*Constants!$H120))</f>
        <v>26106999.310951028</v>
      </c>
      <c r="AP55" s="22">
        <f>((AP10*Constants!$H68*Constants!$H86*(1-Constants!$H104))+(AP10*Constants!$H68*Constants!$H120))</f>
        <v>26985300.337836605</v>
      </c>
      <c r="AQ55" s="22">
        <f>((AQ10*Constants!$H68*Constants!$H86*(1-Constants!$H104))+(AQ10*Constants!$H68*Constants!$H120))</f>
        <v>28163312.856114447</v>
      </c>
      <c r="AR55" s="22">
        <f>((AR10*Constants!$H68*Constants!$H86*(1-Constants!$H104))+(AR10*Constants!$H68*Constants!$H120))</f>
        <v>29403760.000632804</v>
      </c>
      <c r="AS55" s="22">
        <f>((AS10*Constants!$H68*Constants!$H86*(1-Constants!$H104))+(AS10*Constants!$H68*Constants!$H120))</f>
        <v>30743840.406934042</v>
      </c>
      <c r="AT55" s="22">
        <f>((AT10*Constants!$H68*Constants!$H86*(1-Constants!$H104))+(AT10*Constants!$H68*Constants!$H120))</f>
        <v>32135880.52888684</v>
      </c>
      <c r="AU55" s="22">
        <f>((AU10*Constants!$H68*Constants!$H86*(1-Constants!$H104))+(AU10*Constants!$H68*Constants!$H120))</f>
        <v>33899951.601691976</v>
      </c>
      <c r="AV55" s="22">
        <f>((AV10*Constants!$H68*Constants!$H86*(1-Constants!$H104))+(AV10*Constants!$H68*Constants!$H120))</f>
        <v>35782223.929897077</v>
      </c>
      <c r="AW55" s="22">
        <f>((AW10*Constants!$H68*Constants!$H86*(1-Constants!$H104))+(AW10*Constants!$H68*Constants!$H120))</f>
        <v>37643004.796553873</v>
      </c>
      <c r="AX55" s="22">
        <f>((AX10*Constants!$H68*Constants!$H86*(1-Constants!$H104))+(AX10*Constants!$H68*Constants!$H120))</f>
        <v>39519053.766972385</v>
      </c>
      <c r="AY55" s="22">
        <f>((AY10*Constants!$H68*Constants!$H86*(1-Constants!$H104))+(AY10*Constants!$H68*Constants!$H120))</f>
        <v>41438030.354198687</v>
      </c>
      <c r="AZ55" s="22">
        <f>((AZ10*Constants!$H68*Constants!$H86*(1-Constants!$H104))+(AZ10*Constants!$H68*Constants!$H120))</f>
        <v>43548208.557600938</v>
      </c>
      <c r="BA55" s="22">
        <f>((BA10*Constants!$H68*Constants!$H86*(1-Constants!$H104))+(BA10*Constants!$H68*Constants!$H120))</f>
        <v>45439595.592829898</v>
      </c>
      <c r="BB55" s="22">
        <f>((BB10*Constants!$H68*Constants!$H86*(1-Constants!$H104))+(BB10*Constants!$H68*Constants!$H120))</f>
        <v>47468755.507393219</v>
      </c>
      <c r="BC55" s="22">
        <f>((BC10*Constants!$H68*Constants!$H86*(1-Constants!$H104))+(BC10*Constants!$H68*Constants!$H120))</f>
        <v>49608004.125194252</v>
      </c>
      <c r="BD55" s="22">
        <f>((BD10*Constants!$H68*Constants!$H86*(1-Constants!$H104))+(BD10*Constants!$H68*Constants!$H120))</f>
        <v>51693032.862520248</v>
      </c>
      <c r="BE55" s="22">
        <f>((BE10*Constants!$H68*Constants!$H86*(1-Constants!$H104))+(BE10*Constants!$H68*Constants!$H120))</f>
        <v>53832748.000923358</v>
      </c>
      <c r="BF55" s="22">
        <f>((BF10*Constants!$H68*Constants!$H86*(1-Constants!$H104))+(BF10*Constants!$H68*Constants!$H120))</f>
        <v>56101112.172991231</v>
      </c>
      <c r="BG55" s="22">
        <f>((BG10*Constants!$H68*Constants!$H86*(1-Constants!$H104))+(BG10*Constants!$H68*Constants!$H120))</f>
        <v>58329042.327344947</v>
      </c>
      <c r="BH55" s="22">
        <f>((BH10*Constants!$H68*Constants!$H86*(1-Constants!$H104))+(BH10*Constants!$H68*Constants!$H120))</f>
        <v>60622213.971113771</v>
      </c>
      <c r="BI55" s="22">
        <f>((BI10*Constants!$H68*Constants!$H86*(1-Constants!$H104))+(BI10*Constants!$H68*Constants!$H120))</f>
        <v>63000863.217502855</v>
      </c>
      <c r="BJ55" s="22">
        <f>((BJ10*Constants!$H68*Constants!$H86*(1-Constants!$H104))+(BJ10*Constants!$H68*Constants!$H120))</f>
        <v>65469636.889470875</v>
      </c>
      <c r="BK55" s="22">
        <f>((BK10*Constants!$H68*Constants!$H86*(1-Constants!$H104))+(BK10*Constants!$H68*Constants!$H120))</f>
        <v>68126416.556097224</v>
      </c>
      <c r="BL55" s="22">
        <f>((BL10*Constants!$H68*Constants!$H86*(1-Constants!$H104))+(BL10*Constants!$H68*Constants!$H120))</f>
        <v>70908021.495970666</v>
      </c>
      <c r="BM55" s="22">
        <f>((BM10*Constants!$H68*Constants!$H86*(1-Constants!$H104))+(BM10*Constants!$H68*Constants!$H120))</f>
        <v>73683940.451230884</v>
      </c>
      <c r="BN55" s="22">
        <f>((BN10*Constants!$H68*Constants!$H86*(1-Constants!$H104))+(BN10*Constants!$H68*Constants!$H120))</f>
        <v>76592407.878111735</v>
      </c>
      <c r="BO55" s="22">
        <f>((BO10*Constants!$H68*Constants!$H86*(1-Constants!$H104))+(BO10*Constants!$H68*Constants!$H120))</f>
        <v>79671579.924797177</v>
      </c>
      <c r="BP55" s="22">
        <f>((BP10*Constants!$H68*Constants!$H86*(1-Constants!$H104))+(BP10*Constants!$H68*Constants!$H120))</f>
        <v>83351145.130387366</v>
      </c>
    </row>
    <row r="56" spans="1:72" x14ac:dyDescent="0.25">
      <c r="A56" t="str">
        <f t="shared" si="20"/>
        <v>3C Aggregated and non-CO2 emissions on land</v>
      </c>
      <c r="B56" t="str">
        <f t="shared" si="21"/>
        <v>3C4 Direct N2O from managed soils (N2O)</v>
      </c>
      <c r="C56" t="s">
        <v>409</v>
      </c>
      <c r="D56" t="str">
        <f>Constants!D121</f>
        <v xml:space="preserve"> - Commercial sheep</v>
      </c>
      <c r="E56" t="str">
        <f t="shared" si="23"/>
        <v>MM N available - Commercial sheep</v>
      </c>
      <c r="F56" t="str">
        <f t="shared" si="24"/>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3713544.2050678981</v>
      </c>
      <c r="AE56" s="22">
        <f>((AE11*Constants!$H69*Constants!$H87*(1-Constants!$H105))+(AE11*Constants!$H69*Constants!$H121))</f>
        <v>3715567.6508894428</v>
      </c>
      <c r="AF56" s="22">
        <f>((AF11*Constants!$H69*Constants!$H87*(1-Constants!$H105))+(AF11*Constants!$H69*Constants!$H121))</f>
        <v>3720155.3905482469</v>
      </c>
      <c r="AG56" s="22">
        <f>((AG11*Constants!$H69*Constants!$H87*(1-Constants!$H105))+(AG11*Constants!$H69*Constants!$H121))</f>
        <v>3727028.8138400302</v>
      </c>
      <c r="AH56" s="22">
        <f>((AH11*Constants!$H69*Constants!$H87*(1-Constants!$H105))+(AH11*Constants!$H69*Constants!$H121))</f>
        <v>3736262.79399978</v>
      </c>
      <c r="AI56" s="22">
        <f>((AI11*Constants!$H69*Constants!$H87*(1-Constants!$H105))+(AI11*Constants!$H69*Constants!$H121))</f>
        <v>3747941.1284235287</v>
      </c>
      <c r="AJ56" s="22">
        <f>((AJ11*Constants!$H69*Constants!$H87*(1-Constants!$H105))+(AJ11*Constants!$H69*Constants!$H121))</f>
        <v>3760845.0488830912</v>
      </c>
      <c r="AK56" s="22">
        <f>((AK11*Constants!$H69*Constants!$H87*(1-Constants!$H105))+(AK11*Constants!$H69*Constants!$H121))</f>
        <v>3774847.7869884986</v>
      </c>
      <c r="AL56" s="22">
        <f>((AL11*Constants!$H69*Constants!$H87*(1-Constants!$H105))+(AL11*Constants!$H69*Constants!$H121))</f>
        <v>3788212.3079458559</v>
      </c>
      <c r="AM56" s="22">
        <f>((AM11*Constants!$H69*Constants!$H87*(1-Constants!$H105))+(AM11*Constants!$H69*Constants!$H121))</f>
        <v>3793941.9623657227</v>
      </c>
      <c r="AN56" s="22">
        <f>((AN11*Constants!$H69*Constants!$H87*(1-Constants!$H105))+(AN11*Constants!$H69*Constants!$H121))</f>
        <v>3800362.7488380787</v>
      </c>
      <c r="AO56" s="22">
        <f>((AO11*Constants!$H69*Constants!$H87*(1-Constants!$H105))+(AO11*Constants!$H69*Constants!$H121))</f>
        <v>3807706.0570670608</v>
      </c>
      <c r="AP56" s="22">
        <f>((AP11*Constants!$H69*Constants!$H87*(1-Constants!$H105))+(AP11*Constants!$H69*Constants!$H121))</f>
        <v>3815884.8583368282</v>
      </c>
      <c r="AQ56" s="22">
        <f>((AQ11*Constants!$H69*Constants!$H87*(1-Constants!$H105))+(AQ11*Constants!$H69*Constants!$H121))</f>
        <v>3825063.3040965898</v>
      </c>
      <c r="AR56" s="22">
        <f>((AR11*Constants!$H69*Constants!$H87*(1-Constants!$H105))+(AR11*Constants!$H69*Constants!$H121))</f>
        <v>3830804.9415265219</v>
      </c>
      <c r="AS56" s="22">
        <f>((AS11*Constants!$H69*Constants!$H87*(1-Constants!$H105))+(AS11*Constants!$H69*Constants!$H121))</f>
        <v>3837274.8195461775</v>
      </c>
      <c r="AT56" s="22">
        <f>((AT11*Constants!$H69*Constants!$H87*(1-Constants!$H105))+(AT11*Constants!$H69*Constants!$H121))</f>
        <v>3844404.4939108146</v>
      </c>
      <c r="AU56" s="22">
        <f>((AU11*Constants!$H69*Constants!$H87*(1-Constants!$H105))+(AU11*Constants!$H69*Constants!$H121))</f>
        <v>3852390.6552730366</v>
      </c>
      <c r="AV56" s="22">
        <f>((AV11*Constants!$H69*Constants!$H87*(1-Constants!$H105))+(AV11*Constants!$H69*Constants!$H121))</f>
        <v>3861022.4887989075</v>
      </c>
      <c r="AW56" s="22">
        <f>((AW11*Constants!$H69*Constants!$H87*(1-Constants!$H105))+(AW11*Constants!$H69*Constants!$H121))</f>
        <v>3866703.8477762663</v>
      </c>
      <c r="AX56" s="22">
        <f>((AX11*Constants!$H69*Constants!$H87*(1-Constants!$H105))+(AX11*Constants!$H69*Constants!$H121))</f>
        <v>3872875.1518720491</v>
      </c>
      <c r="AY56" s="22">
        <f>((AY11*Constants!$H69*Constants!$H87*(1-Constants!$H105))+(AY11*Constants!$H69*Constants!$H121))</f>
        <v>3879534.4772777897</v>
      </c>
      <c r="AZ56" s="22">
        <f>((AZ11*Constants!$H69*Constants!$H87*(1-Constants!$H105))+(AZ11*Constants!$H69*Constants!$H121))</f>
        <v>3886762.7077710037</v>
      </c>
      <c r="BA56" s="22">
        <f>((BA11*Constants!$H69*Constants!$H87*(1-Constants!$H105))+(BA11*Constants!$H69*Constants!$H121))</f>
        <v>3894264.1583691584</v>
      </c>
      <c r="BB56" s="22">
        <f>((BB11*Constants!$H69*Constants!$H87*(1-Constants!$H105))+(BB11*Constants!$H69*Constants!$H121))</f>
        <v>3899049.7541203806</v>
      </c>
      <c r="BC56" s="22">
        <f>((BC11*Constants!$H69*Constants!$H87*(1-Constants!$H105))+(BC11*Constants!$H69*Constants!$H121))</f>
        <v>3904273.8909118315</v>
      </c>
      <c r="BD56" s="22">
        <f>((BD11*Constants!$H69*Constants!$H87*(1-Constants!$H105))+(BD11*Constants!$H69*Constants!$H121))</f>
        <v>3909813.3543930319</v>
      </c>
      <c r="BE56" s="22">
        <f>((BE11*Constants!$H69*Constants!$H87*(1-Constants!$H105))+(BE11*Constants!$H69*Constants!$H121))</f>
        <v>3915726.6873571207</v>
      </c>
      <c r="BF56" s="22">
        <f>((BF11*Constants!$H69*Constants!$H87*(1-Constants!$H105))+(BF11*Constants!$H69*Constants!$H121))</f>
        <v>3922048.5141329872</v>
      </c>
      <c r="BG56" s="22">
        <f>((BG11*Constants!$H69*Constants!$H87*(1-Constants!$H105))+(BG11*Constants!$H69*Constants!$H121))</f>
        <v>3925710.8918650257</v>
      </c>
      <c r="BH56" s="22">
        <f>((BH11*Constants!$H69*Constants!$H87*(1-Constants!$H105))+(BH11*Constants!$H69*Constants!$H121))</f>
        <v>3929701.9136476978</v>
      </c>
      <c r="BI56" s="22">
        <f>((BI11*Constants!$H69*Constants!$H87*(1-Constants!$H105))+(BI11*Constants!$H69*Constants!$H121))</f>
        <v>3934023.2126190639</v>
      </c>
      <c r="BJ56" s="22">
        <f>((BJ11*Constants!$H69*Constants!$H87*(1-Constants!$H105))+(BJ11*Constants!$H69*Constants!$H121))</f>
        <v>3938667.0841837982</v>
      </c>
      <c r="BK56" s="22">
        <f>((BK11*Constants!$H69*Constants!$H87*(1-Constants!$H105))+(BK11*Constants!$H69*Constants!$H121))</f>
        <v>3943684.103088201</v>
      </c>
      <c r="BL56" s="22">
        <f>((BL11*Constants!$H69*Constants!$H87*(1-Constants!$H105))+(BL11*Constants!$H69*Constants!$H121))</f>
        <v>3946001.678145906</v>
      </c>
      <c r="BM56" s="22">
        <f>((BM11*Constants!$H69*Constants!$H87*(1-Constants!$H105))+(BM11*Constants!$H69*Constants!$H121))</f>
        <v>3948539.9541948121</v>
      </c>
      <c r="BN56" s="22">
        <f>((BN11*Constants!$H69*Constants!$H87*(1-Constants!$H105))+(BN11*Constants!$H69*Constants!$H121))</f>
        <v>3951375.1307936599</v>
      </c>
      <c r="BO56" s="22">
        <f>((BO11*Constants!$H69*Constants!$H87*(1-Constants!$H105))+(BO11*Constants!$H69*Constants!$H121))</f>
        <v>3954521.38339727</v>
      </c>
      <c r="BP56" s="22">
        <f>((BP11*Constants!$H69*Constants!$H87*(1-Constants!$H105))+(BP11*Constants!$H69*Constants!$H121))</f>
        <v>3958226.7665187935</v>
      </c>
    </row>
    <row r="57" spans="1:72" x14ac:dyDescent="0.25">
      <c r="A57" t="str">
        <f t="shared" si="20"/>
        <v>3C Aggregated and non-CO2 emissions on land</v>
      </c>
      <c r="B57" t="str">
        <f t="shared" si="21"/>
        <v>3C4 Direct N2O from managed soils (N2O)</v>
      </c>
      <c r="C57" t="s">
        <v>409</v>
      </c>
      <c r="D57" t="str">
        <f>Constants!D122</f>
        <v xml:space="preserve"> - Subsistence sheep</v>
      </c>
      <c r="E57" t="str">
        <f t="shared" si="23"/>
        <v>MM N available - Subsistence sheep</v>
      </c>
      <c r="F57" t="str">
        <f t="shared" si="24"/>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3022320.1964864717</v>
      </c>
      <c r="AE57" s="22">
        <f>((AE12*Constants!$H70*Constants!$H88*(1-Constants!$H106))+(AE12*Constants!$H70*Constants!$H122))</f>
        <v>3023967.006335834</v>
      </c>
      <c r="AF57" s="22">
        <f>((AF12*Constants!$H70*Constants!$H88*(1-Constants!$H106))+(AF12*Constants!$H70*Constants!$H122))</f>
        <v>3027700.8028012444</v>
      </c>
      <c r="AG57" s="22">
        <f>((AG12*Constants!$H70*Constants!$H88*(1-Constants!$H106))+(AG12*Constants!$H70*Constants!$H122))</f>
        <v>3033294.8350482304</v>
      </c>
      <c r="AH57" s="22">
        <f>((AH12*Constants!$H70*Constants!$H88*(1-Constants!$H106))+(AH12*Constants!$H70*Constants!$H122))</f>
        <v>3040810.0397124649</v>
      </c>
      <c r="AI57" s="22">
        <f>((AI12*Constants!$H70*Constants!$H88*(1-Constants!$H106))+(AI12*Constants!$H70*Constants!$H122))</f>
        <v>3050314.6164836395</v>
      </c>
      <c r="AJ57" s="22">
        <f>((AJ12*Constants!$H70*Constants!$H88*(1-Constants!$H106))+(AJ12*Constants!$H70*Constants!$H122))</f>
        <v>3060816.6536926124</v>
      </c>
      <c r="AK57" s="22">
        <f>((AK12*Constants!$H70*Constants!$H88*(1-Constants!$H106))+(AK12*Constants!$H70*Constants!$H122))</f>
        <v>3072212.9791017273</v>
      </c>
      <c r="AL57" s="22">
        <f>((AL12*Constants!$H70*Constants!$H88*(1-Constants!$H106))+(AL12*Constants!$H70*Constants!$H122))</f>
        <v>3083089.8825059365</v>
      </c>
      <c r="AM57" s="22">
        <f>((AM12*Constants!$H70*Constants!$H88*(1-Constants!$H106))+(AM12*Constants!$H70*Constants!$H122))</f>
        <v>3087753.0423650327</v>
      </c>
      <c r="AN57" s="22">
        <f>((AN12*Constants!$H70*Constants!$H88*(1-Constants!$H106))+(AN12*Constants!$H70*Constants!$H122))</f>
        <v>3092978.6897684615</v>
      </c>
      <c r="AO57" s="22">
        <f>((AO12*Constants!$H70*Constants!$H88*(1-Constants!$H106))+(AO12*Constants!$H70*Constants!$H122))</f>
        <v>3098955.1444823141</v>
      </c>
      <c r="AP57" s="22">
        <f>((AP12*Constants!$H70*Constants!$H88*(1-Constants!$H106))+(AP12*Constants!$H70*Constants!$H122))</f>
        <v>3105611.5769618121</v>
      </c>
      <c r="AQ57" s="22">
        <f>((AQ12*Constants!$H70*Constants!$H88*(1-Constants!$H106))+(AQ12*Constants!$H70*Constants!$H122))</f>
        <v>3113081.5841733129</v>
      </c>
      <c r="AR57" s="22">
        <f>((AR12*Constants!$H70*Constants!$H88*(1-Constants!$H106))+(AR12*Constants!$H70*Constants!$H122))</f>
        <v>3117754.4965737369</v>
      </c>
      <c r="AS57" s="22">
        <f>((AS12*Constants!$H70*Constants!$H88*(1-Constants!$H106))+(AS12*Constants!$H70*Constants!$H122))</f>
        <v>3123020.0978235956</v>
      </c>
      <c r="AT57" s="22">
        <f>((AT12*Constants!$H70*Constants!$H88*(1-Constants!$H106))+(AT12*Constants!$H70*Constants!$H122))</f>
        <v>3128822.6836113739</v>
      </c>
      <c r="AU57" s="22">
        <f>((AU12*Constants!$H70*Constants!$H88*(1-Constants!$H106))+(AU12*Constants!$H70*Constants!$H122))</f>
        <v>3135322.3333919002</v>
      </c>
      <c r="AV57" s="22">
        <f>((AV12*Constants!$H70*Constants!$H88*(1-Constants!$H106))+(AV12*Constants!$H70*Constants!$H122))</f>
        <v>3142347.472546658</v>
      </c>
      <c r="AW57" s="22">
        <f>((AW12*Constants!$H70*Constants!$H88*(1-Constants!$H106))+(AW12*Constants!$H70*Constants!$H122))</f>
        <v>3146971.3264804096</v>
      </c>
      <c r="AX57" s="22">
        <f>((AX12*Constants!$H70*Constants!$H88*(1-Constants!$H106))+(AX12*Constants!$H70*Constants!$H122))</f>
        <v>3151993.9291417403</v>
      </c>
      <c r="AY57" s="22">
        <f>((AY12*Constants!$H70*Constants!$H88*(1-Constants!$H106))+(AY12*Constants!$H70*Constants!$H122))</f>
        <v>3157413.7148120659</v>
      </c>
      <c r="AZ57" s="22">
        <f>((AZ12*Constants!$H70*Constants!$H88*(1-Constants!$H106))+(AZ12*Constants!$H70*Constants!$H122))</f>
        <v>3163296.5118916552</v>
      </c>
      <c r="BA57" s="22">
        <f>((BA12*Constants!$H70*Constants!$H88*(1-Constants!$H106))+(BA12*Constants!$H70*Constants!$H122))</f>
        <v>3169401.6729975357</v>
      </c>
      <c r="BB57" s="22">
        <f>((BB12*Constants!$H70*Constants!$H88*(1-Constants!$H106))+(BB12*Constants!$H70*Constants!$H122))</f>
        <v>3173296.497427362</v>
      </c>
      <c r="BC57" s="22">
        <f>((BC12*Constants!$H70*Constants!$H88*(1-Constants!$H106))+(BC12*Constants!$H70*Constants!$H122))</f>
        <v>3177548.2346525346</v>
      </c>
      <c r="BD57" s="22">
        <f>((BD12*Constants!$H70*Constants!$H88*(1-Constants!$H106))+(BD12*Constants!$H70*Constants!$H122))</f>
        <v>3182056.604940434</v>
      </c>
      <c r="BE57" s="22">
        <f>((BE12*Constants!$H70*Constants!$H88*(1-Constants!$H106))+(BE12*Constants!$H70*Constants!$H122))</f>
        <v>3186869.2541668867</v>
      </c>
      <c r="BF57" s="22">
        <f>((BF12*Constants!$H70*Constants!$H88*(1-Constants!$H106))+(BF12*Constants!$H70*Constants!$H122))</f>
        <v>3192014.3618290797</v>
      </c>
      <c r="BG57" s="22">
        <f>((BG12*Constants!$H70*Constants!$H88*(1-Constants!$H106))+(BG12*Constants!$H70*Constants!$H122))</f>
        <v>3194995.0394716393</v>
      </c>
      <c r="BH57" s="22">
        <f>((BH12*Constants!$H70*Constants!$H88*(1-Constants!$H106))+(BH12*Constants!$H70*Constants!$H122))</f>
        <v>3198243.1886984417</v>
      </c>
      <c r="BI57" s="22">
        <f>((BI12*Constants!$H70*Constants!$H88*(1-Constants!$H106))+(BI12*Constants!$H70*Constants!$H122))</f>
        <v>3201760.1386618735</v>
      </c>
      <c r="BJ57" s="22">
        <f>((BJ12*Constants!$H70*Constants!$H88*(1-Constants!$H106))+(BJ12*Constants!$H70*Constants!$H122))</f>
        <v>3205539.6188686346</v>
      </c>
      <c r="BK57" s="22">
        <f>((BK12*Constants!$H70*Constants!$H88*(1-Constants!$H106))+(BK12*Constants!$H70*Constants!$H122))</f>
        <v>3209622.7902875273</v>
      </c>
      <c r="BL57" s="22">
        <f>((BL12*Constants!$H70*Constants!$H88*(1-Constants!$H106))+(BL12*Constants!$H70*Constants!$H122))</f>
        <v>3211508.9813537919</v>
      </c>
      <c r="BM57" s="22">
        <f>((BM12*Constants!$H70*Constants!$H88*(1-Constants!$H106))+(BM12*Constants!$H70*Constants!$H122))</f>
        <v>3213574.7930267481</v>
      </c>
      <c r="BN57" s="22">
        <f>((BN12*Constants!$H70*Constants!$H88*(1-Constants!$H106))+(BN12*Constants!$H70*Constants!$H122))</f>
        <v>3215882.2413893146</v>
      </c>
      <c r="BO57" s="22">
        <f>((BO12*Constants!$H70*Constants!$H88*(1-Constants!$H106))+(BO12*Constants!$H70*Constants!$H122))</f>
        <v>3218442.8633348299</v>
      </c>
      <c r="BP57" s="22">
        <f>((BP12*Constants!$H70*Constants!$H88*(1-Constants!$H106))+(BP12*Constants!$H70*Constants!$H122))</f>
        <v>3221458.5415186575</v>
      </c>
    </row>
    <row r="58" spans="1:72" x14ac:dyDescent="0.25">
      <c r="A58" t="str">
        <f t="shared" si="20"/>
        <v>3C Aggregated and non-CO2 emissions on land</v>
      </c>
      <c r="B58" t="str">
        <f t="shared" si="21"/>
        <v>3C4 Direct N2O from managed soils (N2O)</v>
      </c>
      <c r="C58" t="s">
        <v>409</v>
      </c>
      <c r="D58" t="str">
        <f>Constants!D123</f>
        <v xml:space="preserve"> - Commercial goats</v>
      </c>
      <c r="E58" t="str">
        <f t="shared" si="23"/>
        <v>MM N available - Commercial goats</v>
      </c>
      <c r="F58" t="str">
        <f t="shared" si="24"/>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459027.56030136725</v>
      </c>
      <c r="AE58" s="22">
        <f>((AE13*Constants!$H71*Constants!$H89*(1-Constants!$H107))+(AE13*Constants!$H71*Constants!$H123))</f>
        <v>460224.13109643722</v>
      </c>
      <c r="AF58" s="22">
        <f>((AF13*Constants!$H71*Constants!$H89*(1-Constants!$H107))+(AF13*Constants!$H71*Constants!$H123))</f>
        <v>461828.90360636951</v>
      </c>
      <c r="AG58" s="22">
        <f>((AG13*Constants!$H71*Constants!$H89*(1-Constants!$H107))+(AG13*Constants!$H71*Constants!$H123))</f>
        <v>463794.7020034389</v>
      </c>
      <c r="AH58" s="22">
        <f>((AH13*Constants!$H71*Constants!$H89*(1-Constants!$H107))+(AH13*Constants!$H71*Constants!$H123))</f>
        <v>466141.8650871602</v>
      </c>
      <c r="AI58" s="22">
        <f>((AI13*Constants!$H71*Constants!$H89*(1-Constants!$H107))+(AI13*Constants!$H71*Constants!$H123))</f>
        <v>468890.97844850563</v>
      </c>
      <c r="AJ58" s="22">
        <f>((AJ13*Constants!$H71*Constants!$H89*(1-Constants!$H107))+(AJ13*Constants!$H71*Constants!$H123))</f>
        <v>471810.46244574816</v>
      </c>
      <c r="AK58" s="22">
        <f>((AK13*Constants!$H71*Constants!$H89*(1-Constants!$H107))+(AK13*Constants!$H71*Constants!$H123))</f>
        <v>474880.34254320688</v>
      </c>
      <c r="AL58" s="22">
        <f>((AL13*Constants!$H71*Constants!$H89*(1-Constants!$H107))+(AL13*Constants!$H71*Constants!$H123))</f>
        <v>477771.5757100404</v>
      </c>
      <c r="AM58" s="22">
        <f>((AM13*Constants!$H71*Constants!$H89*(1-Constants!$H107))+(AM13*Constants!$H71*Constants!$H123))</f>
        <v>479152.67888104834</v>
      </c>
      <c r="AN58" s="22">
        <f>((AN13*Constants!$H71*Constants!$H89*(1-Constants!$H107))+(AN13*Constants!$H71*Constants!$H123))</f>
        <v>480626.22139538149</v>
      </c>
      <c r="AO58" s="22">
        <f>((AO13*Constants!$H71*Constants!$H89*(1-Constants!$H107))+(AO13*Constants!$H71*Constants!$H123))</f>
        <v>482238.59859450773</v>
      </c>
      <c r="AP58" s="22">
        <f>((AP13*Constants!$H71*Constants!$H89*(1-Constants!$H107))+(AP13*Constants!$H71*Constants!$H123))</f>
        <v>483975.019157106</v>
      </c>
      <c r="AQ58" s="22">
        <f>((AQ13*Constants!$H71*Constants!$H89*(1-Constants!$H107))+(AQ13*Constants!$H71*Constants!$H123))</f>
        <v>485868.10751252685</v>
      </c>
      <c r="AR58" s="22">
        <f>((AR13*Constants!$H71*Constants!$H89*(1-Constants!$H107))+(AR13*Constants!$H71*Constants!$H123))</f>
        <v>487081.18151720689</v>
      </c>
      <c r="AS58" s="22">
        <f>((AS13*Constants!$H71*Constants!$H89*(1-Constants!$H107))+(AS13*Constants!$H71*Constants!$H123))</f>
        <v>488405.54706509004</v>
      </c>
      <c r="AT58" s="22">
        <f>((AT13*Constants!$H71*Constants!$H89*(1-Constants!$H107))+(AT13*Constants!$H71*Constants!$H123))</f>
        <v>489829.27853939572</v>
      </c>
      <c r="AU58" s="22">
        <f>((AU13*Constants!$H71*Constants!$H89*(1-Constants!$H107))+(AU13*Constants!$H71*Constants!$H123))</f>
        <v>491390.15180289478</v>
      </c>
      <c r="AV58" s="22">
        <f>((AV13*Constants!$H71*Constants!$H89*(1-Constants!$H107))+(AV13*Constants!$H71*Constants!$H123))</f>
        <v>493049.2146720048</v>
      </c>
      <c r="AW58" s="22">
        <f>((AW13*Constants!$H71*Constants!$H89*(1-Constants!$H107))+(AW13*Constants!$H71*Constants!$H123))</f>
        <v>494135.31450474431</v>
      </c>
      <c r="AX58" s="22">
        <f>((AX13*Constants!$H71*Constants!$H89*(1-Constants!$H107))+(AX13*Constants!$H71*Constants!$H123))</f>
        <v>495294.51459284395</v>
      </c>
      <c r="AY58" s="22">
        <f>((AY13*Constants!$H71*Constants!$H89*(1-Constants!$H107))+(AY13*Constants!$H71*Constants!$H123))</f>
        <v>496527.01918932039</v>
      </c>
      <c r="AZ58" s="22">
        <f>((AZ13*Constants!$H71*Constants!$H89*(1-Constants!$H107))+(AZ13*Constants!$H71*Constants!$H123))</f>
        <v>497848.33506115794</v>
      </c>
      <c r="BA58" s="22">
        <f>((BA13*Constants!$H71*Constants!$H89*(1-Constants!$H107))+(BA13*Constants!$H71*Constants!$H123))</f>
        <v>499203.9932774094</v>
      </c>
      <c r="BB58" s="22">
        <f>((BB13*Constants!$H71*Constants!$H89*(1-Constants!$H107))+(BB13*Constants!$H71*Constants!$H123))</f>
        <v>500041.65282255952</v>
      </c>
      <c r="BC58" s="22">
        <f>((BC13*Constants!$H71*Constants!$H89*(1-Constants!$H107))+(BC13*Constants!$H71*Constants!$H123))</f>
        <v>500947.3640939102</v>
      </c>
      <c r="BD58" s="22">
        <f>((BD13*Constants!$H71*Constants!$H89*(1-Constants!$H107))+(BD13*Constants!$H71*Constants!$H123))</f>
        <v>501898.67018547846</v>
      </c>
      <c r="BE58" s="22">
        <f>((BE13*Constants!$H71*Constants!$H89*(1-Constants!$H107))+(BE13*Constants!$H71*Constants!$H123))</f>
        <v>502906.6755766666</v>
      </c>
      <c r="BF58" s="22">
        <f>((BF13*Constants!$H71*Constants!$H89*(1-Constants!$H107))+(BF13*Constants!$H71*Constants!$H123))</f>
        <v>503977.9758576192</v>
      </c>
      <c r="BG58" s="22">
        <f>((BG13*Constants!$H71*Constants!$H89*(1-Constants!$H107))+(BG13*Constants!$H71*Constants!$H123))</f>
        <v>504550.36194774427</v>
      </c>
      <c r="BH58" s="22">
        <f>((BH13*Constants!$H71*Constants!$H89*(1-Constants!$H107))+(BH13*Constants!$H71*Constants!$H123))</f>
        <v>505173.70133543719</v>
      </c>
      <c r="BI58" s="22">
        <f>((BI13*Constants!$H71*Constants!$H89*(1-Constants!$H107))+(BI13*Constants!$H71*Constants!$H123))</f>
        <v>505848.43880377203</v>
      </c>
      <c r="BJ58" s="22">
        <f>((BJ13*Constants!$H71*Constants!$H89*(1-Constants!$H107))+(BJ13*Constants!$H71*Constants!$H123))</f>
        <v>506573.29092746228</v>
      </c>
      <c r="BK58" s="22">
        <f>((BK13*Constants!$H71*Constants!$H89*(1-Constants!$H107))+(BK13*Constants!$H71*Constants!$H123))</f>
        <v>507357.57306619844</v>
      </c>
      <c r="BL58" s="22">
        <f>((BL13*Constants!$H71*Constants!$H89*(1-Constants!$H107))+(BL13*Constants!$H71*Constants!$H123))</f>
        <v>507642.859665494</v>
      </c>
      <c r="BM58" s="22">
        <f>((BM13*Constants!$H71*Constants!$H89*(1-Constants!$H107))+(BM13*Constants!$H71*Constants!$H123))</f>
        <v>507961.80858145445</v>
      </c>
      <c r="BN58" s="22">
        <f>((BN13*Constants!$H71*Constants!$H89*(1-Constants!$H107))+(BN13*Constants!$H71*Constants!$H123))</f>
        <v>508328.33485119819</v>
      </c>
      <c r="BO58" s="22">
        <f>((BO13*Constants!$H71*Constants!$H89*(1-Constants!$H107))+(BO13*Constants!$H71*Constants!$H123))</f>
        <v>508745.03171410278</v>
      </c>
      <c r="BP58" s="22">
        <f>((BP13*Constants!$H71*Constants!$H89*(1-Constants!$H107))+(BP13*Constants!$H71*Constants!$H123))</f>
        <v>509256.70147496008</v>
      </c>
    </row>
    <row r="59" spans="1:72" x14ac:dyDescent="0.25">
      <c r="A59" t="str">
        <f t="shared" si="20"/>
        <v>3C Aggregated and non-CO2 emissions on land</v>
      </c>
      <c r="B59" t="str">
        <f t="shared" si="21"/>
        <v>3C4 Direct N2O from managed soils (N2O)</v>
      </c>
      <c r="C59" t="s">
        <v>409</v>
      </c>
      <c r="D59" t="str">
        <f>Constants!D124</f>
        <v xml:space="preserve"> - Subsistence goats</v>
      </c>
      <c r="E59" t="str">
        <f t="shared" si="23"/>
        <v>MM N available - Subsistence goats</v>
      </c>
      <c r="F59" t="str">
        <f t="shared" si="24"/>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5538653.8073623413</v>
      </c>
      <c r="AE59" s="22">
        <f>((AE14*Constants!$H72*Constants!$H90*(1-Constants!$H108))+(AE14*Constants!$H72*Constants!$H124))</f>
        <v>5553091.7016481264</v>
      </c>
      <c r="AF59" s="22">
        <f>((AF14*Constants!$H72*Constants!$H90*(1-Constants!$H108))+(AF14*Constants!$H72*Constants!$H124))</f>
        <v>5572454.982071314</v>
      </c>
      <c r="AG59" s="22">
        <f>((AG14*Constants!$H72*Constants!$H90*(1-Constants!$H108))+(AG14*Constants!$H72*Constants!$H124))</f>
        <v>5596174.4222924765</v>
      </c>
      <c r="AH59" s="22">
        <f>((AH14*Constants!$H72*Constants!$H90*(1-Constants!$H108))+(AH14*Constants!$H72*Constants!$H124))</f>
        <v>5624495.4314746251</v>
      </c>
      <c r="AI59" s="22">
        <f>((AI14*Constants!$H72*Constants!$H90*(1-Constants!$H108))+(AI14*Constants!$H72*Constants!$H124))</f>
        <v>5657666.3965811413</v>
      </c>
      <c r="AJ59" s="22">
        <f>((AJ14*Constants!$H72*Constants!$H90*(1-Constants!$H108))+(AJ14*Constants!$H72*Constants!$H124))</f>
        <v>5692893.0638998626</v>
      </c>
      <c r="AK59" s="22">
        <f>((AK14*Constants!$H72*Constants!$H90*(1-Constants!$H108))+(AK14*Constants!$H72*Constants!$H124))</f>
        <v>5729934.4194968408</v>
      </c>
      <c r="AL59" s="22">
        <f>((AL14*Constants!$H72*Constants!$H90*(1-Constants!$H108))+(AL14*Constants!$H72*Constants!$H124))</f>
        <v>5764820.2106178384</v>
      </c>
      <c r="AM59" s="22">
        <f>((AM14*Constants!$H72*Constants!$H90*(1-Constants!$H108))+(AM14*Constants!$H72*Constants!$H124))</f>
        <v>5781484.6835123226</v>
      </c>
      <c r="AN59" s="22">
        <f>((AN14*Constants!$H72*Constants!$H90*(1-Constants!$H108))+(AN14*Constants!$H72*Constants!$H124))</f>
        <v>5799264.53501397</v>
      </c>
      <c r="AO59" s="22">
        <f>((AO14*Constants!$H72*Constants!$H90*(1-Constants!$H108))+(AO14*Constants!$H72*Constants!$H124))</f>
        <v>5818719.5740686646</v>
      </c>
      <c r="AP59" s="22">
        <f>((AP14*Constants!$H72*Constants!$H90*(1-Constants!$H108))+(AP14*Constants!$H72*Constants!$H124))</f>
        <v>5839671.3277147925</v>
      </c>
      <c r="AQ59" s="22">
        <f>((AQ14*Constants!$H72*Constants!$H90*(1-Constants!$H108))+(AQ14*Constants!$H72*Constants!$H124))</f>
        <v>5862513.4442546824</v>
      </c>
      <c r="AR59" s="22">
        <f>((AR14*Constants!$H72*Constants!$H90*(1-Constants!$H108))+(AR14*Constants!$H72*Constants!$H124))</f>
        <v>5877150.4672478586</v>
      </c>
      <c r="AS59" s="22">
        <f>((AS14*Constants!$H72*Constants!$H90*(1-Constants!$H108))+(AS14*Constants!$H72*Constants!$H124))</f>
        <v>5893130.3406116869</v>
      </c>
      <c r="AT59" s="22">
        <f>((AT14*Constants!$H72*Constants!$H90*(1-Constants!$H108))+(AT14*Constants!$H72*Constants!$H124))</f>
        <v>5910309.169145748</v>
      </c>
      <c r="AU59" s="22">
        <f>((AU14*Constants!$H72*Constants!$H90*(1-Constants!$H108))+(AU14*Constants!$H72*Constants!$H124))</f>
        <v>5929142.7586539965</v>
      </c>
      <c r="AV59" s="22">
        <f>((AV14*Constants!$H72*Constants!$H90*(1-Constants!$H108))+(AV14*Constants!$H72*Constants!$H124))</f>
        <v>5949161.109775695</v>
      </c>
      <c r="AW59" s="22">
        <f>((AW14*Constants!$H72*Constants!$H90*(1-Constants!$H108))+(AW14*Constants!$H72*Constants!$H124))</f>
        <v>5962266.0548683805</v>
      </c>
      <c r="AX59" s="22">
        <f>((AX14*Constants!$H72*Constants!$H90*(1-Constants!$H108))+(AX14*Constants!$H72*Constants!$H124))</f>
        <v>5976253.0319841607</v>
      </c>
      <c r="AY59" s="22">
        <f>((AY14*Constants!$H72*Constants!$H90*(1-Constants!$H108))+(AY14*Constants!$H72*Constants!$H124))</f>
        <v>5991124.5056520682</v>
      </c>
      <c r="AZ59" s="22">
        <f>((AZ14*Constants!$H72*Constants!$H90*(1-Constants!$H108))+(AZ14*Constants!$H72*Constants!$H124))</f>
        <v>6007067.5814435892</v>
      </c>
      <c r="BA59" s="22">
        <f>((BA14*Constants!$H72*Constants!$H90*(1-Constants!$H108))+(BA14*Constants!$H72*Constants!$H124))</f>
        <v>6023425.034002631</v>
      </c>
      <c r="BB59" s="22">
        <f>((BB14*Constants!$H72*Constants!$H90*(1-Constants!$H108))+(BB14*Constants!$H72*Constants!$H124))</f>
        <v>6033532.2838287065</v>
      </c>
      <c r="BC59" s="22">
        <f>((BC14*Constants!$H72*Constants!$H90*(1-Constants!$H108))+(BC14*Constants!$H72*Constants!$H124))</f>
        <v>6044460.6498251706</v>
      </c>
      <c r="BD59" s="22">
        <f>((BD14*Constants!$H72*Constants!$H90*(1-Constants!$H108))+(BD14*Constants!$H72*Constants!$H124))</f>
        <v>6055939.165630566</v>
      </c>
      <c r="BE59" s="22">
        <f>((BE14*Constants!$H72*Constants!$H90*(1-Constants!$H108))+(BE14*Constants!$H72*Constants!$H124))</f>
        <v>6068101.8185529318</v>
      </c>
      <c r="BF59" s="22">
        <f>((BF14*Constants!$H72*Constants!$H90*(1-Constants!$H108))+(BF14*Constants!$H72*Constants!$H124))</f>
        <v>6081028.1913747108</v>
      </c>
      <c r="BG59" s="22">
        <f>((BG14*Constants!$H72*Constants!$H90*(1-Constants!$H108))+(BG14*Constants!$H72*Constants!$H124))</f>
        <v>6087934.6359360591</v>
      </c>
      <c r="BH59" s="22">
        <f>((BH14*Constants!$H72*Constants!$H90*(1-Constants!$H108))+(BH14*Constants!$H72*Constants!$H124))</f>
        <v>6095455.8860123232</v>
      </c>
      <c r="BI59" s="22">
        <f>((BI14*Constants!$H72*Constants!$H90*(1-Constants!$H108))+(BI14*Constants!$H72*Constants!$H124))</f>
        <v>6103597.3083824944</v>
      </c>
      <c r="BJ59" s="22">
        <f>((BJ14*Constants!$H72*Constants!$H90*(1-Constants!$H108))+(BJ14*Constants!$H72*Constants!$H124))</f>
        <v>6112343.4171608342</v>
      </c>
      <c r="BK59" s="22">
        <f>((BK14*Constants!$H72*Constants!$H90*(1-Constants!$H108))+(BK14*Constants!$H72*Constants!$H124))</f>
        <v>6121806.6120306691</v>
      </c>
      <c r="BL59" s="22">
        <f>((BL14*Constants!$H72*Constants!$H90*(1-Constants!$H108))+(BL14*Constants!$H72*Constants!$H124))</f>
        <v>6125248.8970828801</v>
      </c>
      <c r="BM59" s="22">
        <f>((BM14*Constants!$H72*Constants!$H90*(1-Constants!$H108))+(BM14*Constants!$H72*Constants!$H124))</f>
        <v>6129097.3536474016</v>
      </c>
      <c r="BN59" s="22">
        <f>((BN14*Constants!$H72*Constants!$H90*(1-Constants!$H108))+(BN14*Constants!$H72*Constants!$H124))</f>
        <v>6133519.8813886158</v>
      </c>
      <c r="BO59" s="22">
        <f>((BO14*Constants!$H72*Constants!$H90*(1-Constants!$H108))+(BO14*Constants!$H72*Constants!$H124))</f>
        <v>6138547.7704868801</v>
      </c>
      <c r="BP59" s="22">
        <f>((BP14*Constants!$H72*Constants!$H90*(1-Constants!$H108))+(BP14*Constants!$H72*Constants!$H124))</f>
        <v>6144721.6082129311</v>
      </c>
    </row>
    <row r="60" spans="1:72" x14ac:dyDescent="0.25">
      <c r="A60" t="str">
        <f t="shared" si="20"/>
        <v>3C Aggregated and non-CO2 emissions on land</v>
      </c>
      <c r="B60" t="str">
        <f t="shared" si="21"/>
        <v>3C4 Direct N2O from managed soils (N2O)</v>
      </c>
      <c r="C60" t="s">
        <v>409</v>
      </c>
      <c r="D60" t="str">
        <f>Constants!D125</f>
        <v xml:space="preserve"> - Horses</v>
      </c>
      <c r="E60" t="str">
        <f t="shared" si="23"/>
        <v>MM N available - Horses</v>
      </c>
      <c r="F60" t="str">
        <f t="shared" si="24"/>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0"/>
        <v>3C Aggregated and non-CO2 emissions on land</v>
      </c>
      <c r="B61" t="str">
        <f t="shared" si="21"/>
        <v>3C4 Direct N2O from managed soils (N2O)</v>
      </c>
      <c r="C61" t="s">
        <v>409</v>
      </c>
      <c r="D61" t="str">
        <f>Constants!D126</f>
        <v xml:space="preserve"> - Mules &amp; Asses</v>
      </c>
      <c r="E61" t="str">
        <f t="shared" si="23"/>
        <v>MM N available - Mules &amp; Asses</v>
      </c>
      <c r="F61" t="str">
        <f t="shared" si="24"/>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0"/>
        <v>3C Aggregated and non-CO2 emissions on land</v>
      </c>
      <c r="B62" t="str">
        <f t="shared" si="21"/>
        <v>3C4 Direct N2O from managed soils (N2O)</v>
      </c>
      <c r="C62" t="s">
        <v>409</v>
      </c>
      <c r="D62" t="str">
        <f>Constants!D127</f>
        <v xml:space="preserve"> - Commercial swine</v>
      </c>
      <c r="E62" t="str">
        <f t="shared" si="23"/>
        <v>MM N available - Commercial swine</v>
      </c>
      <c r="F62" t="str">
        <f t="shared" si="24"/>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7972907.3011260554</v>
      </c>
      <c r="AE62" s="22">
        <f>((AE17*Constants!$H75*Constants!$H93*(1-Constants!$H111))+(AE17*Constants!$H75*Constants!$H127))</f>
        <v>7952740.5506854504</v>
      </c>
      <c r="AF62" s="22">
        <f>((AF17*Constants!$H75*Constants!$H93*(1-Constants!$H111))+(AF17*Constants!$H75*Constants!$H127))</f>
        <v>7891082.7545723682</v>
      </c>
      <c r="AG62" s="22">
        <f>((AG17*Constants!$H75*Constants!$H93*(1-Constants!$H111))+(AG17*Constants!$H75*Constants!$H127))</f>
        <v>7740476.2156968899</v>
      </c>
      <c r="AH62" s="22">
        <f>((AH17*Constants!$H75*Constants!$H93*(1-Constants!$H111))+(AH17*Constants!$H75*Constants!$H127))</f>
        <v>7586099.5531821921</v>
      </c>
      <c r="AI62" s="22">
        <f>((AI17*Constants!$H75*Constants!$H93*(1-Constants!$H111))+(AI17*Constants!$H75*Constants!$H127))</f>
        <v>7499808.9546071906</v>
      </c>
      <c r="AJ62" s="22">
        <f>((AJ17*Constants!$H75*Constants!$H93*(1-Constants!$H111))+(AJ17*Constants!$H75*Constants!$H127))</f>
        <v>7391804.5406650184</v>
      </c>
      <c r="AK62" s="22">
        <f>((AK17*Constants!$H75*Constants!$H93*(1-Constants!$H111))+(AK17*Constants!$H75*Constants!$H127))</f>
        <v>7206843.2679621866</v>
      </c>
      <c r="AL62" s="22">
        <f>((AL17*Constants!$H75*Constants!$H93*(1-Constants!$H111))+(AL17*Constants!$H75*Constants!$H127))</f>
        <v>6322519.4155936297</v>
      </c>
      <c r="AM62" s="22">
        <f>((AM17*Constants!$H75*Constants!$H93*(1-Constants!$H111))+(AM17*Constants!$H75*Constants!$H127))</f>
        <v>6453382.4797184737</v>
      </c>
      <c r="AN62" s="22">
        <f>((AN17*Constants!$H75*Constants!$H93*(1-Constants!$H111))+(AN17*Constants!$H75*Constants!$H127))</f>
        <v>6490088.560673642</v>
      </c>
      <c r="AO62" s="22">
        <f>((AO17*Constants!$H75*Constants!$H93*(1-Constants!$H111))+(AO17*Constants!$H75*Constants!$H127))</f>
        <v>6540293.8059409922</v>
      </c>
      <c r="AP62" s="22">
        <f>((AP17*Constants!$H75*Constants!$H93*(1-Constants!$H111))+(AP17*Constants!$H75*Constants!$H127))</f>
        <v>6590096.9173664469</v>
      </c>
      <c r="AQ62" s="22">
        <f>((AQ17*Constants!$H75*Constants!$H93*(1-Constants!$H111))+(AQ17*Constants!$H75*Constants!$H127))</f>
        <v>6711590.9265383892</v>
      </c>
      <c r="AR62" s="22">
        <f>((AR17*Constants!$H75*Constants!$H93*(1-Constants!$H111))+(AR17*Constants!$H75*Constants!$H127))</f>
        <v>6843470.6146747172</v>
      </c>
      <c r="AS62" s="22">
        <f>((AS17*Constants!$H75*Constants!$H93*(1-Constants!$H111))+(AS17*Constants!$H75*Constants!$H127))</f>
        <v>6991267.069828202</v>
      </c>
      <c r="AT62" s="22">
        <f>((AT17*Constants!$H75*Constants!$H93*(1-Constants!$H111))+(AT17*Constants!$H75*Constants!$H127))</f>
        <v>7142405.6481420416</v>
      </c>
      <c r="AU62" s="22">
        <f>((AU17*Constants!$H75*Constants!$H93*(1-Constants!$H111))+(AU17*Constants!$H75*Constants!$H127))</f>
        <v>7370320.8025752706</v>
      </c>
      <c r="AV62" s="22">
        <f>((AV17*Constants!$H75*Constants!$H93*(1-Constants!$H111))+(AV17*Constants!$H75*Constants!$H127))</f>
        <v>7612304.6880660616</v>
      </c>
      <c r="AW62" s="22">
        <f>((AW17*Constants!$H75*Constants!$H93*(1-Constants!$H111))+(AW17*Constants!$H75*Constants!$H127))</f>
        <v>7816547.0243179826</v>
      </c>
      <c r="AX62" s="22">
        <f>((AX17*Constants!$H75*Constants!$H93*(1-Constants!$H111))+(AX17*Constants!$H75*Constants!$H127))</f>
        <v>8010638.1054439135</v>
      </c>
      <c r="AY62" s="22">
        <f>((AY17*Constants!$H75*Constants!$H93*(1-Constants!$H111))+(AY17*Constants!$H75*Constants!$H127))</f>
        <v>8200750.5902801035</v>
      </c>
      <c r="AZ62" s="22">
        <f>((AZ17*Constants!$H75*Constants!$H93*(1-Constants!$H111))+(AZ17*Constants!$H75*Constants!$H127))</f>
        <v>8417098.7895202208</v>
      </c>
      <c r="BA62" s="22">
        <f>((BA17*Constants!$H75*Constants!$H93*(1-Constants!$H111))+(BA17*Constants!$H75*Constants!$H127))</f>
        <v>8575724.2330807094</v>
      </c>
      <c r="BB62" s="22">
        <f>((BB17*Constants!$H75*Constants!$H93*(1-Constants!$H111))+(BB17*Constants!$H75*Constants!$H127))</f>
        <v>8751481.5573774315</v>
      </c>
      <c r="BC62" s="22">
        <f>((BC17*Constants!$H75*Constants!$H93*(1-Constants!$H111))+(BC17*Constants!$H75*Constants!$H127))</f>
        <v>8935909.9777282923</v>
      </c>
      <c r="BD62" s="22">
        <f>((BD17*Constants!$H75*Constants!$H93*(1-Constants!$H111))+(BD17*Constants!$H75*Constants!$H127))</f>
        <v>9097590.3977741506</v>
      </c>
      <c r="BE62" s="22">
        <f>((BE17*Constants!$H75*Constants!$H93*(1-Constants!$H111))+(BE17*Constants!$H75*Constants!$H127))</f>
        <v>9257477.0895122774</v>
      </c>
      <c r="BF62" s="22">
        <f>((BF17*Constants!$H75*Constants!$H93*(1-Constants!$H111))+(BF17*Constants!$H75*Constants!$H127))</f>
        <v>9428426.4485460557</v>
      </c>
      <c r="BG62" s="22">
        <f>((BG17*Constants!$H75*Constants!$H93*(1-Constants!$H111))+(BG17*Constants!$H75*Constants!$H127))</f>
        <v>9594179.170348512</v>
      </c>
      <c r="BH62" s="22">
        <f>((BH17*Constants!$H75*Constants!$H93*(1-Constants!$H111))+(BH17*Constants!$H75*Constants!$H127))</f>
        <v>9759739.3243280724</v>
      </c>
      <c r="BI62" s="22">
        <f>((BI17*Constants!$H75*Constants!$H93*(1-Constants!$H111))+(BI17*Constants!$H75*Constants!$H127))</f>
        <v>9928135.1510571092</v>
      </c>
      <c r="BJ62" s="22">
        <f>((BJ17*Constants!$H75*Constants!$H93*(1-Constants!$H111))+(BJ17*Constants!$H75*Constants!$H127))</f>
        <v>10099597.274904467</v>
      </c>
      <c r="BK62" s="22">
        <f>((BK17*Constants!$H75*Constants!$H93*(1-Constants!$H111))+(BK17*Constants!$H75*Constants!$H127))</f>
        <v>10289056.61507196</v>
      </c>
      <c r="BL62" s="22">
        <f>((BL17*Constants!$H75*Constants!$H93*(1-Constants!$H111))+(BL17*Constants!$H75*Constants!$H127))</f>
        <v>10486619.996310325</v>
      </c>
      <c r="BM62" s="22">
        <f>((BM17*Constants!$H75*Constants!$H93*(1-Constants!$H111))+(BM17*Constants!$H75*Constants!$H127))</f>
        <v>10670279.288354997</v>
      </c>
      <c r="BN62" s="22">
        <f>((BN17*Constants!$H75*Constants!$H93*(1-Constants!$H111))+(BN17*Constants!$H75*Constants!$H127))</f>
        <v>10860999.816735299</v>
      </c>
      <c r="BO62" s="22">
        <f>((BO17*Constants!$H75*Constants!$H93*(1-Constants!$H111))+(BO17*Constants!$H75*Constants!$H127))</f>
        <v>11063458.007700562</v>
      </c>
      <c r="BP62" s="22">
        <f>((BP17*Constants!$H75*Constants!$H93*(1-Constants!$H111))+(BP17*Constants!$H75*Constants!$H127))</f>
        <v>11337355.209813664</v>
      </c>
    </row>
    <row r="63" spans="1:72" x14ac:dyDescent="0.25">
      <c r="A63" t="str">
        <f t="shared" si="20"/>
        <v>3C Aggregated and non-CO2 emissions on land</v>
      </c>
      <c r="B63" t="str">
        <f t="shared" si="21"/>
        <v>3C4 Direct N2O from managed soils (N2O)</v>
      </c>
      <c r="C63" t="s">
        <v>409</v>
      </c>
      <c r="D63" t="str">
        <f>Constants!D128</f>
        <v xml:space="preserve"> - Subsistence swine</v>
      </c>
      <c r="E63" t="str">
        <f t="shared" si="23"/>
        <v>MM N available - Subsistence swine</v>
      </c>
      <c r="F63" t="str">
        <f t="shared" si="24"/>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2022757.0287209237</v>
      </c>
      <c r="AE63" s="22">
        <f>((AE18*Constants!$H76*Constants!$H94*(1-Constants!$H112))+(AE18*Constants!$H76*Constants!$H128))</f>
        <v>2017640.6471226532</v>
      </c>
      <c r="AF63" s="22">
        <f>((AF18*Constants!$H76*Constants!$H94*(1-Constants!$H112))+(AF18*Constants!$H76*Constants!$H128))</f>
        <v>2001997.8287939411</v>
      </c>
      <c r="AG63" s="22">
        <f>((AG18*Constants!$H76*Constants!$H94*(1-Constants!$H112))+(AG18*Constants!$H76*Constants!$H128))</f>
        <v>1963788.3747546747</v>
      </c>
      <c r="AH63" s="22">
        <f>((AH18*Constants!$H76*Constants!$H94*(1-Constants!$H112))+(AH18*Constants!$H76*Constants!$H128))</f>
        <v>1924622.4259510336</v>
      </c>
      <c r="AI63" s="22">
        <f>((AI18*Constants!$H76*Constants!$H94*(1-Constants!$H112))+(AI18*Constants!$H76*Constants!$H128))</f>
        <v>1902730.1715715716</v>
      </c>
      <c r="AJ63" s="22">
        <f>((AJ18*Constants!$H76*Constants!$H94*(1-Constants!$H112))+(AJ18*Constants!$H76*Constants!$H128))</f>
        <v>1875329.0393141378</v>
      </c>
      <c r="AK63" s="22">
        <f>((AK18*Constants!$H76*Constants!$H94*(1-Constants!$H112))+(AK18*Constants!$H76*Constants!$H128))</f>
        <v>1828403.658111226</v>
      </c>
      <c r="AL63" s="22">
        <f>((AL18*Constants!$H76*Constants!$H94*(1-Constants!$H112))+(AL18*Constants!$H76*Constants!$H128))</f>
        <v>1604047.3197663133</v>
      </c>
      <c r="AM63" s="22">
        <f>((AM18*Constants!$H76*Constants!$H94*(1-Constants!$H112))+(AM18*Constants!$H76*Constants!$H128))</f>
        <v>1637247.7788662324</v>
      </c>
      <c r="AN63" s="22">
        <f>((AN18*Constants!$H76*Constants!$H94*(1-Constants!$H112))+(AN18*Constants!$H76*Constants!$H128))</f>
        <v>1646560.2517753784</v>
      </c>
      <c r="AO63" s="22">
        <f>((AO18*Constants!$H76*Constants!$H94*(1-Constants!$H112))+(AO18*Constants!$H76*Constants!$H128))</f>
        <v>1659297.5142202643</v>
      </c>
      <c r="AP63" s="22">
        <f>((AP18*Constants!$H76*Constants!$H94*(1-Constants!$H112))+(AP18*Constants!$H76*Constants!$H128))</f>
        <v>1671932.7537738187</v>
      </c>
      <c r="AQ63" s="22">
        <f>((AQ18*Constants!$H76*Constants!$H94*(1-Constants!$H112))+(AQ18*Constants!$H76*Constants!$H128))</f>
        <v>1702756.2478542426</v>
      </c>
      <c r="AR63" s="22">
        <f>((AR18*Constants!$H76*Constants!$H94*(1-Constants!$H112))+(AR18*Constants!$H76*Constants!$H128))</f>
        <v>1736214.6283480942</v>
      </c>
      <c r="AS63" s="22">
        <f>((AS18*Constants!$H76*Constants!$H94*(1-Constants!$H112))+(AS18*Constants!$H76*Constants!$H128))</f>
        <v>1773711.1534161237</v>
      </c>
      <c r="AT63" s="22">
        <f>((AT18*Constants!$H76*Constants!$H94*(1-Constants!$H112))+(AT18*Constants!$H76*Constants!$H128))</f>
        <v>1812055.5878926201</v>
      </c>
      <c r="AU63" s="22">
        <f>((AU18*Constants!$H76*Constants!$H94*(1-Constants!$H112))+(AU18*Constants!$H76*Constants!$H128))</f>
        <v>1869878.532920053</v>
      </c>
      <c r="AV63" s="22">
        <f>((AV18*Constants!$H76*Constants!$H94*(1-Constants!$H112))+(AV18*Constants!$H76*Constants!$H128))</f>
        <v>1931270.7687415536</v>
      </c>
      <c r="AW63" s="22">
        <f>((AW18*Constants!$H76*Constants!$H94*(1-Constants!$H112))+(AW18*Constants!$H76*Constants!$H128))</f>
        <v>1983087.829396154</v>
      </c>
      <c r="AX63" s="22">
        <f>((AX18*Constants!$H76*Constants!$H94*(1-Constants!$H112))+(AX18*Constants!$H76*Constants!$H128))</f>
        <v>2032329.4778603306</v>
      </c>
      <c r="AY63" s="22">
        <f>((AY18*Constants!$H76*Constants!$H94*(1-Constants!$H112))+(AY18*Constants!$H76*Constants!$H128))</f>
        <v>2080561.7412525935</v>
      </c>
      <c r="AZ63" s="22">
        <f>((AZ18*Constants!$H76*Constants!$H94*(1-Constants!$H112))+(AZ18*Constants!$H76*Constants!$H128))</f>
        <v>2135450.1055763899</v>
      </c>
      <c r="BA63" s="22">
        <f>((BA18*Constants!$H76*Constants!$H94*(1-Constants!$H112))+(BA18*Constants!$H76*Constants!$H128))</f>
        <v>2175693.9863563194</v>
      </c>
      <c r="BB63" s="22">
        <f>((BB18*Constants!$H76*Constants!$H94*(1-Constants!$H112))+(BB18*Constants!$H76*Constants!$H128))</f>
        <v>2220284.290701156</v>
      </c>
      <c r="BC63" s="22">
        <f>((BC18*Constants!$H76*Constants!$H94*(1-Constants!$H112))+(BC18*Constants!$H76*Constants!$H128))</f>
        <v>2267074.4852275508</v>
      </c>
      <c r="BD63" s="22">
        <f>((BD18*Constants!$H76*Constants!$H94*(1-Constants!$H112))+(BD18*Constants!$H76*Constants!$H128))</f>
        <v>2308093.4252079665</v>
      </c>
      <c r="BE63" s="22">
        <f>((BE18*Constants!$H76*Constants!$H94*(1-Constants!$H112))+(BE18*Constants!$H76*Constants!$H128))</f>
        <v>2348657.2894669366</v>
      </c>
      <c r="BF63" s="22">
        <f>((BF18*Constants!$H76*Constants!$H94*(1-Constants!$H112))+(BF18*Constants!$H76*Constants!$H128))</f>
        <v>2392027.7946642158</v>
      </c>
      <c r="BG63" s="22">
        <f>((BG18*Constants!$H76*Constants!$H94*(1-Constants!$H112))+(BG18*Constants!$H76*Constants!$H128))</f>
        <v>2434079.8931513252</v>
      </c>
      <c r="BH63" s="22">
        <f>((BH18*Constants!$H76*Constants!$H94*(1-Constants!$H112))+(BH18*Constants!$H76*Constants!$H128))</f>
        <v>2476083.1364463991</v>
      </c>
      <c r="BI63" s="22">
        <f>((BI18*Constants!$H76*Constants!$H94*(1-Constants!$H112))+(BI18*Constants!$H76*Constants!$H128))</f>
        <v>2518805.8007467012</v>
      </c>
      <c r="BJ63" s="22">
        <f>((BJ18*Constants!$H76*Constants!$H94*(1-Constants!$H112))+(BJ18*Constants!$H76*Constants!$H128))</f>
        <v>2562306.3963352987</v>
      </c>
      <c r="BK63" s="22">
        <f>((BK18*Constants!$H76*Constants!$H94*(1-Constants!$H112))+(BK18*Constants!$H76*Constants!$H128))</f>
        <v>2610372.9544309252</v>
      </c>
      <c r="BL63" s="22">
        <f>((BL18*Constants!$H76*Constants!$H94*(1-Constants!$H112))+(BL18*Constants!$H76*Constants!$H128))</f>
        <v>2660495.5386934238</v>
      </c>
      <c r="BM63" s="22">
        <f>((BM18*Constants!$H76*Constants!$H94*(1-Constants!$H112))+(BM18*Constants!$H76*Constants!$H128))</f>
        <v>2707090.6024314403</v>
      </c>
      <c r="BN63" s="22">
        <f>((BN18*Constants!$H76*Constants!$H94*(1-Constants!$H112))+(BN18*Constants!$H76*Constants!$H128))</f>
        <v>2755477.1287928014</v>
      </c>
      <c r="BO63" s="22">
        <f>((BO18*Constants!$H76*Constants!$H94*(1-Constants!$H112))+(BO18*Constants!$H76*Constants!$H128))</f>
        <v>2806841.5449749976</v>
      </c>
      <c r="BP63" s="22">
        <f>((BP18*Constants!$H76*Constants!$H94*(1-Constants!$H112))+(BP18*Constants!$H76*Constants!$H128))</f>
        <v>2876330.3110920978</v>
      </c>
    </row>
    <row r="64" spans="1:72" x14ac:dyDescent="0.25">
      <c r="A64" t="str">
        <f t="shared" si="20"/>
        <v>3C Aggregated and non-CO2 emissions on land</v>
      </c>
      <c r="B64" t="str">
        <f t="shared" si="21"/>
        <v>3C4 Direct N2O from managed soils (N2O)</v>
      </c>
      <c r="C64" t="s">
        <v>409</v>
      </c>
      <c r="D64" t="str">
        <f>Constants!D129</f>
        <v xml:space="preserve"> - Commercial layers</v>
      </c>
      <c r="E64" t="str">
        <f t="shared" si="23"/>
        <v>MM N available - Commercial layers</v>
      </c>
      <c r="F64" t="str">
        <f t="shared" si="24"/>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10028848.632141219</v>
      </c>
      <c r="AE64" s="22">
        <f>((AE19*Constants!$H77*Constants!$H95*(1-Constants!$H113))+(AE19*Constants!$H77*Constants!$H129))</f>
        <v>10249467.75757638</v>
      </c>
      <c r="AF64" s="22">
        <f>((AF19*Constants!$H77*Constants!$H95*(1-Constants!$H113))+(AF19*Constants!$H77*Constants!$H129))</f>
        <v>10440423.09185539</v>
      </c>
      <c r="AG64" s="22">
        <f>((AG19*Constants!$H77*Constants!$H95*(1-Constants!$H113))+(AG19*Constants!$H77*Constants!$H129))</f>
        <v>10563738.318858888</v>
      </c>
      <c r="AH64" s="22">
        <f>((AH19*Constants!$H77*Constants!$H95*(1-Constants!$H113))+(AH19*Constants!$H77*Constants!$H129))</f>
        <v>10680635.019679848</v>
      </c>
      <c r="AI64" s="22">
        <f>((AI19*Constants!$H77*Constants!$H95*(1-Constants!$H113))+(AI19*Constants!$H77*Constants!$H129))</f>
        <v>10848477.036601046</v>
      </c>
      <c r="AJ64" s="22">
        <f>((AJ19*Constants!$H77*Constants!$H95*(1-Constants!$H113))+(AJ19*Constants!$H77*Constants!$H129))</f>
        <v>10996278.420231884</v>
      </c>
      <c r="AK64" s="22">
        <f>((AK19*Constants!$H77*Constants!$H95*(1-Constants!$H113))+(AK19*Constants!$H77*Constants!$H129))</f>
        <v>11076989.119599517</v>
      </c>
      <c r="AL64" s="22">
        <f>((AL19*Constants!$H77*Constants!$H95*(1-Constants!$H113))+(AL19*Constants!$H77*Constants!$H129))</f>
        <v>10553372.665856624</v>
      </c>
      <c r="AM64" s="22">
        <f>((AM19*Constants!$H77*Constants!$H95*(1-Constants!$H113))+(AM19*Constants!$H77*Constants!$H129))</f>
        <v>10859389.88907948</v>
      </c>
      <c r="AN64" s="22">
        <f>((AN19*Constants!$H77*Constants!$H95*(1-Constants!$H113))+(AN19*Constants!$H77*Constants!$H129))</f>
        <v>11087532.356119221</v>
      </c>
      <c r="AO64" s="22">
        <f>((AO19*Constants!$H77*Constants!$H95*(1-Constants!$H113))+(AO19*Constants!$H77*Constants!$H129))</f>
        <v>11330902.324686011</v>
      </c>
      <c r="AP64" s="22">
        <f>((AP19*Constants!$H77*Constants!$H95*(1-Constants!$H113))+(AP19*Constants!$H77*Constants!$H129))</f>
        <v>11577428.821384462</v>
      </c>
      <c r="AQ64" s="22">
        <f>((AQ19*Constants!$H77*Constants!$H95*(1-Constants!$H113))+(AQ19*Constants!$H77*Constants!$H129))</f>
        <v>11896203.953666011</v>
      </c>
      <c r="AR64" s="22">
        <f>((AR19*Constants!$H77*Constants!$H95*(1-Constants!$H113))+(AR19*Constants!$H77*Constants!$H129))</f>
        <v>12221896.157745831</v>
      </c>
      <c r="AS64" s="22">
        <f>((AS19*Constants!$H77*Constants!$H95*(1-Constants!$H113))+(AS19*Constants!$H77*Constants!$H129))</f>
        <v>12570573.598283928</v>
      </c>
      <c r="AT64" s="22">
        <f>((AT19*Constants!$H77*Constants!$H95*(1-Constants!$H113))+(AT19*Constants!$H77*Constants!$H129))</f>
        <v>12930585.944619803</v>
      </c>
      <c r="AU64" s="22">
        <f>((AU19*Constants!$H77*Constants!$H95*(1-Constants!$H113))+(AU19*Constants!$H77*Constants!$H129))</f>
        <v>13378704.323487179</v>
      </c>
      <c r="AV64" s="22">
        <f>((AV19*Constants!$H77*Constants!$H95*(1-Constants!$H113))+(AV19*Constants!$H77*Constants!$H129))</f>
        <v>13853458.140117351</v>
      </c>
      <c r="AW64" s="22">
        <f>((AW19*Constants!$H77*Constants!$H95*(1-Constants!$H113))+(AW19*Constants!$H77*Constants!$H129))</f>
        <v>14291669.643118955</v>
      </c>
      <c r="AX64" s="22">
        <f>((AX19*Constants!$H77*Constants!$H95*(1-Constants!$H113))+(AX19*Constants!$H77*Constants!$H129))</f>
        <v>14729695.347274862</v>
      </c>
      <c r="AY64" s="22">
        <f>((AY19*Constants!$H77*Constants!$H95*(1-Constants!$H113))+(AY19*Constants!$H77*Constants!$H129))</f>
        <v>15174067.546846662</v>
      </c>
      <c r="AZ64" s="22">
        <f>((AZ19*Constants!$H77*Constants!$H95*(1-Constants!$H113))+(AZ19*Constants!$H77*Constants!$H129))</f>
        <v>15659476.278521251</v>
      </c>
      <c r="BA64" s="22">
        <f>((BA19*Constants!$H77*Constants!$H95*(1-Constants!$H113))+(BA19*Constants!$H77*Constants!$H129))</f>
        <v>16089622.291282238</v>
      </c>
      <c r="BB64" s="22">
        <f>((BB19*Constants!$H77*Constants!$H95*(1-Constants!$H113))+(BB19*Constants!$H77*Constants!$H129))</f>
        <v>16542285.133850284</v>
      </c>
      <c r="BC64" s="22">
        <f>((BC19*Constants!$H77*Constants!$H95*(1-Constants!$H113))+(BC19*Constants!$H77*Constants!$H129))</f>
        <v>17016412.316587329</v>
      </c>
      <c r="BD64" s="22">
        <f>((BD19*Constants!$H77*Constants!$H95*(1-Constants!$H113))+(BD19*Constants!$H77*Constants!$H129))</f>
        <v>17473920.466884986</v>
      </c>
      <c r="BE64" s="22">
        <f>((BE19*Constants!$H77*Constants!$H95*(1-Constants!$H113))+(BE19*Constants!$H77*Constants!$H129))</f>
        <v>17939970.867175277</v>
      </c>
      <c r="BF64" s="22">
        <f>((BF19*Constants!$H77*Constants!$H95*(1-Constants!$H113))+(BF19*Constants!$H77*Constants!$H129))</f>
        <v>18431271.80649136</v>
      </c>
      <c r="BG64" s="22">
        <f>((BG19*Constants!$H77*Constants!$H95*(1-Constants!$H113))+(BG19*Constants!$H77*Constants!$H129))</f>
        <v>18920055.347143363</v>
      </c>
      <c r="BH64" s="22">
        <f>((BH19*Constants!$H77*Constants!$H95*(1-Constants!$H113))+(BH19*Constants!$H77*Constants!$H129))</f>
        <v>19420371.294762824</v>
      </c>
      <c r="BI64" s="22">
        <f>((BI19*Constants!$H77*Constants!$H95*(1-Constants!$H113))+(BI19*Constants!$H77*Constants!$H129))</f>
        <v>19936648.822209403</v>
      </c>
      <c r="BJ64" s="22">
        <f>((BJ19*Constants!$H77*Constants!$H95*(1-Constants!$H113))+(BJ19*Constants!$H77*Constants!$H129))</f>
        <v>20469756.783083189</v>
      </c>
      <c r="BK64" s="22">
        <f>((BK19*Constants!$H77*Constants!$H95*(1-Constants!$H113))+(BK19*Constants!$H77*Constants!$H129))</f>
        <v>21041377.997756366</v>
      </c>
      <c r="BL64" s="22">
        <f>((BL19*Constants!$H77*Constants!$H95*(1-Constants!$H113))+(BL19*Constants!$H77*Constants!$H129))</f>
        <v>21631317.050789554</v>
      </c>
      <c r="BM64" s="22">
        <f>((BM19*Constants!$H77*Constants!$H95*(1-Constants!$H113))+(BM19*Constants!$H77*Constants!$H129))</f>
        <v>22216023.545314193</v>
      </c>
      <c r="BN64" s="22">
        <f>((BN19*Constants!$H77*Constants!$H95*(1-Constants!$H113))+(BN19*Constants!$H77*Constants!$H129))</f>
        <v>22826099.129214525</v>
      </c>
      <c r="BO64" s="22">
        <f>((BO19*Constants!$H77*Constants!$H95*(1-Constants!$H113))+(BO19*Constants!$H77*Constants!$H129))</f>
        <v>23469670.824658979</v>
      </c>
      <c r="BP64" s="22">
        <f>((BP19*Constants!$H77*Constants!$H95*(1-Constants!$H113))+(BP19*Constants!$H77*Constants!$H129))</f>
        <v>24240633.89875751</v>
      </c>
    </row>
    <row r="65" spans="1:68" x14ac:dyDescent="0.25">
      <c r="A65" t="str">
        <f t="shared" si="20"/>
        <v>3C Aggregated and non-CO2 emissions on land</v>
      </c>
      <c r="B65" t="str">
        <f t="shared" si="21"/>
        <v>3C4 Direct N2O from managed soils (N2O)</v>
      </c>
      <c r="C65" t="s">
        <v>409</v>
      </c>
      <c r="D65" t="str">
        <f>Constants!D130</f>
        <v xml:space="preserve"> - Commercial broilers</v>
      </c>
      <c r="E65" t="str">
        <f t="shared" si="23"/>
        <v>MM N available - Commercial broilers</v>
      </c>
      <c r="F65" t="str">
        <f t="shared" si="24"/>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50442594.884826511</v>
      </c>
      <c r="AE65" s="22">
        <f>((AE20*Constants!$H78*Constants!$H96*(1-Constants!$H114))+(AE20*Constants!$H78*Constants!$H130))</f>
        <v>51312050.422252372</v>
      </c>
      <c r="AF65" s="22">
        <f>((AF20*Constants!$H78*Constants!$H96*(1-Constants!$H114))+(AF20*Constants!$H78*Constants!$H130))</f>
        <v>51758712.774451494</v>
      </c>
      <c r="AG65" s="22">
        <f>((AG20*Constants!$H78*Constants!$H96*(1-Constants!$H114))+(AG20*Constants!$H78*Constants!$H130))</f>
        <v>51317963.062509879</v>
      </c>
      <c r="AH65" s="22">
        <f>((AH20*Constants!$H78*Constants!$H96*(1-Constants!$H114))+(AH20*Constants!$H78*Constants!$H130))</f>
        <v>50776692.73199188</v>
      </c>
      <c r="AI65" s="22">
        <f>((AI20*Constants!$H78*Constants!$H96*(1-Constants!$H114))+(AI20*Constants!$H78*Constants!$H130))</f>
        <v>50838094.609702222</v>
      </c>
      <c r="AJ65" s="22">
        <f>((AJ20*Constants!$H78*Constants!$H96*(1-Constants!$H114))+(AJ20*Constants!$H78*Constants!$H130))</f>
        <v>50651399.207921296</v>
      </c>
      <c r="AK65" s="22">
        <f>((AK20*Constants!$H78*Constants!$H96*(1-Constants!$H114))+(AK20*Constants!$H78*Constants!$H130))</f>
        <v>49653265.12327785</v>
      </c>
      <c r="AL65" s="22">
        <f>((AL20*Constants!$H78*Constants!$H96*(1-Constants!$H114))+(AL20*Constants!$H78*Constants!$H130))</f>
        <v>41472921.290593572</v>
      </c>
      <c r="AM65" s="22">
        <f>((AM20*Constants!$H78*Constants!$H96*(1-Constants!$H114))+(AM20*Constants!$H78*Constants!$H130))</f>
        <v>43637782.345693208</v>
      </c>
      <c r="AN65" s="22">
        <f>((AN20*Constants!$H78*Constants!$H96*(1-Constants!$H114))+(AN20*Constants!$H78*Constants!$H130))</f>
        <v>44850253.541952282</v>
      </c>
      <c r="AO65" s="22">
        <f>((AO20*Constants!$H78*Constants!$H96*(1-Constants!$H114))+(AO20*Constants!$H78*Constants!$H130))</f>
        <v>46213952.47029078</v>
      </c>
      <c r="AP65" s="22">
        <f>((AP20*Constants!$H78*Constants!$H96*(1-Constants!$H114))+(AP20*Constants!$H78*Constants!$H130))</f>
        <v>47586410.887413129</v>
      </c>
      <c r="AQ65" s="22">
        <f>((AQ20*Constants!$H78*Constants!$H96*(1-Constants!$H114))+(AQ20*Constants!$H78*Constants!$H130))</f>
        <v>49753422.662160657</v>
      </c>
      <c r="AR65" s="22">
        <f>((AR20*Constants!$H78*Constants!$H96*(1-Constants!$H114))+(AR20*Constants!$H78*Constants!$H130))</f>
        <v>52111666.917606518</v>
      </c>
      <c r="AS65" s="22">
        <f>((AS20*Constants!$H78*Constants!$H96*(1-Constants!$H114))+(AS20*Constants!$H78*Constants!$H130))</f>
        <v>54687913.353952616</v>
      </c>
      <c r="AT65" s="22">
        <f>((AT20*Constants!$H78*Constants!$H96*(1-Constants!$H114))+(AT20*Constants!$H78*Constants!$H130))</f>
        <v>57348153.583671302</v>
      </c>
      <c r="AU65" s="22">
        <f>((AU20*Constants!$H78*Constants!$H96*(1-Constants!$H114))+(AU20*Constants!$H78*Constants!$H130))</f>
        <v>60936997.44505351</v>
      </c>
      <c r="AV65" s="22">
        <f>((AV20*Constants!$H78*Constants!$H96*(1-Constants!$H114))+(AV20*Constants!$H78*Constants!$H130))</f>
        <v>64761855.889374882</v>
      </c>
      <c r="AW65" s="22">
        <f>((AW20*Constants!$H78*Constants!$H96*(1-Constants!$H114))+(AW20*Constants!$H78*Constants!$H130))</f>
        <v>68254300.16686295</v>
      </c>
      <c r="AX65" s="22">
        <f>((AX20*Constants!$H78*Constants!$H96*(1-Constants!$H114))+(AX20*Constants!$H78*Constants!$H130))</f>
        <v>71695330.949822024</v>
      </c>
      <c r="AY65" s="22">
        <f>((AY20*Constants!$H78*Constants!$H96*(1-Constants!$H114))+(AY20*Constants!$H78*Constants!$H130))</f>
        <v>75156621.832706705</v>
      </c>
      <c r="AZ65" s="22">
        <f>((AZ20*Constants!$H78*Constants!$H96*(1-Constants!$H114))+(AZ20*Constants!$H78*Constants!$H130))</f>
        <v>79007225.342245892</v>
      </c>
      <c r="BA65" s="22">
        <f>((BA20*Constants!$H78*Constants!$H96*(1-Constants!$H114))+(BA20*Constants!$H78*Constants!$H130))</f>
        <v>82222779.348820806</v>
      </c>
      <c r="BB65" s="22">
        <f>((BB20*Constants!$H78*Constants!$H96*(1-Constants!$H114))+(BB20*Constants!$H78*Constants!$H130))</f>
        <v>85746217.999683291</v>
      </c>
      <c r="BC65" s="22">
        <f>((BC20*Constants!$H78*Constants!$H96*(1-Constants!$H114))+(BC20*Constants!$H78*Constants!$H130))</f>
        <v>89449897.187111691</v>
      </c>
      <c r="BD65" s="22">
        <f>((BD20*Constants!$H78*Constants!$H96*(1-Constants!$H114))+(BD20*Constants!$H78*Constants!$H130))</f>
        <v>92936367.158374324</v>
      </c>
      <c r="BE65" s="22">
        <f>((BE20*Constants!$H78*Constants!$H96*(1-Constants!$H114))+(BE20*Constants!$H78*Constants!$H130))</f>
        <v>96469217.727038771</v>
      </c>
      <c r="BF65" s="22">
        <f>((BF20*Constants!$H78*Constants!$H96*(1-Constants!$H114))+(BF20*Constants!$H78*Constants!$H130))</f>
        <v>100219002.61624572</v>
      </c>
      <c r="BG65" s="22">
        <f>((BG20*Constants!$H78*Constants!$H96*(1-Constants!$H114))+(BG20*Constants!$H78*Constants!$H130))</f>
        <v>104004410.70684536</v>
      </c>
      <c r="BH65" s="22">
        <f>((BH20*Constants!$H78*Constants!$H96*(1-Constants!$H114))+(BH20*Constants!$H78*Constants!$H130))</f>
        <v>107864719.7365554</v>
      </c>
      <c r="BI65" s="22">
        <f>((BI20*Constants!$H78*Constants!$H96*(1-Constants!$H114))+(BI20*Constants!$H78*Constants!$H130))</f>
        <v>111843581.40342471</v>
      </c>
      <c r="BJ65" s="22">
        <f>((BJ20*Constants!$H78*Constants!$H96*(1-Constants!$H114))+(BJ20*Constants!$H78*Constants!$H130))</f>
        <v>115948069.40934584</v>
      </c>
      <c r="BK65" s="22">
        <f>((BK20*Constants!$H78*Constants!$H96*(1-Constants!$H114))+(BK20*Constants!$H78*Constants!$H130))</f>
        <v>120392007.26049462</v>
      </c>
      <c r="BL65" s="22">
        <f>((BL20*Constants!$H78*Constants!$H96*(1-Constants!$H114))+(BL20*Constants!$H78*Constants!$H130))</f>
        <v>125075031.45500669</v>
      </c>
      <c r="BM65" s="22">
        <f>((BM20*Constants!$H78*Constants!$H96*(1-Constants!$H114))+(BM20*Constants!$H78*Constants!$H130))</f>
        <v>129659417.42631787</v>
      </c>
      <c r="BN65" s="22">
        <f>((BN20*Constants!$H78*Constants!$H96*(1-Constants!$H114))+(BN20*Constants!$H78*Constants!$H130))</f>
        <v>134446453.95151675</v>
      </c>
      <c r="BO65" s="22">
        <f>((BO20*Constants!$H78*Constants!$H96*(1-Constants!$H114))+(BO20*Constants!$H78*Constants!$H130))</f>
        <v>139512403.57358611</v>
      </c>
      <c r="BP65" s="22">
        <f>((BP20*Constants!$H78*Constants!$H96*(1-Constants!$H114))+(BP20*Constants!$H78*Constants!$H130))</f>
        <v>145761870.42071429</v>
      </c>
    </row>
    <row r="66" spans="1:68" x14ac:dyDescent="0.25">
      <c r="A66" t="str">
        <f t="shared" ref="A66:A81" si="25">A65</f>
        <v>3C Aggregated and non-CO2 emissions on land</v>
      </c>
      <c r="B66" t="str">
        <f t="shared" ref="B66:B82" si="26">B65</f>
        <v>3C4 Direct N2O from managed soils (N2O)</v>
      </c>
      <c r="C66" t="s">
        <v>410</v>
      </c>
      <c r="D66" t="str">
        <f>D50</f>
        <v xml:space="preserve"> - TMR</v>
      </c>
      <c r="E66" t="str">
        <f t="shared" si="23"/>
        <v>Urine &amp; dung - TMR</v>
      </c>
      <c r="F66" t="str">
        <f t="shared" si="24"/>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5"/>
        <v>3C Aggregated and non-CO2 emissions on land</v>
      </c>
      <c r="B67" t="str">
        <f t="shared" si="26"/>
        <v>3C4 Direct N2O from managed soils (N2O)</v>
      </c>
      <c r="C67" t="s">
        <v>410</v>
      </c>
      <c r="D67" t="str">
        <f t="shared" ref="D67:D81" si="27">D51</f>
        <v xml:space="preserve"> - Pasture</v>
      </c>
      <c r="E67" t="str">
        <f t="shared" ref="E67:E79" si="28">C67&amp;D67</f>
        <v>Urine &amp; dung - Pasture</v>
      </c>
      <c r="F67" t="str">
        <f t="shared" ref="F67:F79" si="29">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34330347.268355675</v>
      </c>
      <c r="AE67" s="22">
        <f>AE6*Constants!$H64*(1-Constants!$H82)</f>
        <v>34551988.131091423</v>
      </c>
      <c r="AF67" s="22">
        <f>AF6*Constants!$H64*(1-Constants!$H82)</f>
        <v>34729565.770568155</v>
      </c>
      <c r="AG67" s="22">
        <f>AG6*Constants!$H64*(1-Constants!$H82)</f>
        <v>34791095.783262059</v>
      </c>
      <c r="AH67" s="22">
        <f>AH6*Constants!$H64*(1-Constants!$H82)</f>
        <v>34853543.550615877</v>
      </c>
      <c r="AI67" s="22">
        <f>AI6*Constants!$H64*(1-Constants!$H82)</f>
        <v>35023365.95838552</v>
      </c>
      <c r="AJ67" s="22">
        <f>AJ6*Constants!$H64*(1-Constants!$H82)</f>
        <v>35163602.119190075</v>
      </c>
      <c r="AK67" s="22">
        <f>AK6*Constants!$H64*(1-Constants!$H82)</f>
        <v>35187696.892161854</v>
      </c>
      <c r="AL67" s="22">
        <f>AL6*Constants!$H64*(1-Constants!$H82)</f>
        <v>34112030.324600458</v>
      </c>
      <c r="AM67" s="22">
        <f>AM6*Constants!$H64*(1-Constants!$H82)</f>
        <v>34540615.426174968</v>
      </c>
      <c r="AN67" s="22">
        <f>AN6*Constants!$H64*(1-Constants!$H82)</f>
        <v>34829907.247605748</v>
      </c>
      <c r="AO67" s="22">
        <f>AO6*Constants!$H64*(1-Constants!$H82)</f>
        <v>35149847.331899613</v>
      </c>
      <c r="AP67" s="22">
        <f>AP6*Constants!$H64*(1-Constants!$H82)</f>
        <v>35478068.808085732</v>
      </c>
      <c r="AQ67" s="22">
        <f>AQ6*Constants!$H64*(1-Constants!$H82)</f>
        <v>35937494.009814061</v>
      </c>
      <c r="AR67" s="22">
        <f>AR6*Constants!$H64*(1-Constants!$H82)</f>
        <v>36399242.666017912</v>
      </c>
      <c r="AS67" s="22">
        <f>AS6*Constants!$H64*(1-Constants!$H82)</f>
        <v>36902067.718252838</v>
      </c>
      <c r="AT67" s="22">
        <f>AT6*Constants!$H64*(1-Constants!$H82)</f>
        <v>37424818.099164799</v>
      </c>
      <c r="AU67" s="22">
        <f>AU6*Constants!$H64*(1-Constants!$H82)</f>
        <v>38101479.089944698</v>
      </c>
      <c r="AV67" s="22">
        <f>AV6*Constants!$H64*(1-Constants!$H82)</f>
        <v>38822857.778500564</v>
      </c>
      <c r="AW67" s="22">
        <f>AW6*Constants!$H64*(1-Constants!$H82)</f>
        <v>39470091.513604023</v>
      </c>
      <c r="AX67" s="22">
        <f>AX6*Constants!$H64*(1-Constants!$H82)</f>
        <v>40115441.068185009</v>
      </c>
      <c r="AY67" s="22">
        <f>AY6*Constants!$H64*(1-Constants!$H82)</f>
        <v>40770159.2269466</v>
      </c>
      <c r="AZ67" s="22">
        <f>AZ6*Constants!$H64*(1-Constants!$H82)</f>
        <v>41493542.253722943</v>
      </c>
      <c r="BA67" s="22">
        <f>BA6*Constants!$H64*(1-Constants!$H82)</f>
        <v>42120501.52741272</v>
      </c>
      <c r="BB67" s="22">
        <f>BB6*Constants!$H64*(1-Constants!$H82)</f>
        <v>42776109.831960805</v>
      </c>
      <c r="BC67" s="22">
        <f>BC6*Constants!$H64*(1-Constants!$H82)</f>
        <v>43466332.85698583</v>
      </c>
      <c r="BD67" s="22">
        <f>BD6*Constants!$H64*(1-Constants!$H82)</f>
        <v>44126562.890957333</v>
      </c>
      <c r="BE67" s="22">
        <f>BE6*Constants!$H64*(1-Constants!$H82)</f>
        <v>44799420.631999433</v>
      </c>
      <c r="BF67" s="22">
        <f>BF6*Constants!$H64*(1-Constants!$H82)</f>
        <v>45512754.770514444</v>
      </c>
      <c r="BG67" s="22">
        <f>BG6*Constants!$H64*(1-Constants!$H82)</f>
        <v>46212145.040940747</v>
      </c>
      <c r="BH67" s="22">
        <f>BH6*Constants!$H64*(1-Constants!$H82)</f>
        <v>46928661.205325603</v>
      </c>
      <c r="BI67" s="22">
        <f>BI6*Constants!$H64*(1-Constants!$H82)</f>
        <v>47669485.400592737</v>
      </c>
      <c r="BJ67" s="22">
        <f>BJ6*Constants!$H64*(1-Constants!$H82)</f>
        <v>48435829.604739428</v>
      </c>
      <c r="BK67" s="22">
        <f>BK6*Constants!$H64*(1-Constants!$H82)</f>
        <v>49263163.238469794</v>
      </c>
      <c r="BL67" s="22">
        <f>BL6*Constants!$H64*(1-Constants!$H82)</f>
        <v>50110026.4775685</v>
      </c>
      <c r="BM67" s="22">
        <f>BM6*Constants!$H64*(1-Constants!$H82)</f>
        <v>50945388.862295859</v>
      </c>
      <c r="BN67" s="22">
        <f>BN6*Constants!$H64*(1-Constants!$H82)</f>
        <v>51819297.161513016</v>
      </c>
      <c r="BO67" s="22">
        <f>BO6*Constants!$H64*(1-Constants!$H82)</f>
        <v>52744645.361479327</v>
      </c>
      <c r="BP67" s="22">
        <f>BP6*Constants!$H64*(1-Constants!$H82)</f>
        <v>53873216.43435096</v>
      </c>
    </row>
    <row r="68" spans="1:68" x14ac:dyDescent="0.25">
      <c r="A68" t="str">
        <f t="shared" si="25"/>
        <v>3C Aggregated and non-CO2 emissions on land</v>
      </c>
      <c r="B68" t="str">
        <f t="shared" si="26"/>
        <v>3C4 Direct N2O from managed soils (N2O)</v>
      </c>
      <c r="C68" t="s">
        <v>410</v>
      </c>
      <c r="D68" t="str">
        <f t="shared" si="27"/>
        <v xml:space="preserve"> - Non-lactating</v>
      </c>
      <c r="E68" t="str">
        <f t="shared" si="28"/>
        <v>Urine &amp; dung - Non-lactating</v>
      </c>
      <c r="F68" t="str">
        <f t="shared" si="29"/>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23379201.380999036</v>
      </c>
      <c r="AE68" s="22">
        <f>AE7*Constants!$H65*(1-Constants!$H83)</f>
        <v>23530140.325008314</v>
      </c>
      <c r="AF68" s="22">
        <f>AF7*Constants!$H65*(1-Constants!$H83)</f>
        <v>23651071.912493758</v>
      </c>
      <c r="AG68" s="22">
        <f>AG7*Constants!$H65*(1-Constants!$H83)</f>
        <v>23692974.272132054</v>
      </c>
      <c r="AH68" s="22">
        <f>AH7*Constants!$H65*(1-Constants!$H83)</f>
        <v>23735501.628973104</v>
      </c>
      <c r="AI68" s="22">
        <f>AI7*Constants!$H65*(1-Constants!$H83)</f>
        <v>23851151.85060405</v>
      </c>
      <c r="AJ68" s="22">
        <f>AJ7*Constants!$H65*(1-Constants!$H83)</f>
        <v>23946653.635620072</v>
      </c>
      <c r="AK68" s="22">
        <f>AK7*Constants!$H65*(1-Constants!$H83)</f>
        <v>23963062.340872411</v>
      </c>
      <c r="AL68" s="22">
        <f>AL7*Constants!$H65*(1-Constants!$H83)</f>
        <v>23230526.048558045</v>
      </c>
      <c r="AM68" s="22">
        <f>AM7*Constants!$H65*(1-Constants!$H83)</f>
        <v>23522395.435147163</v>
      </c>
      <c r="AN68" s="22">
        <f>AN7*Constants!$H65*(1-Constants!$H83)</f>
        <v>23719405.144901555</v>
      </c>
      <c r="AO68" s="22">
        <f>AO7*Constants!$H65*(1-Constants!$H83)</f>
        <v>23937286.531363808</v>
      </c>
      <c r="AP68" s="22">
        <f>AP7*Constants!$H65*(1-Constants!$H83)</f>
        <v>24160807.602366704</v>
      </c>
      <c r="AQ68" s="22">
        <f>AQ7*Constants!$H65*(1-Constants!$H83)</f>
        <v>24473679.308171239</v>
      </c>
      <c r="AR68" s="22">
        <f>AR7*Constants!$H65*(1-Constants!$H83)</f>
        <v>24788133.302370898</v>
      </c>
      <c r="AS68" s="22">
        <f>AS7*Constants!$H65*(1-Constants!$H83)</f>
        <v>25130560.603316009</v>
      </c>
      <c r="AT68" s="22">
        <f>AT7*Constants!$H65*(1-Constants!$H83)</f>
        <v>25486557.189421039</v>
      </c>
      <c r="AU68" s="22">
        <f>AU7*Constants!$H65*(1-Constants!$H83)</f>
        <v>25947367.953916032</v>
      </c>
      <c r="AV68" s="22">
        <f>AV7*Constants!$H65*(1-Constants!$H83)</f>
        <v>26438631.776558876</v>
      </c>
      <c r="AW68" s="22">
        <f>AW7*Constants!$H65*(1-Constants!$H83)</f>
        <v>26879402.37859435</v>
      </c>
      <c r="AX68" s="22">
        <f>AX7*Constants!$H65*(1-Constants!$H83)</f>
        <v>27318889.840802282</v>
      </c>
      <c r="AY68" s="22">
        <f>AY7*Constants!$H65*(1-Constants!$H83)</f>
        <v>27764757.38655803</v>
      </c>
      <c r="AZ68" s="22">
        <f>AZ7*Constants!$H65*(1-Constants!$H83)</f>
        <v>28257386.177242875</v>
      </c>
      <c r="BA68" s="22">
        <f>BA7*Constants!$H65*(1-Constants!$H83)</f>
        <v>28684349.732335977</v>
      </c>
      <c r="BB68" s="22">
        <f>BB7*Constants!$H65*(1-Constants!$H83)</f>
        <v>29130823.47346279</v>
      </c>
      <c r="BC68" s="22">
        <f>BC7*Constants!$H65*(1-Constants!$H83)</f>
        <v>29600870.076071333</v>
      </c>
      <c r="BD68" s="22">
        <f>BD7*Constants!$H65*(1-Constants!$H83)</f>
        <v>30050491.246557765</v>
      </c>
      <c r="BE68" s="22">
        <f>BE7*Constants!$H65*(1-Constants!$H83)</f>
        <v>30508711.971959136</v>
      </c>
      <c r="BF68" s="22">
        <f>BF7*Constants!$H65*(1-Constants!$H83)</f>
        <v>30994497.400982644</v>
      </c>
      <c r="BG68" s="22">
        <f>BG7*Constants!$H65*(1-Constants!$H83)</f>
        <v>31470786.960432567</v>
      </c>
      <c r="BH68" s="22">
        <f>BH7*Constants!$H65*(1-Constants!$H83)</f>
        <v>31958739.370845132</v>
      </c>
      <c r="BI68" s="22">
        <f>BI7*Constants!$H65*(1-Constants!$H83)</f>
        <v>32463245.716606207</v>
      </c>
      <c r="BJ68" s="22">
        <f>BJ7*Constants!$H65*(1-Constants!$H83)</f>
        <v>32985131.363024406</v>
      </c>
      <c r="BK68" s="22">
        <f>BK7*Constants!$H65*(1-Constants!$H83)</f>
        <v>33548551.228284109</v>
      </c>
      <c r="BL68" s="22">
        <f>BL7*Constants!$H65*(1-Constants!$H83)</f>
        <v>34125270.888422929</v>
      </c>
      <c r="BM68" s="22">
        <f>BM7*Constants!$H65*(1-Constants!$H83)</f>
        <v>34694158.388045013</v>
      </c>
      <c r="BN68" s="22">
        <f>BN7*Constants!$H65*(1-Constants!$H83)</f>
        <v>35289295.919169165</v>
      </c>
      <c r="BO68" s="22">
        <f>BO7*Constants!$H65*(1-Constants!$H83)</f>
        <v>35919464.374659821</v>
      </c>
      <c r="BP68" s="22">
        <f>BP7*Constants!$H65*(1-Constants!$H83)</f>
        <v>36688028.997067727</v>
      </c>
    </row>
    <row r="69" spans="1:68" x14ac:dyDescent="0.25">
      <c r="A69" t="str">
        <f t="shared" si="25"/>
        <v>3C Aggregated and non-CO2 emissions on land</v>
      </c>
      <c r="B69" t="str">
        <f t="shared" si="26"/>
        <v>3C4 Direct N2O from managed soils (N2O)</v>
      </c>
      <c r="C69" t="s">
        <v>410</v>
      </c>
      <c r="D69" t="str">
        <f t="shared" si="27"/>
        <v xml:space="preserve"> - Commercial cattle</v>
      </c>
      <c r="E69" t="str">
        <f t="shared" si="28"/>
        <v>Urine &amp; dung - Commercial cattle</v>
      </c>
      <c r="F69" t="str">
        <f t="shared" si="29"/>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491512286.51740712</v>
      </c>
      <c r="AE69" s="22">
        <f>AE8*Constants!$H66*(1-Constants!$H84)</f>
        <v>488580905.89807117</v>
      </c>
      <c r="AF69" s="22">
        <f>AF8*Constants!$H66*(1-Constants!$H84)</f>
        <v>482972813.7649793</v>
      </c>
      <c r="AG69" s="22">
        <f>AG8*Constants!$H66*(1-Constants!$H84)</f>
        <v>471960263.39118129</v>
      </c>
      <c r="AH69" s="22">
        <f>AH8*Constants!$H66*(1-Constants!$H84)</f>
        <v>460650148.30429435</v>
      </c>
      <c r="AI69" s="22">
        <f>AI8*Constants!$H66*(1-Constants!$H84)</f>
        <v>453230757.96358812</v>
      </c>
      <c r="AJ69" s="22">
        <f>AJ8*Constants!$H66*(1-Constants!$H84)</f>
        <v>444421156.57415611</v>
      </c>
      <c r="AK69" s="22">
        <f>AK8*Constants!$H66*(1-Constants!$H84)</f>
        <v>431123466.21495682</v>
      </c>
      <c r="AL69" s="22">
        <f>AL8*Constants!$H66*(1-Constants!$H84)</f>
        <v>378332271.21699649</v>
      </c>
      <c r="AM69" s="22">
        <f>AM8*Constants!$H66*(1-Constants!$H84)</f>
        <v>387129087.71217453</v>
      </c>
      <c r="AN69" s="22">
        <f>AN8*Constants!$H66*(1-Constants!$H84)</f>
        <v>390560658.92305034</v>
      </c>
      <c r="AO69" s="22">
        <f>AO8*Constants!$H66*(1-Constants!$H84)</f>
        <v>394711797.63256168</v>
      </c>
      <c r="AP69" s="22">
        <f>AP8*Constants!$H66*(1-Constants!$H84)</f>
        <v>398798020.32867974</v>
      </c>
      <c r="AQ69" s="22">
        <f>AQ8*Constants!$H66*(1-Constants!$H84)</f>
        <v>406929028.64619195</v>
      </c>
      <c r="AR69" s="22">
        <f>AR8*Constants!$H66*(1-Constants!$H84)</f>
        <v>415474818.381724</v>
      </c>
      <c r="AS69" s="22">
        <f>AS8*Constants!$H66*(1-Constants!$H84)</f>
        <v>424909532.30138922</v>
      </c>
      <c r="AT69" s="22">
        <f>AT8*Constants!$H66*(1-Constants!$H84)</f>
        <v>434517523.1978094</v>
      </c>
      <c r="AU69" s="22">
        <f>AU8*Constants!$H66*(1-Constants!$H84)</f>
        <v>448508138.4670099</v>
      </c>
      <c r="AV69" s="22">
        <f>AV8*Constants!$H66*(1-Constants!$H84)</f>
        <v>463299582.02219504</v>
      </c>
      <c r="AW69" s="22">
        <f>AW8*Constants!$H66*(1-Constants!$H84)</f>
        <v>471804675.11590892</v>
      </c>
      <c r="AX69" s="22">
        <f>AX8*Constants!$H66*(1-Constants!$H84)</f>
        <v>479447107.59941703</v>
      </c>
      <c r="AY69" s="22">
        <f>AY8*Constants!$H66*(1-Constants!$H84)</f>
        <v>486579034.31269443</v>
      </c>
      <c r="AZ69" s="22">
        <f>AZ8*Constants!$H66*(1-Constants!$H84)</f>
        <v>494879902.18000364</v>
      </c>
      <c r="BA69" s="22">
        <f>BA8*Constants!$H66*(1-Constants!$H84)</f>
        <v>499672662.57166094</v>
      </c>
      <c r="BB69" s="22">
        <f>BB8*Constants!$H66*(1-Constants!$H84)</f>
        <v>505031234.79553366</v>
      </c>
      <c r="BC69" s="22">
        <f>BC8*Constants!$H66*(1-Constants!$H84)</f>
        <v>510564135.83457649</v>
      </c>
      <c r="BD69" s="22">
        <f>BD8*Constants!$H66*(1-Constants!$H84)</f>
        <v>514563272.78347844</v>
      </c>
      <c r="BE69" s="22">
        <f>BE8*Constants!$H66*(1-Constants!$H84)</f>
        <v>518170460.68406171</v>
      </c>
      <c r="BF69" s="22">
        <f>BF8*Constants!$H66*(1-Constants!$H84)</f>
        <v>522058160.61889952</v>
      </c>
      <c r="BG69" s="22">
        <f>BG8*Constants!$H66*(1-Constants!$H84)</f>
        <v>527954978.24668872</v>
      </c>
      <c r="BH69" s="22">
        <f>BH8*Constants!$H66*(1-Constants!$H84)</f>
        <v>533662912.21622211</v>
      </c>
      <c r="BI69" s="22">
        <f>BI8*Constants!$H66*(1-Constants!$H84)</f>
        <v>539334388.20111132</v>
      </c>
      <c r="BJ69" s="22">
        <f>BJ8*Constants!$H66*(1-Constants!$H84)</f>
        <v>544973952.93460381</v>
      </c>
      <c r="BK69" s="22">
        <f>BK8*Constants!$H66*(1-Constants!$H84)</f>
        <v>551338045.36045587</v>
      </c>
      <c r="BL69" s="22">
        <f>BL8*Constants!$H66*(1-Constants!$H84)</f>
        <v>557829291.32409394</v>
      </c>
      <c r="BM69" s="22">
        <f>BM8*Constants!$H66*(1-Constants!$H84)</f>
        <v>563395920.56895316</v>
      </c>
      <c r="BN69" s="22">
        <f>BN8*Constants!$H66*(1-Constants!$H84)</f>
        <v>569098203.38400042</v>
      </c>
      <c r="BO69" s="22">
        <f>BO8*Constants!$H66*(1-Constants!$H84)</f>
        <v>575155823.23351574</v>
      </c>
      <c r="BP69" s="22">
        <f>BP8*Constants!$H66*(1-Constants!$H84)</f>
        <v>584505123.74827039</v>
      </c>
    </row>
    <row r="70" spans="1:68" x14ac:dyDescent="0.25">
      <c r="A70" t="str">
        <f t="shared" si="25"/>
        <v>3C Aggregated and non-CO2 emissions on land</v>
      </c>
      <c r="B70" t="str">
        <f t="shared" si="26"/>
        <v>3C4 Direct N2O from managed soils (N2O)</v>
      </c>
      <c r="C70" t="s">
        <v>410</v>
      </c>
      <c r="D70" t="str">
        <f t="shared" si="27"/>
        <v xml:space="preserve"> - Subsistence cattle</v>
      </c>
      <c r="E70" t="str">
        <f t="shared" si="28"/>
        <v>Urine &amp; dung - Subsistence cattle</v>
      </c>
      <c r="F70" t="str">
        <f t="shared" si="29"/>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309063322.8213464</v>
      </c>
      <c r="AE70" s="22">
        <f>AE9*Constants!$H67*(1-Constants!$H85)</f>
        <v>307220068.31984574</v>
      </c>
      <c r="AF70" s="22">
        <f>AF9*Constants!$H67*(1-Constants!$H85)</f>
        <v>303693695.45616311</v>
      </c>
      <c r="AG70" s="22">
        <f>AG9*Constants!$H67*(1-Constants!$H85)</f>
        <v>296768994.88483173</v>
      </c>
      <c r="AH70" s="22">
        <f>AH9*Constants!$H67*(1-Constants!$H85)</f>
        <v>289657185.38152784</v>
      </c>
      <c r="AI70" s="22">
        <f>AI9*Constants!$H67*(1-Constants!$H85)</f>
        <v>284991866.74167305</v>
      </c>
      <c r="AJ70" s="22">
        <f>AJ9*Constants!$H67*(1-Constants!$H85)</f>
        <v>279452382.27132308</v>
      </c>
      <c r="AK70" s="22">
        <f>AK9*Constants!$H67*(1-Constants!$H85)</f>
        <v>271090783.83116287</v>
      </c>
      <c r="AL70" s="22">
        <f>AL9*Constants!$H67*(1-Constants!$H85)</f>
        <v>237895637.77004519</v>
      </c>
      <c r="AM70" s="22">
        <f>AM9*Constants!$H67*(1-Constants!$H85)</f>
        <v>243427083.08856028</v>
      </c>
      <c r="AN70" s="22">
        <f>AN9*Constants!$H67*(1-Constants!$H85)</f>
        <v>245584857.83809096</v>
      </c>
      <c r="AO70" s="22">
        <f>AO9*Constants!$H67*(1-Constants!$H85)</f>
        <v>248195097.21205303</v>
      </c>
      <c r="AP70" s="22">
        <f>AP9*Constants!$H67*(1-Constants!$H85)</f>
        <v>250764517.34435233</v>
      </c>
      <c r="AQ70" s="22">
        <f>AQ9*Constants!$H67*(1-Constants!$H85)</f>
        <v>255877301.94289017</v>
      </c>
      <c r="AR70" s="22">
        <f>AR9*Constants!$H67*(1-Constants!$H85)</f>
        <v>261250901.43215242</v>
      </c>
      <c r="AS70" s="22">
        <f>AS9*Constants!$H67*(1-Constants!$H85)</f>
        <v>267183457.1664989</v>
      </c>
      <c r="AT70" s="22">
        <f>AT9*Constants!$H67*(1-Constants!$H85)</f>
        <v>273224969.60380733</v>
      </c>
      <c r="AU70" s="22">
        <f>AU9*Constants!$H67*(1-Constants!$H85)</f>
        <v>282022279.78714299</v>
      </c>
      <c r="AV70" s="22">
        <f>AV9*Constants!$H67*(1-Constants!$H85)</f>
        <v>291323151.44364029</v>
      </c>
      <c r="AW70" s="22">
        <f>AW9*Constants!$H67*(1-Constants!$H85)</f>
        <v>296671160.85165125</v>
      </c>
      <c r="AX70" s="22">
        <f>AX9*Constants!$H67*(1-Constants!$H85)</f>
        <v>301476728.57108039</v>
      </c>
      <c r="AY70" s="22">
        <f>AY9*Constants!$H67*(1-Constants!$H85)</f>
        <v>305961289.84978563</v>
      </c>
      <c r="AZ70" s="22">
        <f>AZ9*Constants!$H67*(1-Constants!$H85)</f>
        <v>311180882.27045363</v>
      </c>
      <c r="BA70" s="22">
        <f>BA9*Constants!$H67*(1-Constants!$H85)</f>
        <v>314194573.87647164</v>
      </c>
      <c r="BB70" s="22">
        <f>BB9*Constants!$H67*(1-Constants!$H85)</f>
        <v>317564048.41966712</v>
      </c>
      <c r="BC70" s="22">
        <f>BC9*Constants!$H67*(1-Constants!$H85)</f>
        <v>321043141.06267011</v>
      </c>
      <c r="BD70" s="22">
        <f>BD9*Constants!$H67*(1-Constants!$H85)</f>
        <v>323557801.6067692</v>
      </c>
      <c r="BE70" s="22">
        <f>BE9*Constants!$H67*(1-Constants!$H85)</f>
        <v>325826004.27265668</v>
      </c>
      <c r="BF70" s="22">
        <f>BF9*Constants!$H67*(1-Constants!$H85)</f>
        <v>328270593.13228989</v>
      </c>
      <c r="BG70" s="22">
        <f>BG9*Constants!$H67*(1-Constants!$H85)</f>
        <v>331978516.82027996</v>
      </c>
      <c r="BH70" s="22">
        <f>BH9*Constants!$H67*(1-Constants!$H85)</f>
        <v>335567670.3113724</v>
      </c>
      <c r="BI70" s="22">
        <f>BI9*Constants!$H67*(1-Constants!$H85)</f>
        <v>339133898.9922688</v>
      </c>
      <c r="BJ70" s="22">
        <f>BJ9*Constants!$H67*(1-Constants!$H85)</f>
        <v>342680061.85250795</v>
      </c>
      <c r="BK70" s="22">
        <f>BK9*Constants!$H67*(1-Constants!$H85)</f>
        <v>346681808.31099921</v>
      </c>
      <c r="BL70" s="22">
        <f>BL9*Constants!$H67*(1-Constants!$H85)</f>
        <v>350763509.01676899</v>
      </c>
      <c r="BM70" s="22">
        <f>BM9*Constants!$H67*(1-Constants!$H85)</f>
        <v>354263809.98283601</v>
      </c>
      <c r="BN70" s="22">
        <f>BN9*Constants!$H67*(1-Constants!$H85)</f>
        <v>357849410.0234226</v>
      </c>
      <c r="BO70" s="22">
        <f>BO9*Constants!$H67*(1-Constants!$H85)</f>
        <v>361658446.27833503</v>
      </c>
      <c r="BP70" s="22">
        <f>BP9*Constants!$H67*(1-Constants!$H85)</f>
        <v>367537293.99467403</v>
      </c>
    </row>
    <row r="71" spans="1:68" x14ac:dyDescent="0.25">
      <c r="A71" t="str">
        <f t="shared" si="25"/>
        <v>3C Aggregated and non-CO2 emissions on land</v>
      </c>
      <c r="B71" t="str">
        <f t="shared" si="26"/>
        <v>3C4 Direct N2O from managed soils (N2O)</v>
      </c>
      <c r="C71" t="s">
        <v>410</v>
      </c>
      <c r="D71" t="str">
        <f t="shared" si="27"/>
        <v xml:space="preserve"> - Feedlot</v>
      </c>
      <c r="E71" t="str">
        <f t="shared" si="28"/>
        <v>Urine &amp; dung - Feedlot</v>
      </c>
      <c r="F71" t="str">
        <f t="shared" si="29"/>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5"/>
        <v>3C Aggregated and non-CO2 emissions on land</v>
      </c>
      <c r="B72" t="str">
        <f t="shared" si="26"/>
        <v>3C4 Direct N2O from managed soils (N2O)</v>
      </c>
      <c r="C72" t="s">
        <v>410</v>
      </c>
      <c r="D72" t="str">
        <f t="shared" si="27"/>
        <v xml:space="preserve"> - Commercial sheep</v>
      </c>
      <c r="E72" t="str">
        <f t="shared" si="28"/>
        <v>Urine &amp; dung - Commercial sheep</v>
      </c>
      <c r="F72" t="str">
        <f t="shared" si="29"/>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369117345.68445975</v>
      </c>
      <c r="AE72" s="22">
        <f>AE11*Constants!$H69*(1-Constants!$H87)</f>
        <v>369318471.32334816</v>
      </c>
      <c r="AF72" s="22">
        <f>AF11*Constants!$H69*(1-Constants!$H87)</f>
        <v>369774481.59063894</v>
      </c>
      <c r="AG72" s="22">
        <f>AG11*Constants!$H69*(1-Constants!$H87)</f>
        <v>370457683.3033765</v>
      </c>
      <c r="AH72" s="22">
        <f>AH11*Constants!$H69*(1-Constants!$H87)</f>
        <v>371375518.68070102</v>
      </c>
      <c r="AI72" s="22">
        <f>AI11*Constants!$H69*(1-Constants!$H87)</f>
        <v>372536316.98185676</v>
      </c>
      <c r="AJ72" s="22">
        <f>AJ11*Constants!$H69*(1-Constants!$H87)</f>
        <v>373818935.58175302</v>
      </c>
      <c r="AK72" s="22">
        <f>AK11*Constants!$H69*(1-Constants!$H87)</f>
        <v>375210774.00789291</v>
      </c>
      <c r="AL72" s="22">
        <f>AL11*Constants!$H69*(1-Constants!$H87)</f>
        <v>376539175.18738925</v>
      </c>
      <c r="AM72" s="22">
        <f>AM11*Constants!$H69*(1-Constants!$H87)</f>
        <v>377108689.03032786</v>
      </c>
      <c r="AN72" s="22">
        <f>AN11*Constants!$H69*(1-Constants!$H87)</f>
        <v>377746899.73390538</v>
      </c>
      <c r="AO72" s="22">
        <f>AO11*Constants!$H69*(1-Constants!$H87)</f>
        <v>378476806.87714756</v>
      </c>
      <c r="AP72" s="22">
        <f>AP11*Constants!$H69*(1-Constants!$H87)</f>
        <v>379289760.01540762</v>
      </c>
      <c r="AQ72" s="22">
        <f>AQ11*Constants!$H69*(1-Constants!$H87)</f>
        <v>380202075.40719116</v>
      </c>
      <c r="AR72" s="22">
        <f>AR11*Constants!$H69*(1-Constants!$H87)</f>
        <v>380772780.33245552</v>
      </c>
      <c r="AS72" s="22">
        <f>AS11*Constants!$H69*(1-Constants!$H87)</f>
        <v>381415870.61754179</v>
      </c>
      <c r="AT72" s="22">
        <f>AT11*Constants!$H69*(1-Constants!$H87)</f>
        <v>382124543.06944847</v>
      </c>
      <c r="AU72" s="22">
        <f>AU11*Constants!$H69*(1-Constants!$H87)</f>
        <v>382918348.265091</v>
      </c>
      <c r="AV72" s="22">
        <f>AV11*Constants!$H69*(1-Constants!$H87)</f>
        <v>383776331.7179637</v>
      </c>
      <c r="AW72" s="22">
        <f>AW11*Constants!$H69*(1-Constants!$H87)</f>
        <v>384341045.11029148</v>
      </c>
      <c r="AX72" s="22">
        <f>AX11*Constants!$H69*(1-Constants!$H87)</f>
        <v>384954457.86680007</v>
      </c>
      <c r="AY72" s="22">
        <f>AY11*Constants!$H69*(1-Constants!$H87)</f>
        <v>385616378.76556343</v>
      </c>
      <c r="AZ72" s="22">
        <f>AZ11*Constants!$H69*(1-Constants!$H87)</f>
        <v>386334847.45916605</v>
      </c>
      <c r="BA72" s="22">
        <f>BA11*Constants!$H69*(1-Constants!$H87)</f>
        <v>387080473.57283801</v>
      </c>
      <c r="BB72" s="22">
        <f>BB11*Constants!$H69*(1-Constants!$H87)</f>
        <v>387556150.25895351</v>
      </c>
      <c r="BC72" s="22">
        <f>BC11*Constants!$H69*(1-Constants!$H87)</f>
        <v>388075416.8677423</v>
      </c>
      <c r="BD72" s="22">
        <f>BD11*Constants!$H69*(1-Constants!$H87)</f>
        <v>388626026.18966883</v>
      </c>
      <c r="BE72" s="22">
        <f>BE11*Constants!$H69*(1-Constants!$H87)</f>
        <v>389213797.23730415</v>
      </c>
      <c r="BF72" s="22">
        <f>BF11*Constants!$H69*(1-Constants!$H87)</f>
        <v>389842171.58550775</v>
      </c>
      <c r="BG72" s="22">
        <f>BG11*Constants!$H69*(1-Constants!$H87)</f>
        <v>390206203.1070658</v>
      </c>
      <c r="BH72" s="22">
        <f>BH11*Constants!$H69*(1-Constants!$H87)</f>
        <v>390602901.05534339</v>
      </c>
      <c r="BI72" s="22">
        <f>BI11*Constants!$H69*(1-Constants!$H87)</f>
        <v>391032427.76032865</v>
      </c>
      <c r="BJ72" s="22">
        <f>BJ11*Constants!$H69*(1-Constants!$H87)</f>
        <v>391494017.40381128</v>
      </c>
      <c r="BK72" s="22">
        <f>BK11*Constants!$H69*(1-Constants!$H87)</f>
        <v>391992696.9937067</v>
      </c>
      <c r="BL72" s="22">
        <f>BL11*Constants!$H69*(1-Constants!$H87)</f>
        <v>392223058.36992437</v>
      </c>
      <c r="BM72" s="22">
        <f>BM11*Constants!$H69*(1-Constants!$H87)</f>
        <v>392475356.89285785</v>
      </c>
      <c r="BN72" s="22">
        <f>BN11*Constants!$H69*(1-Constants!$H87)</f>
        <v>392757166.61503243</v>
      </c>
      <c r="BO72" s="22">
        <f>BO11*Constants!$H69*(1-Constants!$H87)</f>
        <v>393069896.54249972</v>
      </c>
      <c r="BP72" s="22">
        <f>BP11*Constants!$H69*(1-Constants!$H87)</f>
        <v>393438202.69614518</v>
      </c>
    </row>
    <row r="73" spans="1:68" x14ac:dyDescent="0.25">
      <c r="A73" t="str">
        <f t="shared" si="25"/>
        <v>3C Aggregated and non-CO2 emissions on land</v>
      </c>
      <c r="B73" t="str">
        <f t="shared" si="26"/>
        <v>3C4 Direct N2O from managed soils (N2O)</v>
      </c>
      <c r="C73" t="s">
        <v>410</v>
      </c>
      <c r="D73" t="str">
        <f t="shared" si="27"/>
        <v xml:space="preserve"> - Subsistence sheep</v>
      </c>
      <c r="E73" t="str">
        <f t="shared" si="28"/>
        <v>Urine &amp; dung - Subsistence sheep</v>
      </c>
      <c r="F73" t="str">
        <f t="shared" si="29"/>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41204394.674667127</v>
      </c>
      <c r="AE73" s="22">
        <f>AE12*Constants!$H70*(1-Constants!$H88)</f>
        <v>41226846.234586604</v>
      </c>
      <c r="AF73" s="22">
        <f>AF12*Constants!$H70*(1-Constants!$H88)</f>
        <v>41277750.444992401</v>
      </c>
      <c r="AG73" s="22">
        <f>AG12*Constants!$H70*(1-Constants!$H88)</f>
        <v>41354015.928972423</v>
      </c>
      <c r="AH73" s="22">
        <f>AH12*Constants!$H70*(1-Constants!$H88)</f>
        <v>41456473.457928486</v>
      </c>
      <c r="AI73" s="22">
        <f>AI12*Constants!$H70*(1-Constants!$H88)</f>
        <v>41586052.823129579</v>
      </c>
      <c r="AJ73" s="22">
        <f>AJ12*Constants!$H70*(1-Constants!$H88)</f>
        <v>41729230.930647641</v>
      </c>
      <c r="AK73" s="22">
        <f>AK12*Constants!$H70*(1-Constants!$H88)</f>
        <v>41884601.195698977</v>
      </c>
      <c r="AL73" s="22">
        <f>AL12*Constants!$H70*(1-Constants!$H88)</f>
        <v>42032889.990918718</v>
      </c>
      <c r="AM73" s="22">
        <f>AM12*Constants!$H70*(1-Constants!$H88)</f>
        <v>42096464.551777177</v>
      </c>
      <c r="AN73" s="22">
        <f>AN12*Constants!$H70*(1-Constants!$H88)</f>
        <v>42167707.710689269</v>
      </c>
      <c r="AO73" s="22">
        <f>AO12*Constants!$H70*(1-Constants!$H88)</f>
        <v>42249186.899780862</v>
      </c>
      <c r="AP73" s="22">
        <f>AP12*Constants!$H70*(1-Constants!$H88)</f>
        <v>42339936.474008426</v>
      </c>
      <c r="AQ73" s="22">
        <f>AQ12*Constants!$H70*(1-Constants!$H88)</f>
        <v>42441777.809589982</v>
      </c>
      <c r="AR73" s="22">
        <f>AR12*Constants!$H70*(1-Constants!$H88)</f>
        <v>42505485.330404967</v>
      </c>
      <c r="AS73" s="22">
        <f>AS12*Constants!$H70*(1-Constants!$H88)</f>
        <v>42577273.194692418</v>
      </c>
      <c r="AT73" s="22">
        <f>AT12*Constants!$H70*(1-Constants!$H88)</f>
        <v>42656381.965236053</v>
      </c>
      <c r="AU73" s="22">
        <f>AU12*Constants!$H70*(1-Constants!$H88)</f>
        <v>42744994.063687846</v>
      </c>
      <c r="AV73" s="22">
        <f>AV12*Constants!$H70*(1-Constants!$H88)</f>
        <v>42840770.350632437</v>
      </c>
      <c r="AW73" s="22">
        <f>AW12*Constants!$H70*(1-Constants!$H88)</f>
        <v>42903809.039460242</v>
      </c>
      <c r="AX73" s="22">
        <f>AX12*Constants!$H70*(1-Constants!$H88)</f>
        <v>42972284.015272558</v>
      </c>
      <c r="AY73" s="22">
        <f>AY12*Constants!$H70*(1-Constants!$H88)</f>
        <v>43046173.9320563</v>
      </c>
      <c r="AZ73" s="22">
        <f>AZ12*Constants!$H70*(1-Constants!$H88)</f>
        <v>43126376.252425984</v>
      </c>
      <c r="BA73" s="22">
        <f>BA12*Constants!$H70*(1-Constants!$H88)</f>
        <v>43209610.142750241</v>
      </c>
      <c r="BB73" s="22">
        <f>BB12*Constants!$H70*(1-Constants!$H88)</f>
        <v>43262709.706185527</v>
      </c>
      <c r="BC73" s="22">
        <f>BC12*Constants!$H70*(1-Constants!$H88)</f>
        <v>43320675.192067087</v>
      </c>
      <c r="BD73" s="22">
        <f>BD12*Constants!$H70*(1-Constants!$H88)</f>
        <v>43382139.450188421</v>
      </c>
      <c r="BE73" s="22">
        <f>BE12*Constants!$H70*(1-Constants!$H88)</f>
        <v>43447752.05416996</v>
      </c>
      <c r="BF73" s="22">
        <f>BF12*Constants!$H70*(1-Constants!$H88)</f>
        <v>43517897.185385078</v>
      </c>
      <c r="BG73" s="22">
        <f>BG12*Constants!$H70*(1-Constants!$H88)</f>
        <v>43558533.851918548</v>
      </c>
      <c r="BH73" s="22">
        <f>BH12*Constants!$H70*(1-Constants!$H88)</f>
        <v>43602817.056212716</v>
      </c>
      <c r="BI73" s="22">
        <f>BI12*Constants!$H70*(1-Constants!$H88)</f>
        <v>43650764.919087328</v>
      </c>
      <c r="BJ73" s="22">
        <f>BJ12*Constants!$H70*(1-Constants!$H88)</f>
        <v>43702291.952617899</v>
      </c>
      <c r="BK73" s="22">
        <f>BK12*Constants!$H70*(1-Constants!$H88)</f>
        <v>43757959.3193198</v>
      </c>
      <c r="BL73" s="22">
        <f>BL12*Constants!$H70*(1-Constants!$H88)</f>
        <v>43783674.45076634</v>
      </c>
      <c r="BM73" s="22">
        <f>BM12*Constants!$H70*(1-Constants!$H88)</f>
        <v>43811838.415522613</v>
      </c>
      <c r="BN73" s="22">
        <f>BN12*Constants!$H70*(1-Constants!$H88)</f>
        <v>43843296.701488853</v>
      </c>
      <c r="BO73" s="22">
        <f>BO12*Constants!$H70*(1-Constants!$H88)</f>
        <v>43878206.595344007</v>
      </c>
      <c r="BP73" s="22">
        <f>BP12*Constants!$H70*(1-Constants!$H88)</f>
        <v>43919320.437035121</v>
      </c>
    </row>
    <row r="74" spans="1:68" x14ac:dyDescent="0.25">
      <c r="A74" t="str">
        <f t="shared" si="25"/>
        <v>3C Aggregated and non-CO2 emissions on land</v>
      </c>
      <c r="B74" t="str">
        <f t="shared" si="26"/>
        <v>3C4 Direct N2O from managed soils (N2O)</v>
      </c>
      <c r="C74" t="s">
        <v>410</v>
      </c>
      <c r="D74" t="str">
        <f t="shared" si="27"/>
        <v xml:space="preserve"> - Commercial goats</v>
      </c>
      <c r="E74" t="str">
        <f t="shared" si="28"/>
        <v>Urine &amp; dung - Commercial goats</v>
      </c>
      <c r="F74" t="str">
        <f t="shared" si="29"/>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45626233.403449148</v>
      </c>
      <c r="AE74" s="22">
        <f>AE13*Constants!$H71*(1-Constants!$H89)</f>
        <v>45745169.657175988</v>
      </c>
      <c r="AF74" s="22">
        <f>AF13*Constants!$H71*(1-Constants!$H89)</f>
        <v>45904680.17774155</v>
      </c>
      <c r="AG74" s="22">
        <f>AG13*Constants!$H71*(1-Constants!$H89)</f>
        <v>46100075.801546633</v>
      </c>
      <c r="AH74" s="22">
        <f>AH13*Constants!$H71*(1-Constants!$H89)</f>
        <v>46333378.156253874</v>
      </c>
      <c r="AI74" s="22">
        <f>AI13*Constants!$H71*(1-Constants!$H89)</f>
        <v>46606633.400002062</v>
      </c>
      <c r="AJ74" s="22">
        <f>AJ13*Constants!$H71*(1-Constants!$H89)</f>
        <v>46896823.07442677</v>
      </c>
      <c r="AK74" s="22">
        <f>AK13*Constants!$H71*(1-Constants!$H89)</f>
        <v>47201961.758812733</v>
      </c>
      <c r="AL74" s="22">
        <f>AL13*Constants!$H71*(1-Constants!$H89)</f>
        <v>47489343.368769072</v>
      </c>
      <c r="AM74" s="22">
        <f>AM13*Constants!$H71*(1-Constants!$H89)</f>
        <v>47626621.696007818</v>
      </c>
      <c r="AN74" s="22">
        <f>AN13*Constants!$H71*(1-Constants!$H89)</f>
        <v>47773088.27122768</v>
      </c>
      <c r="AO74" s="22">
        <f>AO13*Constants!$H71*(1-Constants!$H89)</f>
        <v>47933354.679574564</v>
      </c>
      <c r="AP74" s="22">
        <f>AP13*Constants!$H71*(1-Constants!$H89)</f>
        <v>48105950.699350893</v>
      </c>
      <c r="AQ74" s="22">
        <f>AQ13*Constants!$H71*(1-Constants!$H89)</f>
        <v>48294119.120221034</v>
      </c>
      <c r="AR74" s="22">
        <f>AR13*Constants!$H71*(1-Constants!$H89)</f>
        <v>48414695.753216341</v>
      </c>
      <c r="AS74" s="22">
        <f>AS13*Constants!$H71*(1-Constants!$H89)</f>
        <v>48546334.497433648</v>
      </c>
      <c r="AT74" s="22">
        <f>AT13*Constants!$H71*(1-Constants!$H89)</f>
        <v>48687849.975301385</v>
      </c>
      <c r="AU74" s="22">
        <f>AU13*Constants!$H71*(1-Constants!$H89)</f>
        <v>48842997.016552791</v>
      </c>
      <c r="AV74" s="22">
        <f>AV13*Constants!$H71*(1-Constants!$H89)</f>
        <v>49007903.868000478</v>
      </c>
      <c r="AW74" s="22">
        <f>AW13*Constants!$H71*(1-Constants!$H89)</f>
        <v>49115859.574266754</v>
      </c>
      <c r="AX74" s="22">
        <f>AX13*Constants!$H71*(1-Constants!$H89)</f>
        <v>49231081.26977063</v>
      </c>
      <c r="AY74" s="22">
        <f>AY13*Constants!$H71*(1-Constants!$H89)</f>
        <v>49353589.256769799</v>
      </c>
      <c r="AZ74" s="22">
        <f>AZ13*Constants!$H71*(1-Constants!$H89)</f>
        <v>49484924.870536789</v>
      </c>
      <c r="BA74" s="22">
        <f>BA13*Constants!$H71*(1-Constants!$H89)</f>
        <v>49619674.03058587</v>
      </c>
      <c r="BB74" s="22">
        <f>BB13*Constants!$H71*(1-Constants!$H89)</f>
        <v>49702935.370917059</v>
      </c>
      <c r="BC74" s="22">
        <f>BC13*Constants!$H71*(1-Constants!$H89)</f>
        <v>49792960.888852522</v>
      </c>
      <c r="BD74" s="22">
        <f>BD13*Constants!$H71*(1-Constants!$H89)</f>
        <v>49887518.422050565</v>
      </c>
      <c r="BE74" s="22">
        <f>BE13*Constants!$H71*(1-Constants!$H89)</f>
        <v>49987711.729006015</v>
      </c>
      <c r="BF74" s="22">
        <f>BF13*Constants!$H71*(1-Constants!$H89)</f>
        <v>50094196.395486251</v>
      </c>
      <c r="BG74" s="22">
        <f>BG13*Constants!$H71*(1-Constants!$H89)</f>
        <v>50151090.193601087</v>
      </c>
      <c r="BH74" s="22">
        <f>BH13*Constants!$H71*(1-Constants!$H89)</f>
        <v>50213048.626715139</v>
      </c>
      <c r="BI74" s="22">
        <f>BI13*Constants!$H71*(1-Constants!$H89)</f>
        <v>50280115.905194208</v>
      </c>
      <c r="BJ74" s="22">
        <f>BJ13*Constants!$H71*(1-Constants!$H89)</f>
        <v>50352164.459657393</v>
      </c>
      <c r="BK74" s="22">
        <f>BK13*Constants!$H71*(1-Constants!$H89)</f>
        <v>50430120.214411288</v>
      </c>
      <c r="BL74" s="22">
        <f>BL13*Constants!$H71*(1-Constants!$H89)</f>
        <v>50458477.014943682</v>
      </c>
      <c r="BM74" s="22">
        <f>BM13*Constants!$H71*(1-Constants!$H89)</f>
        <v>50490179.768638544</v>
      </c>
      <c r="BN74" s="22">
        <f>BN13*Constants!$H71*(1-Constants!$H89)</f>
        <v>50526611.596655242</v>
      </c>
      <c r="BO74" s="22">
        <f>BO13*Constants!$H71*(1-Constants!$H89)</f>
        <v>50568030.260739133</v>
      </c>
      <c r="BP74" s="22">
        <f>BP13*Constants!$H71*(1-Constants!$H89)</f>
        <v>50618889.002029166</v>
      </c>
    </row>
    <row r="75" spans="1:68" x14ac:dyDescent="0.25">
      <c r="A75" t="str">
        <f t="shared" si="25"/>
        <v>3C Aggregated and non-CO2 emissions on land</v>
      </c>
      <c r="B75" t="str">
        <f t="shared" si="26"/>
        <v>3C4 Direct N2O from managed soils (N2O)</v>
      </c>
      <c r="C75" t="s">
        <v>410</v>
      </c>
      <c r="D75" t="str">
        <f t="shared" si="27"/>
        <v xml:space="preserve"> - Subsistence goats</v>
      </c>
      <c r="E75" t="str">
        <f t="shared" si="28"/>
        <v>Urine &amp; dung - Subsistence goats</v>
      </c>
      <c r="F75" t="str">
        <f t="shared" si="29"/>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75510489.494201809</v>
      </c>
      <c r="AE75" s="22">
        <f>AE14*Constants!$H72*(1-Constants!$H90)</f>
        <v>75707326.578212366</v>
      </c>
      <c r="AF75" s="22">
        <f>AF14*Constants!$H72*(1-Constants!$H90)</f>
        <v>75971313.249671206</v>
      </c>
      <c r="AG75" s="22">
        <f>AG14*Constants!$H72*(1-Constants!$H90)</f>
        <v>76294689.038070843</v>
      </c>
      <c r="AH75" s="22">
        <f>AH14*Constants!$H72*(1-Constants!$H90)</f>
        <v>76680799.696128428</v>
      </c>
      <c r="AI75" s="22">
        <f>AI14*Constants!$H72*(1-Constants!$H90)</f>
        <v>77133031.574000746</v>
      </c>
      <c r="AJ75" s="22">
        <f>AJ14*Constants!$H72*(1-Constants!$H90)</f>
        <v>77613289.590659991</v>
      </c>
      <c r="AK75" s="22">
        <f>AK14*Constants!$H72*(1-Constants!$H90)</f>
        <v>78118287.915151522</v>
      </c>
      <c r="AL75" s="22">
        <f>AL14*Constants!$H72*(1-Constants!$H90)</f>
        <v>78593898.642154783</v>
      </c>
      <c r="AM75" s="22">
        <f>AM14*Constants!$H72*(1-Constants!$H90)</f>
        <v>78821091.485251904</v>
      </c>
      <c r="AN75" s="22">
        <f>AN14*Constants!$H72*(1-Constants!$H90)</f>
        <v>79063490.692120373</v>
      </c>
      <c r="AO75" s="22">
        <f>AO14*Constants!$H72*(1-Constants!$H90)</f>
        <v>79328728.34250322</v>
      </c>
      <c r="AP75" s="22">
        <f>AP14*Constants!$H72*(1-Constants!$H90)</f>
        <v>79614371.249355078</v>
      </c>
      <c r="AQ75" s="22">
        <f>AQ14*Constants!$H72*(1-Constants!$H90)</f>
        <v>79925786.163700849</v>
      </c>
      <c r="AR75" s="22">
        <f>AR14*Constants!$H72*(1-Constants!$H90)</f>
        <v>80125338.042080313</v>
      </c>
      <c r="AS75" s="22">
        <f>AS14*Constants!$H72*(1-Constants!$H90)</f>
        <v>80343197.489831671</v>
      </c>
      <c r="AT75" s="22">
        <f>AT14*Constants!$H72*(1-Constants!$H90)</f>
        <v>80577402.731152162</v>
      </c>
      <c r="AU75" s="22">
        <f>AU14*Constants!$H72*(1-Constants!$H90)</f>
        <v>80834167.932979792</v>
      </c>
      <c r="AV75" s="22">
        <f>AV14*Constants!$H72*(1-Constants!$H90)</f>
        <v>81107085.422434881</v>
      </c>
      <c r="AW75" s="22">
        <f>AW14*Constants!$H72*(1-Constants!$H90)</f>
        <v>81285749.923441947</v>
      </c>
      <c r="AX75" s="22">
        <f>AX14*Constants!$H72*(1-Constants!$H90)</f>
        <v>81476439.489045933</v>
      </c>
      <c r="AY75" s="22">
        <f>AY14*Constants!$H72*(1-Constants!$H90)</f>
        <v>81679187.719070911</v>
      </c>
      <c r="AZ75" s="22">
        <f>AZ14*Constants!$H72*(1-Constants!$H90)</f>
        <v>81896545.492084399</v>
      </c>
      <c r="BA75" s="22">
        <f>BA14*Constants!$H72*(1-Constants!$H90)</f>
        <v>82119552.614856645</v>
      </c>
      <c r="BB75" s="22">
        <f>BB14*Constants!$H72*(1-Constants!$H90)</f>
        <v>82257348.441848502</v>
      </c>
      <c r="BC75" s="22">
        <f>BC14*Constants!$H72*(1-Constants!$H90)</f>
        <v>82406338.845377222</v>
      </c>
      <c r="BD75" s="22">
        <f>BD14*Constants!$H72*(1-Constants!$H90)</f>
        <v>82562829.642108411</v>
      </c>
      <c r="BE75" s="22">
        <f>BE14*Constants!$H72*(1-Constants!$H90)</f>
        <v>82728647.529930741</v>
      </c>
      <c r="BF75" s="22">
        <f>BF14*Constants!$H72*(1-Constants!$H90)</f>
        <v>82904877.489972591</v>
      </c>
      <c r="BG75" s="22">
        <f>BG14*Constants!$H72*(1-Constants!$H90)</f>
        <v>82999035.57019034</v>
      </c>
      <c r="BH75" s="22">
        <f>BH14*Constants!$H72*(1-Constants!$H90)</f>
        <v>83101575.518455759</v>
      </c>
      <c r="BI75" s="22">
        <f>BI14*Constants!$H72*(1-Constants!$H90)</f>
        <v>83212570.502026215</v>
      </c>
      <c r="BJ75" s="22">
        <f>BJ14*Constants!$H72*(1-Constants!$H90)</f>
        <v>83331809.396167621</v>
      </c>
      <c r="BK75" s="22">
        <f>BK14*Constants!$H72*(1-Constants!$H90)</f>
        <v>83460824.586799398</v>
      </c>
      <c r="BL75" s="22">
        <f>BL14*Constants!$H72*(1-Constants!$H90)</f>
        <v>83507754.515679508</v>
      </c>
      <c r="BM75" s="22">
        <f>BM14*Constants!$H72*(1-Constants!$H90)</f>
        <v>83560221.929078385</v>
      </c>
      <c r="BN75" s="22">
        <f>BN14*Constants!$H72*(1-Constants!$H90)</f>
        <v>83620515.864420027</v>
      </c>
      <c r="BO75" s="22">
        <f>BO14*Constants!$H72*(1-Constants!$H90)</f>
        <v>83689062.912157118</v>
      </c>
      <c r="BP75" s="22">
        <f>BP14*Constants!$H72*(1-Constants!$H90)</f>
        <v>83773233.095917672</v>
      </c>
    </row>
    <row r="76" spans="1:68" x14ac:dyDescent="0.25">
      <c r="A76" t="str">
        <f t="shared" si="25"/>
        <v>3C Aggregated and non-CO2 emissions on land</v>
      </c>
      <c r="B76" t="str">
        <f t="shared" si="26"/>
        <v>3C4 Direct N2O from managed soils (N2O)</v>
      </c>
      <c r="C76" t="s">
        <v>410</v>
      </c>
      <c r="D76" t="str">
        <f t="shared" si="27"/>
        <v xml:space="preserve"> - Horses</v>
      </c>
      <c r="E76" t="str">
        <f t="shared" si="28"/>
        <v>Urine &amp; dung - Horses</v>
      </c>
      <c r="F76" t="str">
        <f t="shared" si="29"/>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12211462.884863824</v>
      </c>
      <c r="AE76" s="22">
        <f>AE15*Constants!$H73*(1-Constants!$H91)</f>
        <v>12287763.753713917</v>
      </c>
      <c r="AF76" s="22">
        <f>AF15*Constants!$H73*(1-Constants!$H91)</f>
        <v>12323060.07262717</v>
      </c>
      <c r="AG76" s="22">
        <f>AG15*Constants!$H73*(1-Constants!$H91)</f>
        <v>12277868.918574508</v>
      </c>
      <c r="AH76" s="22">
        <f>AH15*Constants!$H73*(1-Constants!$H91)</f>
        <v>12220737.180784317</v>
      </c>
      <c r="AI76" s="22">
        <f>AI15*Constants!$H73*(1-Constants!$H91)</f>
        <v>12212055.033758663</v>
      </c>
      <c r="AJ76" s="22">
        <f>AJ15*Constants!$H73*(1-Constants!$H91)</f>
        <v>12180614.963841576</v>
      </c>
      <c r="AK76" s="22">
        <f>AK15*Constants!$H73*(1-Constants!$H91)</f>
        <v>12079319.369139684</v>
      </c>
      <c r="AL76" s="22">
        <f>AL15*Constants!$H73*(1-Constants!$H91)</f>
        <v>11376056.354092915</v>
      </c>
      <c r="AM76" s="22">
        <f>AM15*Constants!$H73*(1-Constants!$H91)</f>
        <v>11555750.780020049</v>
      </c>
      <c r="AN76" s="22">
        <f>AN15*Constants!$H73*(1-Constants!$H91)</f>
        <v>11654115.00340868</v>
      </c>
      <c r="AO76" s="22">
        <f>AO15*Constants!$H73*(1-Constants!$H91)</f>
        <v>11763495.737352436</v>
      </c>
      <c r="AP76" s="22">
        <f>AP15*Constants!$H73*(1-Constants!$H91)</f>
        <v>11871970.583898099</v>
      </c>
      <c r="AQ76" s="22">
        <f>AQ15*Constants!$H73*(1-Constants!$H91)</f>
        <v>12044531.559674093</v>
      </c>
      <c r="AR76" s="22">
        <f>AR15*Constants!$H73*(1-Constants!$H91)</f>
        <v>12237166.741844045</v>
      </c>
      <c r="AS76" s="22">
        <f>AS15*Constants!$H73*(1-Constants!$H91)</f>
        <v>12446171.825299166</v>
      </c>
      <c r="AT76" s="22">
        <f>AT15*Constants!$H73*(1-Constants!$H91)</f>
        <v>12660355.821969863</v>
      </c>
      <c r="AU76" s="22">
        <f>AU15*Constants!$H73*(1-Constants!$H91)</f>
        <v>12948959.875214282</v>
      </c>
      <c r="AV76" s="22">
        <f>AV15*Constants!$H73*(1-Constants!$H91)</f>
        <v>13254654.446982184</v>
      </c>
      <c r="AW76" s="22">
        <f>AW15*Constants!$H73*(1-Constants!$H91)</f>
        <v>13537471.926764732</v>
      </c>
      <c r="AX76" s="22">
        <f>AX15*Constants!$H73*(1-Constants!$H91)</f>
        <v>13814432.406881072</v>
      </c>
      <c r="AY76" s="22">
        <f>AY15*Constants!$H73*(1-Constants!$H91)</f>
        <v>14091321.544598961</v>
      </c>
      <c r="AZ76" s="22">
        <f>AZ15*Constants!$H73*(1-Constants!$H91)</f>
        <v>14398113.971855765</v>
      </c>
      <c r="BA76" s="22">
        <f>BA15*Constants!$H73*(1-Constants!$H91)</f>
        <v>14651297.299803738</v>
      </c>
      <c r="BB76" s="22">
        <f>BB15*Constants!$H73*(1-Constants!$H91)</f>
        <v>14935499.447283808</v>
      </c>
      <c r="BC76" s="22">
        <f>BC15*Constants!$H73*(1-Constants!$H91)</f>
        <v>15232988.598026723</v>
      </c>
      <c r="BD76" s="22">
        <f>BD15*Constants!$H73*(1-Constants!$H91)</f>
        <v>15511434.358220968</v>
      </c>
      <c r="BE76" s="22">
        <f>BE15*Constants!$H73*(1-Constants!$H91)</f>
        <v>15792181.436854774</v>
      </c>
      <c r="BF76" s="22">
        <f>BF15*Constants!$H73*(1-Constants!$H91)</f>
        <v>16088960.831931677</v>
      </c>
      <c r="BG76" s="22">
        <f>BG15*Constants!$H73*(1-Constants!$H91)</f>
        <v>16395851.244246259</v>
      </c>
      <c r="BH76" s="22">
        <f>BH15*Constants!$H73*(1-Constants!$H91)</f>
        <v>16707788.55849083</v>
      </c>
      <c r="BI76" s="22">
        <f>BI15*Constants!$H73*(1-Constants!$H91)</f>
        <v>17028239.178853247</v>
      </c>
      <c r="BJ76" s="22">
        <f>BJ15*Constants!$H73*(1-Constants!$H91)</f>
        <v>17357707.31288201</v>
      </c>
      <c r="BK76" s="22">
        <f>BK15*Constants!$H73*(1-Constants!$H91)</f>
        <v>17713385.662662316</v>
      </c>
      <c r="BL76" s="22">
        <f>BL15*Constants!$H73*(1-Constants!$H91)</f>
        <v>18097763.085971221</v>
      </c>
      <c r="BM76" s="22">
        <f>BM15*Constants!$H73*(1-Constants!$H91)</f>
        <v>18473632.656547353</v>
      </c>
      <c r="BN76" s="22">
        <f>BN15*Constants!$H73*(1-Constants!$H91)</f>
        <v>18865276.968444623</v>
      </c>
      <c r="BO76" s="22">
        <f>BO15*Constants!$H73*(1-Constants!$H91)</f>
        <v>19278813.798613731</v>
      </c>
      <c r="BP76" s="22">
        <f>BP15*Constants!$H73*(1-Constants!$H91)</f>
        <v>19787328.062075526</v>
      </c>
    </row>
    <row r="77" spans="1:68" x14ac:dyDescent="0.25">
      <c r="A77" t="str">
        <f t="shared" si="25"/>
        <v>3C Aggregated and non-CO2 emissions on land</v>
      </c>
      <c r="B77" t="str">
        <f t="shared" si="26"/>
        <v>3C4 Direct N2O from managed soils (N2O)</v>
      </c>
      <c r="C77" t="s">
        <v>410</v>
      </c>
      <c r="D77" t="str">
        <f t="shared" si="27"/>
        <v xml:space="preserve"> - Mules &amp; Asses</v>
      </c>
      <c r="E77" t="str">
        <f t="shared" si="28"/>
        <v>Urine &amp; dung - Mules &amp; Asses</v>
      </c>
      <c r="F77" t="str">
        <f t="shared" si="29"/>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5"/>
        <v>3C Aggregated and non-CO2 emissions on land</v>
      </c>
      <c r="B78" t="str">
        <f t="shared" si="26"/>
        <v>3C4 Direct N2O from managed soils (N2O)</v>
      </c>
      <c r="C78" t="s">
        <v>410</v>
      </c>
      <c r="D78" t="str">
        <f t="shared" si="27"/>
        <v xml:space="preserve"> - Commercial swine</v>
      </c>
      <c r="E78" t="str">
        <f t="shared" si="28"/>
        <v>Urine &amp; dung - Commercial swine</v>
      </c>
      <c r="F78" t="str">
        <f t="shared" si="29"/>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5"/>
        <v>3C Aggregated and non-CO2 emissions on land</v>
      </c>
      <c r="B79" t="str">
        <f t="shared" si="26"/>
        <v>3C4 Direct N2O from managed soils (N2O)</v>
      </c>
      <c r="C79" t="s">
        <v>410</v>
      </c>
      <c r="D79" t="str">
        <f>D63</f>
        <v xml:space="preserve"> - Subsistence swine</v>
      </c>
      <c r="E79" t="str">
        <f t="shared" si="28"/>
        <v>Urine &amp; dung - Subsistence swine</v>
      </c>
      <c r="F79" t="str">
        <f t="shared" si="29"/>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5"/>
        <v>3C Aggregated and non-CO2 emissions on land</v>
      </c>
      <c r="B80" t="str">
        <f t="shared" si="26"/>
        <v>3C4 Direct N2O from managed soils (N2O)</v>
      </c>
      <c r="C80" t="s">
        <v>410</v>
      </c>
      <c r="D80" t="str">
        <f t="shared" si="27"/>
        <v xml:space="preserve"> - Commercial layers</v>
      </c>
      <c r="E80" t="str">
        <f t="shared" ref="E80:E81" si="30">C80&amp;D80</f>
        <v>Urine &amp; dung - Commercial layers</v>
      </c>
      <c r="F80" t="str">
        <f t="shared" ref="F80:F81" si="31">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5"/>
        <v>3C Aggregated and non-CO2 emissions on land</v>
      </c>
      <c r="B81" t="str">
        <f t="shared" si="26"/>
        <v>3C4 Direct N2O from managed soils (N2O)</v>
      </c>
      <c r="C81" t="s">
        <v>410</v>
      </c>
      <c r="D81" t="str">
        <f t="shared" si="27"/>
        <v xml:space="preserve"> - Commercial broilers</v>
      </c>
      <c r="E81" t="str">
        <f t="shared" si="30"/>
        <v>Urine &amp; dung - Commercial broilers</v>
      </c>
      <c r="F81" t="str">
        <f t="shared" si="31"/>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6"/>
        <v>3C4 Direct N2O from managed soils (N2O)</v>
      </c>
      <c r="C82" t="s">
        <v>661</v>
      </c>
      <c r="D82" t="s">
        <v>444</v>
      </c>
      <c r="E82" t="str">
        <f t="shared" ref="E82:E85" si="32">C82&amp;D82</f>
        <v>Crop residue N - maize</v>
      </c>
      <c r="F82" t="str">
        <f t="shared" ref="F82:F85" si="33">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((AD41*Constants!$H$45*Constants!$H$48)*(1+Constants!$H$51))*Constants!$H$54*Constants!$H$42*Constants!$H$57*Constants!$H$58*ttokg</f>
        <v>100346378.06238909</v>
      </c>
      <c r="AE82" s="22">
        <f>((AE41*Constants!$H$45*Constants!$H$48)*(1+Constants!$H$51))*Constants!$H$54*Constants!$H$42*Constants!$H$57*Constants!$H$58*ttokg</f>
        <v>100591281.69885384</v>
      </c>
      <c r="AF82" s="22">
        <f>((AF41*Constants!$H$45*Constants!$H$48)*(1+Constants!$H$51))*Constants!$H$54*Constants!$H$42*Constants!$H$57*Constants!$H$58*ttokg</f>
        <v>100969422.72642083</v>
      </c>
      <c r="AG82" s="22">
        <f>((AG41*Constants!$H$45*Constants!$H$48)*(1+Constants!$H$51))*Constants!$H$54*Constants!$H$42*Constants!$H$57*Constants!$H$58*ttokg</f>
        <v>101272441.9228099</v>
      </c>
      <c r="AH82" s="22">
        <f>((AH41*Constants!$H$45*Constants!$H$48)*(1+Constants!$H$51))*Constants!$H$54*Constants!$H$42*Constants!$H$57*Constants!$H$58*ttokg</f>
        <v>101420996.89655474</v>
      </c>
      <c r="AI82" s="22">
        <f>((AI41*Constants!$H$45*Constants!$H$48)*(1+Constants!$H$51))*Constants!$H$54*Constants!$H$42*Constants!$H$57*Constants!$H$58*ttokg</f>
        <v>101550361.73691516</v>
      </c>
      <c r="AJ82" s="22">
        <f>((AJ41*Constants!$H$45*Constants!$H$48)*(1+Constants!$H$51))*Constants!$H$54*Constants!$H$42*Constants!$H$57*Constants!$H$58*ttokg</f>
        <v>101783351.30797985</v>
      </c>
      <c r="AK82" s="22">
        <f>((AK41*Constants!$H$45*Constants!$H$48)*(1+Constants!$H$51))*Constants!$H$54*Constants!$H$42*Constants!$H$57*Constants!$H$58*ttokg</f>
        <v>101969931.86364509</v>
      </c>
      <c r="AL82" s="22">
        <f>((AL41*Constants!$H$45*Constants!$H$48)*(1+Constants!$H$51))*Constants!$H$54*Constants!$H$42*Constants!$H$57*Constants!$H$58*ttokg</f>
        <v>102011820.11802395</v>
      </c>
      <c r="AM82" s="22">
        <f>((AM41*Constants!$H$45*Constants!$H$48)*(1+Constants!$H$51))*Constants!$H$54*Constants!$H$42*Constants!$H$57*Constants!$H$58*ttokg</f>
        <v>100740445.92127445</v>
      </c>
      <c r="AN82" s="22">
        <f>((AN41*Constants!$H$45*Constants!$H$48)*(1+Constants!$H$51))*Constants!$H$54*Constants!$H$42*Constants!$H$57*Constants!$H$58*ttokg</f>
        <v>101316732.69265242</v>
      </c>
      <c r="AO82" s="22">
        <f>((AO41*Constants!$H$45*Constants!$H$48)*(1+Constants!$H$51))*Constants!$H$54*Constants!$H$42*Constants!$H$57*Constants!$H$58*ttokg</f>
        <v>101711293.94998963</v>
      </c>
      <c r="AP82" s="22">
        <f>((AP41*Constants!$H$45*Constants!$H$48)*(1+Constants!$H$51))*Constants!$H$54*Constants!$H$42*Constants!$H$57*Constants!$H$58*ttokg</f>
        <v>102129808.40667012</v>
      </c>
      <c r="AQ82" s="22">
        <f>((AQ41*Constants!$H$45*Constants!$H$48)*(1+Constants!$H$51))*Constants!$H$54*Constants!$H$42*Constants!$H$57*Constants!$H$58*ttokg</f>
        <v>102545944.11468567</v>
      </c>
      <c r="AR82" s="22">
        <f>((AR41*Constants!$H$45*Constants!$H$48)*(1+Constants!$H$51))*Constants!$H$54*Constants!$H$42*Constants!$H$57*Constants!$H$58*ttokg</f>
        <v>103098874.11651401</v>
      </c>
      <c r="AS82" s="22">
        <f>((AS41*Constants!$H$45*Constants!$H$48)*(1+Constants!$H$51))*Constants!$H$54*Constants!$H$42*Constants!$H$57*Constants!$H$58*ttokg</f>
        <v>103664132.82357839</v>
      </c>
      <c r="AT82" s="22">
        <f>((AT41*Constants!$H$45*Constants!$H$48)*(1+Constants!$H$51))*Constants!$H$54*Constants!$H$42*Constants!$H$57*Constants!$H$58*ttokg</f>
        <v>104258330.14320126</v>
      </c>
      <c r="AU82" s="22">
        <f>((AU41*Constants!$H$45*Constants!$H$48)*(1+Constants!$H$51))*Constants!$H$54*Constants!$H$42*Constants!$H$57*Constants!$H$58*ttokg</f>
        <v>104857203.49932128</v>
      </c>
      <c r="AV82" s="22">
        <f>((AV41*Constants!$H$45*Constants!$H$48)*(1+Constants!$H$51))*Constants!$H$54*Constants!$H$42*Constants!$H$57*Constants!$H$58*ttokg</f>
        <v>105598031.81379882</v>
      </c>
      <c r="AW82" s="22">
        <f>((AW41*Constants!$H$45*Constants!$H$48)*(1+Constants!$H$51))*Constants!$H$54*Constants!$H$42*Constants!$H$57*Constants!$H$58*ttokg</f>
        <v>106360225.1947194</v>
      </c>
      <c r="AX82" s="22">
        <f>((AX41*Constants!$H$45*Constants!$H$48)*(1+Constants!$H$51))*Constants!$H$54*Constants!$H$42*Constants!$H$57*Constants!$H$58*ttokg</f>
        <v>107044414.02930993</v>
      </c>
      <c r="AY82" s="22">
        <f>((AY41*Constants!$H$45*Constants!$H$48)*(1+Constants!$H$51))*Constants!$H$54*Constants!$H$42*Constants!$H$57*Constants!$H$58*ttokg</f>
        <v>107707178.60048784</v>
      </c>
      <c r="AZ82" s="22">
        <f>((AZ41*Constants!$H$45*Constants!$H$48)*(1+Constants!$H$51))*Constants!$H$54*Constants!$H$42*Constants!$H$57*Constants!$H$58*ttokg</f>
        <v>108360124.83403905</v>
      </c>
      <c r="BA82" s="22">
        <f>((BA41*Constants!$H$45*Constants!$H$48)*(1+Constants!$H$51))*Constants!$H$54*Constants!$H$42*Constants!$H$57*Constants!$H$58*ttokg</f>
        <v>109056759.97844829</v>
      </c>
      <c r="BB82" s="22">
        <f>((BB41*Constants!$H$45*Constants!$H$48)*(1+Constants!$H$51))*Constants!$H$54*Constants!$H$42*Constants!$H$57*Constants!$H$58*ttokg</f>
        <v>109649275.63997319</v>
      </c>
      <c r="BC82" s="22">
        <f>((BC41*Constants!$H$45*Constants!$H$48)*(1+Constants!$H$51))*Constants!$H$54*Constants!$H$42*Constants!$H$57*Constants!$H$58*ttokg</f>
        <v>110266394.8828425</v>
      </c>
      <c r="BD82" s="22">
        <f>((BD41*Constants!$H$45*Constants!$H$48)*(1+Constants!$H$51))*Constants!$H$54*Constants!$H$42*Constants!$H$57*Constants!$H$58*ttokg</f>
        <v>110896635.46142627</v>
      </c>
      <c r="BE82" s="22">
        <f>((BE41*Constants!$H$45*Constants!$H$48)*(1+Constants!$H$51))*Constants!$H$54*Constants!$H$42*Constants!$H$57*Constants!$H$58*ttokg</f>
        <v>111486216.97729006</v>
      </c>
      <c r="BF82" s="22">
        <f>((BF41*Constants!$H$45*Constants!$H$48)*(1+Constants!$H$51))*Constants!$H$54*Constants!$H$42*Constants!$H$57*Constants!$H$58*ttokg</f>
        <v>112071522.79875955</v>
      </c>
      <c r="BG82" s="22">
        <f>((BG41*Constants!$H$45*Constants!$H$48)*(1+Constants!$H$51))*Constants!$H$54*Constants!$H$42*Constants!$H$57*Constants!$H$58*ttokg</f>
        <v>112674219.28541429</v>
      </c>
      <c r="BH82" s="22">
        <f>((BH41*Constants!$H$45*Constants!$H$48)*(1+Constants!$H$51))*Constants!$H$54*Constants!$H$42*Constants!$H$57*Constants!$H$58*ttokg</f>
        <v>113263906.03915963</v>
      </c>
      <c r="BI82" s="22">
        <f>((BI41*Constants!$H$45*Constants!$H$48)*(1+Constants!$H$51))*Constants!$H$54*Constants!$H$42*Constants!$H$57*Constants!$H$58*ttokg</f>
        <v>113852218.15588379</v>
      </c>
      <c r="BJ82" s="22">
        <f>((BJ41*Constants!$H$45*Constants!$H$48)*(1+Constants!$H$51))*Constants!$H$54*Constants!$H$42*Constants!$H$57*Constants!$H$58*ttokg</f>
        <v>114444172.83255926</v>
      </c>
      <c r="BK82" s="22">
        <f>((BK41*Constants!$H$45*Constants!$H$48)*(1+Constants!$H$51))*Constants!$H$54*Constants!$H$42*Constants!$H$57*Constants!$H$58*ttokg</f>
        <v>115040091.19686422</v>
      </c>
      <c r="BL82" s="22">
        <f>((BL41*Constants!$H$45*Constants!$H$48)*(1+Constants!$H$51))*Constants!$H$54*Constants!$H$42*Constants!$H$57*Constants!$H$58*ttokg</f>
        <v>115663876.93368408</v>
      </c>
      <c r="BM82" s="22">
        <f>((BM41*Constants!$H$45*Constants!$H$48)*(1+Constants!$H$51))*Constants!$H$54*Constants!$H$42*Constants!$H$57*Constants!$H$58*ttokg</f>
        <v>116296365.58341359</v>
      </c>
      <c r="BN82" s="22">
        <f>((BN41*Constants!$H$45*Constants!$H$48)*(1+Constants!$H$51))*Constants!$H$54*Constants!$H$42*Constants!$H$57*Constants!$H$58*ttokg</f>
        <v>116905452.88566148</v>
      </c>
      <c r="BO82" s="22">
        <f>((BO41*Constants!$H$45*Constants!$H$48)*(1+Constants!$H$51))*Constants!$H$54*Constants!$H$42*Constants!$H$57*Constants!$H$58*ttokg</f>
        <v>117524509.16664065</v>
      </c>
      <c r="BP82" s="22">
        <f>((BP41*Constants!$H$45*Constants!$H$48)*(1+Constants!$H$51))*Constants!$H$54*Constants!$H$42*Constants!$H$57*Constants!$H$58*ttokg</f>
        <v>118160500.36245126</v>
      </c>
    </row>
    <row r="83" spans="1:72" x14ac:dyDescent="0.25">
      <c r="A83" t="str">
        <f>A82</f>
        <v>3C Aggregated and non-CO2 emissions on land</v>
      </c>
      <c r="B83" t="str">
        <f t="shared" ref="B83:C83" si="34">B82</f>
        <v>3C4 Direct N2O from managed soils (N2O)</v>
      </c>
      <c r="C83" t="str">
        <f t="shared" si="34"/>
        <v>Crop residue N</v>
      </c>
      <c r="D83" t="s">
        <v>374</v>
      </c>
      <c r="E83" t="str">
        <f t="shared" si="32"/>
        <v>Crop residue N - wheat</v>
      </c>
      <c r="F83" t="str">
        <f t="shared" si="33"/>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5">B83</f>
        <v>3C4 Direct N2O from managed soils (N2O)</v>
      </c>
      <c r="C84" t="str">
        <f t="shared" ref="C84" si="36">C83</f>
        <v>Crop residue N</v>
      </c>
      <c r="D84" t="s">
        <v>375</v>
      </c>
      <c r="E84" t="str">
        <f t="shared" si="32"/>
        <v>Crop residue N - sorghum</v>
      </c>
      <c r="F84" t="str">
        <f t="shared" si="33"/>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7">B84</f>
        <v>3C4 Direct N2O from managed soils (N2O)</v>
      </c>
      <c r="C85" t="str">
        <f t="shared" ref="C85" si="38">C84</f>
        <v>Crop residue N</v>
      </c>
      <c r="D85" t="s">
        <v>376</v>
      </c>
      <c r="E85" t="str">
        <f t="shared" si="32"/>
        <v>Crop residue N - total</v>
      </c>
      <c r="F85" t="str">
        <f t="shared" si="33"/>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187683306.05231518</v>
      </c>
      <c r="AE85" s="22">
        <f>SUM(AE82:AE84)/Constants!$H$41</f>
        <v>188091478.7797564</v>
      </c>
      <c r="AF85" s="22">
        <f>SUM(AF82:AF84)/Constants!$H$41</f>
        <v>188721713.82570142</v>
      </c>
      <c r="AG85" s="22">
        <f>SUM(AG82:AG84)/Constants!$H$41</f>
        <v>189226745.81968316</v>
      </c>
      <c r="AH85" s="22">
        <f>SUM(AH82:AH84)/Constants!$H$41</f>
        <v>189474337.44259122</v>
      </c>
      <c r="AI85" s="22">
        <f>SUM(AI82:AI84)/Constants!$H$41</f>
        <v>189689945.50985861</v>
      </c>
      <c r="AJ85" s="22">
        <f>SUM(AJ82:AJ84)/Constants!$H$41</f>
        <v>190078261.46163309</v>
      </c>
      <c r="AK85" s="22">
        <f>SUM(AK82:AK84)/Constants!$H$41</f>
        <v>190389229.05440849</v>
      </c>
      <c r="AL85" s="22">
        <f>SUM(AL82:AL84)/Constants!$H$41</f>
        <v>190459042.8117066</v>
      </c>
      <c r="AM85" s="22">
        <f>SUM(AM82:AM84)/Constants!$H$41</f>
        <v>188340085.81712407</v>
      </c>
      <c r="AN85" s="22">
        <f>SUM(AN82:AN84)/Constants!$H$41</f>
        <v>189300563.76942071</v>
      </c>
      <c r="AO85" s="22">
        <f>SUM(AO82:AO84)/Constants!$H$41</f>
        <v>189958165.86498272</v>
      </c>
      <c r="AP85" s="22">
        <f>SUM(AP82:AP84)/Constants!$H$41</f>
        <v>190655689.95945019</v>
      </c>
      <c r="AQ85" s="22">
        <f>SUM(AQ82:AQ84)/Constants!$H$41</f>
        <v>191349249.47280946</v>
      </c>
      <c r="AR85" s="22">
        <f>SUM(AR82:AR84)/Constants!$H$41</f>
        <v>192270799.47585669</v>
      </c>
      <c r="AS85" s="22">
        <f>SUM(AS82:AS84)/Constants!$H$41</f>
        <v>193212897.32096398</v>
      </c>
      <c r="AT85" s="22">
        <f>SUM(AT82:AT84)/Constants!$H$41</f>
        <v>194203226.18700209</v>
      </c>
      <c r="AU85" s="22">
        <f>SUM(AU82:AU84)/Constants!$H$41</f>
        <v>195201348.44720212</v>
      </c>
      <c r="AV85" s="22">
        <f>SUM(AV82:AV84)/Constants!$H$41</f>
        <v>196436062.30466467</v>
      </c>
      <c r="AW85" s="22">
        <f>SUM(AW82:AW84)/Constants!$H$41</f>
        <v>197706384.606199</v>
      </c>
      <c r="AX85" s="22">
        <f>SUM(AX82:AX84)/Constants!$H$41</f>
        <v>198846699.33051655</v>
      </c>
      <c r="AY85" s="22">
        <f>SUM(AY82:AY84)/Constants!$H$41</f>
        <v>199951306.94914642</v>
      </c>
      <c r="AZ85" s="22">
        <f>SUM(AZ82:AZ84)/Constants!$H$41</f>
        <v>201039550.67173177</v>
      </c>
      <c r="BA85" s="22">
        <f>SUM(BA82:BA84)/Constants!$H$41</f>
        <v>202200609.24574715</v>
      </c>
      <c r="BB85" s="22">
        <f>SUM(BB82:BB84)/Constants!$H$41</f>
        <v>203188135.34828866</v>
      </c>
      <c r="BC85" s="22">
        <f>SUM(BC82:BC84)/Constants!$H$41</f>
        <v>204216667.41973752</v>
      </c>
      <c r="BD85" s="22">
        <f>SUM(BD82:BD84)/Constants!$H$41</f>
        <v>205267068.38404381</v>
      </c>
      <c r="BE85" s="22">
        <f>SUM(BE82:BE84)/Constants!$H$41</f>
        <v>206249704.24381676</v>
      </c>
      <c r="BF85" s="22">
        <f>SUM(BF82:BF84)/Constants!$H$41</f>
        <v>207225213.94626591</v>
      </c>
      <c r="BG85" s="22">
        <f>SUM(BG82:BG84)/Constants!$H$41</f>
        <v>208229708.09069049</v>
      </c>
      <c r="BH85" s="22">
        <f>SUM(BH82:BH84)/Constants!$H$41</f>
        <v>209212519.34693271</v>
      </c>
      <c r="BI85" s="22">
        <f>SUM(BI82:BI84)/Constants!$H$41</f>
        <v>210193039.54147297</v>
      </c>
      <c r="BJ85" s="22">
        <f>SUM(BJ82:BJ84)/Constants!$H$41</f>
        <v>211179630.66926542</v>
      </c>
      <c r="BK85" s="22">
        <f>SUM(BK82:BK84)/Constants!$H$41</f>
        <v>212172827.94310701</v>
      </c>
      <c r="BL85" s="22">
        <f>SUM(BL82:BL84)/Constants!$H$41</f>
        <v>213212470.83780679</v>
      </c>
      <c r="BM85" s="22">
        <f>SUM(BM82:BM84)/Constants!$H$41</f>
        <v>214266618.587356</v>
      </c>
      <c r="BN85" s="22">
        <f>SUM(BN82:BN84)/Constants!$H$41</f>
        <v>215281764.09110245</v>
      </c>
      <c r="BO85" s="22">
        <f>SUM(BO82:BO84)/Constants!$H$41</f>
        <v>216313524.55940109</v>
      </c>
      <c r="BP85" s="22">
        <f>SUM(BP82:BP84)/Constants!$H$41</f>
        <v>217373509.88575208</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IF('[2]Mitigation summary'!G11*CO2toC*Ggtot&gt;0,'[2]Mitigation summary'!G11*CO2toC*Ggtot,"NO")</f>
        <v>NO</v>
      </c>
      <c r="AE87" s="95" t="str">
        <f>IF('[2]Mitigation summary'!H11*CO2toC*Ggtot&gt;0,'[2]Mitigation summary'!H11*CO2toC*Ggtot,"NO")</f>
        <v>NO</v>
      </c>
      <c r="AF87" s="95" t="str">
        <f>IF('[2]Mitigation summary'!I11*CO2toC*Ggtot&gt;0,'[2]Mitigation summary'!I11*CO2toC*Ggtot,"NO")</f>
        <v>NO</v>
      </c>
      <c r="AG87" s="95" t="str">
        <f>IF('[2]Mitigation summary'!J11*CO2toC*Ggtot&gt;0,'[2]Mitigation summary'!J11*CO2toC*Ggtot,"NO")</f>
        <v>NO</v>
      </c>
      <c r="AH87" s="95" t="str">
        <f>IF('[2]Mitigation summary'!K11*CO2toC*Ggtot&gt;0,'[2]Mitigation summary'!K11*CO2toC*Ggtot,"NO")</f>
        <v>NO</v>
      </c>
      <c r="AI87" s="95" t="str">
        <f>IF('[2]Mitigation summary'!L11*CO2toC*Ggtot&gt;0,'[2]Mitigation summary'!L11*CO2toC*Ggtot,"NO")</f>
        <v>NO</v>
      </c>
      <c r="AJ87" s="95" t="str">
        <f>IF('[2]Mitigation summary'!M11*CO2toC*Ggtot&gt;0,'[2]Mitigation summary'!M11*CO2toC*Ggtot,"NO")</f>
        <v>NO</v>
      </c>
      <c r="AK87" s="95" t="str">
        <f>IF('[2]Mitigation summary'!N11*CO2toC*Ggtot&gt;0,'[2]Mitigation summary'!N11*CO2toC*Ggtot,"NO")</f>
        <v>NO</v>
      </c>
      <c r="AL87" s="95" t="str">
        <f>IF('[2]Mitigation summary'!O11*CO2toC*Ggtot&gt;0,'[2]Mitigation summary'!O11*CO2toC*Ggtot,"NO")</f>
        <v>NO</v>
      </c>
      <c r="AM87" s="95" t="str">
        <f>IF('[2]Mitigation summary'!P11*CO2toC*Ggtot&gt;0,'[2]Mitigation summary'!P11*CO2toC*Ggtot,"NO")</f>
        <v>NO</v>
      </c>
      <c r="AN87" s="95" t="str">
        <f>IF('[2]Mitigation summary'!Q11*CO2toC*Ggtot&gt;0,'[2]Mitigation summary'!Q11*CO2toC*Ggtot,"NO")</f>
        <v>NO</v>
      </c>
      <c r="AO87" s="95" t="str">
        <f>IF('[2]Mitigation summary'!R11*CO2toC*Ggtot&gt;0,'[2]Mitigation summary'!R11*CO2toC*Ggtot,"NO")</f>
        <v>NO</v>
      </c>
      <c r="AP87" s="95" t="str">
        <f>IF('[2]Mitigation summary'!S11*CO2toC*Ggtot&gt;0,'[2]Mitigation summary'!S11*CO2toC*Ggtot,"NO")</f>
        <v>NO</v>
      </c>
      <c r="AQ87" s="95" t="str">
        <f>IF('[2]Mitigation summary'!T11*CO2toC*Ggtot&gt;0,'[2]Mitigation summary'!T11*CO2toC*Ggtot,"NO")</f>
        <v>NO</v>
      </c>
      <c r="AR87" s="95" t="str">
        <f>IF('[2]Mitigation summary'!U11*CO2toC*Ggtot&gt;0,'[2]Mitigation summary'!U11*CO2toC*Ggtot,"NO")</f>
        <v>NO</v>
      </c>
      <c r="AS87" s="95" t="str">
        <f>IF('[2]Mitigation summary'!V11*CO2toC*Ggtot&gt;0,'[2]Mitigation summary'!V11*CO2toC*Ggtot,"NO")</f>
        <v>NO</v>
      </c>
      <c r="AT87" s="95" t="str">
        <f>IF('[2]Mitigation summary'!W11*CO2toC*Ggtot&gt;0,'[2]Mitigation summary'!W11*CO2toC*Ggtot,"NO")</f>
        <v>NO</v>
      </c>
      <c r="AU87" s="95" t="str">
        <f>IF('[2]Mitigation summary'!X11*CO2toC*Ggtot&gt;0,'[2]Mitigation summary'!X11*CO2toC*Ggtot,"NO")</f>
        <v>NO</v>
      </c>
      <c r="AV87" s="95" t="str">
        <f>IF('[2]Mitigation summary'!Y11*CO2toC*Ggtot&gt;0,'[2]Mitigation summary'!Y11*CO2toC*Ggtot,"NO")</f>
        <v>NO</v>
      </c>
      <c r="AW87" s="95" t="str">
        <f>IF('[2]Mitigation summary'!Z11*CO2toC*Ggtot&gt;0,'[2]Mitigation summary'!Z11*CO2toC*Ggtot,"NO")</f>
        <v>NO</v>
      </c>
      <c r="AX87" s="95" t="str">
        <f>IF('[2]Mitigation summary'!AA11*CO2toC*Ggtot&gt;0,'[2]Mitigation summary'!AA11*CO2toC*Ggtot,"NO")</f>
        <v>NO</v>
      </c>
      <c r="AY87" s="95" t="str">
        <f>IF('[2]Mitigation summary'!AB11*CO2toC*Ggtot&gt;0,'[2]Mitigation summary'!AB11*CO2toC*Ggtot,"NO")</f>
        <v>NO</v>
      </c>
      <c r="AZ87" s="95" t="str">
        <f>IF('[2]Mitigation summary'!AC11*CO2toC*Ggtot&gt;0,'[2]Mitigation summary'!AC11*CO2toC*Ggtot,"NO")</f>
        <v>NO</v>
      </c>
      <c r="BA87" s="95" t="str">
        <f>IF('[2]Mitigation summary'!AD11*CO2toC*Ggtot&gt;0,'[2]Mitigation summary'!AD11*CO2toC*Ggtot,"NO")</f>
        <v>NO</v>
      </c>
      <c r="BB87" s="95" t="str">
        <f>IF('[2]Mitigation summary'!AE11*CO2toC*Ggtot&gt;0,'[2]Mitigation summary'!AE11*CO2toC*Ggtot,"NO")</f>
        <v>NO</v>
      </c>
      <c r="BC87" s="95" t="str">
        <f>IF('[2]Mitigation summary'!AF11*CO2toC*Ggtot&gt;0,'[2]Mitigation summary'!AF11*CO2toC*Ggtot,"NO")</f>
        <v>NO</v>
      </c>
      <c r="BD87" s="95" t="str">
        <f>IF('[2]Mitigation summary'!AG11*CO2toC*Ggtot&gt;0,'[2]Mitigation summary'!AG11*CO2toC*Ggtot,"NO")</f>
        <v>NO</v>
      </c>
      <c r="BE87" s="95" t="str">
        <f>IF('[2]Mitigation summary'!AH11*CO2toC*Ggtot&gt;0,'[2]Mitigation summary'!AH11*CO2toC*Ggtot,"NO")</f>
        <v>NO</v>
      </c>
      <c r="BF87" s="95" t="str">
        <f>IF('[2]Mitigation summary'!AI11*CO2toC*Ggtot&gt;0,'[2]Mitigation summary'!AI11*CO2toC*Ggtot,"NO")</f>
        <v>NO</v>
      </c>
      <c r="BG87" s="95" t="str">
        <f>IF('[2]Mitigation summary'!AJ11*CO2toC*Ggtot&gt;0,'[2]Mitigation summary'!AJ11*CO2toC*Ggtot,"NO")</f>
        <v>NO</v>
      </c>
      <c r="BH87" s="95" t="str">
        <f>IF('[2]Mitigation summary'!AK11*CO2toC*Ggtot&gt;0,'[2]Mitigation summary'!AK11*CO2toC*Ggtot,"NO")</f>
        <v>NO</v>
      </c>
      <c r="BI87" s="95" t="str">
        <f>IF('[2]Mitigation summary'!AL11*CO2toC*Ggtot&gt;0,'[2]Mitigation summary'!AL11*CO2toC*Ggtot,"NO")</f>
        <v>NO</v>
      </c>
      <c r="BJ87" s="95" t="str">
        <f>IF('[2]Mitigation summary'!AM11*CO2toC*Ggtot&gt;0,'[2]Mitigation summary'!AM11*CO2toC*Ggtot,"NO")</f>
        <v>NO</v>
      </c>
      <c r="BK87" s="95" t="str">
        <f>IF('[2]Mitigation summary'!AN11*CO2toC*Ggtot&gt;0,'[2]Mitigation summary'!AN11*CO2toC*Ggtot,"NO")</f>
        <v>NO</v>
      </c>
      <c r="BL87" s="95" t="str">
        <f>IF('[2]Mitigation summary'!AO11*CO2toC*Ggtot&gt;0,'[2]Mitigation summary'!AO11*CO2toC*Ggtot,"NO")</f>
        <v>NO</v>
      </c>
      <c r="BM87" s="95" t="str">
        <f>IF('[2]Mitigation summary'!AP11*CO2toC*Ggtot&gt;0,'[2]Mitigation summary'!AP11*CO2toC*Ggtot,"NO")</f>
        <v>NO</v>
      </c>
      <c r="BN87" s="95" t="str">
        <f>IF('[2]Mitigation summary'!AQ11*CO2toC*Ggtot&gt;0,'[2]Mitigation summary'!AQ11*CO2toC*Ggtot,"NO")</f>
        <v>NO</v>
      </c>
      <c r="BO87" s="95" t="str">
        <f>IF('[2]Mitigation summary'!AR11*CO2toC*Ggtot&gt;0,'[2]Mitigation summary'!AR11*CO2toC*Ggtot,"NO")</f>
        <v>NO</v>
      </c>
      <c r="BP87" s="95" t="str">
        <f>IF('[2]Mitigation summary'!AS11*CO2toC*Ggtot&gt;0,'[2]Mitigation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IF('[2]Mitigation summary'!G16*CO2toC*Ggtot&gt;0,'[2]Mitigation summary'!G16*CO2toC*Ggtot,"NO")</f>
        <v>NO</v>
      </c>
      <c r="AE88" s="95" t="str">
        <f>IF('[2]Mitigation summary'!H16*CO2toC*Ggtot&gt;0,'[2]Mitigation summary'!H16*CO2toC*Ggtot,"NO")</f>
        <v>NO</v>
      </c>
      <c r="AF88" s="95" t="str">
        <f>IF('[2]Mitigation summary'!I16*CO2toC*Ggtot&gt;0,'[2]Mitigation summary'!I16*CO2toC*Ggtot,"NO")</f>
        <v>NO</v>
      </c>
      <c r="AG88" s="95" t="str">
        <f>IF('[2]Mitigation summary'!J16*CO2toC*Ggtot&gt;0,'[2]Mitigation summary'!J16*CO2toC*Ggtot,"NO")</f>
        <v>NO</v>
      </c>
      <c r="AH88" s="95" t="str">
        <f>IF('[2]Mitigation summary'!K16*CO2toC*Ggtot&gt;0,'[2]Mitigation summary'!K16*CO2toC*Ggtot,"NO")</f>
        <v>NO</v>
      </c>
      <c r="AI88" s="95" t="str">
        <f>IF('[2]Mitigation summary'!L16*CO2toC*Ggtot&gt;0,'[2]Mitigation summary'!L16*CO2toC*Ggtot,"NO")</f>
        <v>NO</v>
      </c>
      <c r="AJ88" s="95" t="str">
        <f>IF('[2]Mitigation summary'!M16*CO2toC*Ggtot&gt;0,'[2]Mitigation summary'!M16*CO2toC*Ggtot,"NO")</f>
        <v>NO</v>
      </c>
      <c r="AK88" s="95" t="str">
        <f>IF('[2]Mitigation summary'!N16*CO2toC*Ggtot&gt;0,'[2]Mitigation summary'!N16*CO2toC*Ggtot,"NO")</f>
        <v>NO</v>
      </c>
      <c r="AL88" s="95" t="str">
        <f>IF('[2]Mitigation summary'!O16*CO2toC*Ggtot&gt;0,'[2]Mitigation summary'!O16*CO2toC*Ggtot,"NO")</f>
        <v>NO</v>
      </c>
      <c r="AM88" s="95" t="str">
        <f>IF('[2]Mitigation summary'!P16*CO2toC*Ggtot&gt;0,'[2]Mitigation summary'!P16*CO2toC*Ggtot,"NO")</f>
        <v>NO</v>
      </c>
      <c r="AN88" s="95" t="str">
        <f>IF('[2]Mitigation summary'!Q16*CO2toC*Ggtot&gt;0,'[2]Mitigation summary'!Q16*CO2toC*Ggtot,"NO")</f>
        <v>NO</v>
      </c>
      <c r="AO88" s="95" t="str">
        <f>IF('[2]Mitigation summary'!R16*CO2toC*Ggtot&gt;0,'[2]Mitigation summary'!R16*CO2toC*Ggtot,"NO")</f>
        <v>NO</v>
      </c>
      <c r="AP88" s="95" t="str">
        <f>IF('[2]Mitigation summary'!S16*CO2toC*Ggtot&gt;0,'[2]Mitigation summary'!S16*CO2toC*Ggtot,"NO")</f>
        <v>NO</v>
      </c>
      <c r="AQ88" s="95" t="str">
        <f>IF('[2]Mitigation summary'!T16*CO2toC*Ggtot&gt;0,'[2]Mitigation summary'!T16*CO2toC*Ggtot,"NO")</f>
        <v>NO</v>
      </c>
      <c r="AR88" s="95" t="str">
        <f>IF('[2]Mitigation summary'!U16*CO2toC*Ggtot&gt;0,'[2]Mitigation summary'!U16*CO2toC*Ggtot,"NO")</f>
        <v>NO</v>
      </c>
      <c r="AS88" s="95" t="str">
        <f>IF('[2]Mitigation summary'!V16*CO2toC*Ggtot&gt;0,'[2]Mitigation summary'!V16*CO2toC*Ggtot,"NO")</f>
        <v>NO</v>
      </c>
      <c r="AT88" s="95" t="str">
        <f>IF('[2]Mitigation summary'!W16*CO2toC*Ggtot&gt;0,'[2]Mitigation summary'!W16*CO2toC*Ggtot,"NO")</f>
        <v>NO</v>
      </c>
      <c r="AU88" s="95" t="str">
        <f>IF('[2]Mitigation summary'!X16*CO2toC*Ggtot&gt;0,'[2]Mitigation summary'!X16*CO2toC*Ggtot,"NO")</f>
        <v>NO</v>
      </c>
      <c r="AV88" s="95" t="str">
        <f>IF('[2]Mitigation summary'!Y16*CO2toC*Ggtot&gt;0,'[2]Mitigation summary'!Y16*CO2toC*Ggtot,"NO")</f>
        <v>NO</v>
      </c>
      <c r="AW88" s="95" t="str">
        <f>IF('[2]Mitigation summary'!Z16*CO2toC*Ggtot&gt;0,'[2]Mitigation summary'!Z16*CO2toC*Ggtot,"NO")</f>
        <v>NO</v>
      </c>
      <c r="AX88" s="95" t="str">
        <f>IF('[2]Mitigation summary'!AA16*CO2toC*Ggtot&gt;0,'[2]Mitigation summary'!AA16*CO2toC*Ggtot,"NO")</f>
        <v>NO</v>
      </c>
      <c r="AY88" s="95" t="str">
        <f>IF('[2]Mitigation summary'!AB16*CO2toC*Ggtot&gt;0,'[2]Mitigation summary'!AB16*CO2toC*Ggtot,"NO")</f>
        <v>NO</v>
      </c>
      <c r="AZ88" s="95" t="str">
        <f>IF('[2]Mitigation summary'!AC16*CO2toC*Ggtot&gt;0,'[2]Mitigation summary'!AC16*CO2toC*Ggtot,"NO")</f>
        <v>NO</v>
      </c>
      <c r="BA88" s="95" t="str">
        <f>IF('[2]Mitigation summary'!AD16*CO2toC*Ggtot&gt;0,'[2]Mitigation summary'!AD16*CO2toC*Ggtot,"NO")</f>
        <v>NO</v>
      </c>
      <c r="BB88" s="95" t="str">
        <f>IF('[2]Mitigation summary'!AE16*CO2toC*Ggtot&gt;0,'[2]Mitigation summary'!AE16*CO2toC*Ggtot,"NO")</f>
        <v>NO</v>
      </c>
      <c r="BC88" s="95" t="str">
        <f>IF('[2]Mitigation summary'!AF16*CO2toC*Ggtot&gt;0,'[2]Mitigation summary'!AF16*CO2toC*Ggtot,"NO")</f>
        <v>NO</v>
      </c>
      <c r="BD88" s="95" t="str">
        <f>IF('[2]Mitigation summary'!AG16*CO2toC*Ggtot&gt;0,'[2]Mitigation summary'!AG16*CO2toC*Ggtot,"NO")</f>
        <v>NO</v>
      </c>
      <c r="BE88" s="95" t="str">
        <f>IF('[2]Mitigation summary'!AH16*CO2toC*Ggtot&gt;0,'[2]Mitigation summary'!AH16*CO2toC*Ggtot,"NO")</f>
        <v>NO</v>
      </c>
      <c r="BF88" s="95" t="str">
        <f>IF('[2]Mitigation summary'!AI16*CO2toC*Ggtot&gt;0,'[2]Mitigation summary'!AI16*CO2toC*Ggtot,"NO")</f>
        <v>NO</v>
      </c>
      <c r="BG88" s="95" t="str">
        <f>IF('[2]Mitigation summary'!AJ16*CO2toC*Ggtot&gt;0,'[2]Mitigation summary'!AJ16*CO2toC*Ggtot,"NO")</f>
        <v>NO</v>
      </c>
      <c r="BH88" s="95" t="str">
        <f>IF('[2]Mitigation summary'!AK16*CO2toC*Ggtot&gt;0,'[2]Mitigation summary'!AK16*CO2toC*Ggtot,"NO")</f>
        <v>NO</v>
      </c>
      <c r="BI88" s="95" t="str">
        <f>IF('[2]Mitigation summary'!AL16*CO2toC*Ggtot&gt;0,'[2]Mitigation summary'!AL16*CO2toC*Ggtot,"NO")</f>
        <v>NO</v>
      </c>
      <c r="BJ88" s="95" t="str">
        <f>IF('[2]Mitigation summary'!AM16*CO2toC*Ggtot&gt;0,'[2]Mitigation summary'!AM16*CO2toC*Ggtot,"NO")</f>
        <v>NO</v>
      </c>
      <c r="BK88" s="95" t="str">
        <f>IF('[2]Mitigation summary'!AN16*CO2toC*Ggtot&gt;0,'[2]Mitigation summary'!AN16*CO2toC*Ggtot,"NO")</f>
        <v>NO</v>
      </c>
      <c r="BL88" s="95" t="str">
        <f>IF('[2]Mitigation summary'!AO16*CO2toC*Ggtot&gt;0,'[2]Mitigation summary'!AO16*CO2toC*Ggtot,"NO")</f>
        <v>NO</v>
      </c>
      <c r="BM88" s="95" t="str">
        <f>IF('[2]Mitigation summary'!AP16*CO2toC*Ggtot&gt;0,'[2]Mitigation summary'!AP16*CO2toC*Ggtot,"NO")</f>
        <v>NO</v>
      </c>
      <c r="BN88" s="95" t="str">
        <f>IF('[2]Mitigation summary'!AQ16*CO2toC*Ggtot&gt;0,'[2]Mitigation summary'!AQ16*CO2toC*Ggtot,"NO")</f>
        <v>NO</v>
      </c>
      <c r="BO88" s="95" t="str">
        <f>IF('[2]Mitigation summary'!AR16*CO2toC*Ggtot&gt;0,'[2]Mitigation summary'!AR16*CO2toC*Ggtot,"NO")</f>
        <v>NO</v>
      </c>
      <c r="BP88" s="95" t="str">
        <f>IF('[2]Mitigation summary'!AS16*CO2toC*Ggtot&gt;0,'[2]Mitigation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v>423.91166750554424</v>
      </c>
      <c r="J89" s="21">
        <v>423.91166750554424</v>
      </c>
      <c r="K89" s="21">
        <v>423.91166750554424</v>
      </c>
      <c r="L89" s="21">
        <v>423.91166750554424</v>
      </c>
      <c r="M89" s="21">
        <v>423.91166750554424</v>
      </c>
      <c r="N89" s="21">
        <v>423.91166750554424</v>
      </c>
      <c r="O89" s="21">
        <v>423.91166750554424</v>
      </c>
      <c r="P89" s="21">
        <v>423.91166750554424</v>
      </c>
      <c r="Q89" s="21">
        <v>423.91166750554424</v>
      </c>
      <c r="R89" s="21">
        <v>423.91166750554424</v>
      </c>
      <c r="S89" s="21">
        <v>423.91166750554424</v>
      </c>
      <c r="T89" s="21">
        <v>423.91166750554424</v>
      </c>
      <c r="U89" s="21">
        <v>423.91166750554424</v>
      </c>
      <c r="V89" s="21">
        <v>423.91166750554424</v>
      </c>
      <c r="W89" s="21">
        <v>423.91166750554424</v>
      </c>
      <c r="X89" s="21">
        <v>423.91166750554424</v>
      </c>
      <c r="Y89" s="21">
        <v>423.91166750554424</v>
      </c>
      <c r="Z89" s="21">
        <v>423.91166750554424</v>
      </c>
      <c r="AA89" s="21">
        <v>423.91166750554424</v>
      </c>
      <c r="AB89" s="43">
        <v>423.91166750554424</v>
      </c>
      <c r="AC89" s="43">
        <v>423.91166750554424</v>
      </c>
      <c r="AD89" s="95">
        <f>IF('[2]Mitigation summary'!G24*CO2toC*Ggtot&gt;0,'[2]Mitigation summary'!G24*CO2toC*Ggtot,"NO")</f>
        <v>3283.5231445314134</v>
      </c>
      <c r="AE89" s="95">
        <f>IF('[2]Mitigation summary'!H24*CO2toC*Ggtot&gt;0,'[2]Mitigation summary'!H24*CO2toC*Ggtot,"NO")</f>
        <v>3279.6568877269606</v>
      </c>
      <c r="AF89" s="95">
        <f>IF('[2]Mitigation summary'!I24*CO2toC*Ggtot&gt;0,'[2]Mitigation summary'!I24*CO2toC*Ggtot,"NO")</f>
        <v>3275.7906309225073</v>
      </c>
      <c r="AG89" s="95">
        <f>IF('[2]Mitigation summary'!J24*CO2toC*Ggtot&gt;0,'[2]Mitigation summary'!J24*CO2toC*Ggtot,"NO")</f>
        <v>3271.9243741180535</v>
      </c>
      <c r="AH89" s="95">
        <f>IF('[2]Mitigation summary'!K24*CO2toC*Ggtot&gt;0,'[2]Mitigation summary'!K24*CO2toC*Ggtot,"NO")</f>
        <v>3268.0581173136006</v>
      </c>
      <c r="AI89" s="95">
        <f>IF('[2]Mitigation summary'!L24*CO2toC*Ggtot&gt;0,'[2]Mitigation summary'!L24*CO2toC*Ggtot,"NO")</f>
        <v>3264.1918605091473</v>
      </c>
      <c r="AJ89" s="95">
        <f>IF('[2]Mitigation summary'!M24*CO2toC*Ggtot&gt;0,'[2]Mitigation summary'!M24*CO2toC*Ggtot,"NO")</f>
        <v>3260.325603704694</v>
      </c>
      <c r="AK89" s="95">
        <f>IF('[2]Mitigation summary'!N24*CO2toC*Ggtot&gt;0,'[2]Mitigation summary'!N24*CO2toC*Ggtot,"NO")</f>
        <v>3256.4593469002416</v>
      </c>
      <c r="AL89" s="95">
        <f>IF('[2]Mitigation summary'!O24*CO2toC*Ggtot&gt;0,'[2]Mitigation summary'!O24*CO2toC*Ggtot,"NO")</f>
        <v>3252.5930900957883</v>
      </c>
      <c r="AM89" s="95">
        <f>IF('[2]Mitigation summary'!P24*CO2toC*Ggtot&gt;0,'[2]Mitigation summary'!P24*CO2toC*Ggtot,"NO")</f>
        <v>3248.7268332913354</v>
      </c>
      <c r="AN89" s="95">
        <f>IF('[2]Mitigation summary'!Q24*CO2toC*Ggtot&gt;0,'[2]Mitigation summary'!Q24*CO2toC*Ggtot,"NO")</f>
        <v>3244.8605764868817</v>
      </c>
      <c r="AO89" s="95">
        <f>IF('[2]Mitigation summary'!R24*CO2toC*Ggtot&gt;0,'[2]Mitigation summary'!R24*CO2toC*Ggtot,"NO")</f>
        <v>3240.9943196824288</v>
      </c>
      <c r="AP89" s="95">
        <f>IF('[2]Mitigation summary'!S24*CO2toC*Ggtot&gt;0,'[2]Mitigation summary'!S24*CO2toC*Ggtot,"NO")</f>
        <v>3237.1280628779759</v>
      </c>
      <c r="AQ89" s="95">
        <f>IF('[2]Mitigation summary'!T24*CO2toC*Ggtot&gt;0,'[2]Mitigation summary'!T24*CO2toC*Ggtot,"NO")</f>
        <v>3233.2618060735231</v>
      </c>
      <c r="AR89" s="95">
        <f>IF('[2]Mitigation summary'!U24*CO2toC*Ggtot&gt;0,'[2]Mitigation summary'!U24*CO2toC*Ggtot,"NO")</f>
        <v>3229.3955492690707</v>
      </c>
      <c r="AS89" s="95">
        <f>IF('[2]Mitigation summary'!V24*CO2toC*Ggtot&gt;0,'[2]Mitigation summary'!V24*CO2toC*Ggtot,"NO")</f>
        <v>3225.5292924646164</v>
      </c>
      <c r="AT89" s="95">
        <f>IF('[2]Mitigation summary'!W24*CO2toC*Ggtot&gt;0,'[2]Mitigation summary'!W24*CO2toC*Ggtot,"NO")</f>
        <v>3221.6630356601645</v>
      </c>
      <c r="AU89" s="95">
        <f>IF('[2]Mitigation summary'!X24*CO2toC*Ggtot&gt;0,'[2]Mitigation summary'!X24*CO2toC*Ggtot,"NO")</f>
        <v>3217.7967788557107</v>
      </c>
      <c r="AV89" s="95">
        <f>IF('[2]Mitigation summary'!Y24*CO2toC*Ggtot&gt;0,'[2]Mitigation summary'!Y24*CO2toC*Ggtot,"NO")</f>
        <v>3213.9305220512579</v>
      </c>
      <c r="AW89" s="95">
        <f>IF('[2]Mitigation summary'!Z24*CO2toC*Ggtot&gt;0,'[2]Mitigation summary'!Z24*CO2toC*Ggtot,"NO")</f>
        <v>3210.0642652468041</v>
      </c>
      <c r="AX89" s="95">
        <f>IF('[2]Mitigation summary'!AA24*CO2toC*Ggtot&gt;0,'[2]Mitigation summary'!AA24*CO2toC*Ggtot,"NO")</f>
        <v>3206.1980084423521</v>
      </c>
      <c r="AY89" s="95">
        <f>IF('[2]Mitigation summary'!AB24*CO2toC*Ggtot&gt;0,'[2]Mitigation summary'!AB24*CO2toC*Ggtot,"NO")</f>
        <v>3202.3317516378988</v>
      </c>
      <c r="AZ89" s="95">
        <f>IF('[2]Mitigation summary'!AC24*CO2toC*Ggtot&gt;0,'[2]Mitigation summary'!AC24*CO2toC*Ggtot,"NO")</f>
        <v>3198.4654948334455</v>
      </c>
      <c r="BA89" s="95">
        <f>IF('[2]Mitigation summary'!AD24*CO2toC*Ggtot&gt;0,'[2]Mitigation summary'!AD24*CO2toC*Ggtot,"NO")</f>
        <v>3194.5992380289917</v>
      </c>
      <c r="BB89" s="95">
        <f>IF('[2]Mitigation summary'!AE24*CO2toC*Ggtot&gt;0,'[2]Mitigation summary'!AE24*CO2toC*Ggtot,"NO")</f>
        <v>3190.7329812245389</v>
      </c>
      <c r="BC89" s="95">
        <f>IF('[2]Mitigation summary'!AF24*CO2toC*Ggtot&gt;0,'[2]Mitigation summary'!AF24*CO2toC*Ggtot,"NO")</f>
        <v>3186.866724420086</v>
      </c>
      <c r="BD89" s="95">
        <f>IF('[2]Mitigation summary'!AG24*CO2toC*Ggtot&gt;0,'[2]Mitigation summary'!AG24*CO2toC*Ggtot,"NO")</f>
        <v>3183.0004676156332</v>
      </c>
      <c r="BE89" s="95">
        <f>IF('[2]Mitigation summary'!AH24*CO2toC*Ggtot&gt;0,'[2]Mitigation summary'!AH24*CO2toC*Ggtot,"NO")</f>
        <v>3179.1342108111803</v>
      </c>
      <c r="BF89" s="95">
        <f>IF('[2]Mitigation summary'!AI24*CO2toC*Ggtot&gt;0,'[2]Mitigation summary'!AI24*CO2toC*Ggtot,"NO")</f>
        <v>3175.2679540067279</v>
      </c>
      <c r="BG89" s="95">
        <f>IF('[2]Mitigation summary'!AJ24*CO2toC*Ggtot&gt;0,'[2]Mitigation summary'!AJ24*CO2toC*Ggtot,"NO")</f>
        <v>3171.4016972022737</v>
      </c>
      <c r="BH89" s="95">
        <f>IF('[2]Mitigation summary'!AK24*CO2toC*Ggtot&gt;0,'[2]Mitigation summary'!AK24*CO2toC*Ggtot,"NO")</f>
        <v>3167.5354403978208</v>
      </c>
      <c r="BI89" s="95">
        <f>IF('[2]Mitigation summary'!AL24*CO2toC*Ggtot&gt;0,'[2]Mitigation summary'!AL24*CO2toC*Ggtot,"NO")</f>
        <v>3163.669183593368</v>
      </c>
      <c r="BJ89" s="95">
        <f>IF('[2]Mitigation summary'!AM24*CO2toC*Ggtot&gt;0,'[2]Mitigation summary'!AM24*CO2toC*Ggtot,"NO")</f>
        <v>3159.802926788916</v>
      </c>
      <c r="BK89" s="95">
        <f>IF('[2]Mitigation summary'!AN24*CO2toC*Ggtot&gt;0,'[2]Mitigation summary'!AN24*CO2toC*Ggtot,"NO")</f>
        <v>3155.9366699844613</v>
      </c>
      <c r="BL89" s="95">
        <f>IF('[2]Mitigation summary'!AO24*CO2toC*Ggtot&gt;0,'[2]Mitigation summary'!AO24*CO2toC*Ggtot,"NO")</f>
        <v>3152.0704131800094</v>
      </c>
      <c r="BM89" s="95">
        <f>IF('[2]Mitigation summary'!AP24*CO2toC*Ggtot&gt;0,'[2]Mitigation summary'!AP24*CO2toC*Ggtot,"NO")</f>
        <v>3148.2041563755556</v>
      </c>
      <c r="BN89" s="95">
        <f>IF('[2]Mitigation summary'!AQ24*CO2toC*Ggtot&gt;0,'[2]Mitigation summary'!AQ24*CO2toC*Ggtot,"NO")</f>
        <v>3144.3378995711018</v>
      </c>
      <c r="BO89" s="95">
        <f>IF('[2]Mitigation summary'!AR24*CO2toC*Ggtot&gt;0,'[2]Mitigation summary'!AR24*CO2toC*Ggtot,"NO")</f>
        <v>3140.471642766649</v>
      </c>
      <c r="BP89" s="95">
        <f>IF('[2]Mitigation summary'!AS24*CO2toC*Ggtot&gt;0,'[2]Mitigation summary'!AS24*CO2toC*Ggtot,"NO")</f>
        <v>3136.6053859621961</v>
      </c>
      <c r="BQ89" s="82"/>
    </row>
    <row r="90" spans="1:72" x14ac:dyDescent="0.25">
      <c r="C90" t="s">
        <v>60</v>
      </c>
      <c r="D90" t="s">
        <v>103</v>
      </c>
      <c r="F90" t="s">
        <v>719</v>
      </c>
      <c r="H90" s="21" t="s">
        <v>720</v>
      </c>
      <c r="I90" s="21">
        <v>44225.892697537653</v>
      </c>
      <c r="J90" s="21">
        <v>44225.892697537653</v>
      </c>
      <c r="K90" s="21">
        <v>44225.892697537653</v>
      </c>
      <c r="L90" s="21">
        <v>44225.892697537653</v>
      </c>
      <c r="M90" s="21">
        <v>44225.892697537653</v>
      </c>
      <c r="N90" s="21">
        <v>44225.892697537653</v>
      </c>
      <c r="O90" s="21">
        <v>44225.892697537653</v>
      </c>
      <c r="P90" s="21">
        <v>44225.892697537653</v>
      </c>
      <c r="Q90" s="21">
        <v>44225.892697537653</v>
      </c>
      <c r="R90" s="21">
        <v>44225.892697537653</v>
      </c>
      <c r="S90" s="21">
        <v>44225.892697537653</v>
      </c>
      <c r="T90" s="21">
        <v>44225.892697537653</v>
      </c>
      <c r="U90" s="21">
        <v>44225.892697537653</v>
      </c>
      <c r="V90" s="21">
        <v>44225.892697537653</v>
      </c>
      <c r="W90" s="21">
        <v>44225.892697537653</v>
      </c>
      <c r="X90" s="21">
        <v>44225.892697537653</v>
      </c>
      <c r="Y90" s="21">
        <v>44225.892697537653</v>
      </c>
      <c r="Z90" s="21">
        <v>44225.892697537653</v>
      </c>
      <c r="AA90" s="21">
        <v>44225.892697537653</v>
      </c>
      <c r="AB90" s="43">
        <v>44225.892697537653</v>
      </c>
      <c r="AC90" s="43">
        <v>44225.892697537653</v>
      </c>
      <c r="AD90" s="95">
        <f>IF('[2]Mitigation summary'!G29*CO2toC*Ggtot&gt;0,'[2]Mitigation summary'!G29*CO2toC*Ggtot,"NO")</f>
        <v>467927.3506762968</v>
      </c>
      <c r="AE90" s="95">
        <f>IF('[2]Mitigation summary'!H29*CO2toC*Ggtot&gt;0,'[2]Mitigation summary'!H29*CO2toC*Ggtot,"NO")</f>
        <v>469011.62465508078</v>
      </c>
      <c r="AF90" s="95">
        <f>IF('[2]Mitigation summary'!I29*CO2toC*Ggtot&gt;0,'[2]Mitigation summary'!I29*CO2toC*Ggtot,"NO")</f>
        <v>470095.89863386494</v>
      </c>
      <c r="AG90" s="95">
        <f>IF('[2]Mitigation summary'!J29*CO2toC*Ggtot&gt;0,'[2]Mitigation summary'!J29*CO2toC*Ggtot,"NO")</f>
        <v>471180.17261264892</v>
      </c>
      <c r="AH90" s="95">
        <f>IF('[2]Mitigation summary'!K29*CO2toC*Ggtot&gt;0,'[2]Mitigation summary'!K29*CO2toC*Ggtot,"NO")</f>
        <v>472264.44659143296</v>
      </c>
      <c r="AI90" s="95">
        <f>IF('[2]Mitigation summary'!L29*CO2toC*Ggtot&gt;0,'[2]Mitigation summary'!L29*CO2toC*Ggtot,"NO")</f>
        <v>473348.72057021694</v>
      </c>
      <c r="AJ90" s="95">
        <f>IF('[2]Mitigation summary'!M29*CO2toC*Ggtot&gt;0,'[2]Mitigation summary'!M29*CO2toC*Ggtot,"NO")</f>
        <v>474432.9945490011</v>
      </c>
      <c r="AK90" s="95">
        <f>IF('[2]Mitigation summary'!N29*CO2toC*Ggtot&gt;0,'[2]Mitigation summary'!N29*CO2toC*Ggtot,"NO")</f>
        <v>475517.26852778508</v>
      </c>
      <c r="AL90" s="95">
        <f>IF('[2]Mitigation summary'!O29*CO2toC*Ggtot&gt;0,'[2]Mitigation summary'!O29*CO2toC*Ggtot,"NO")</f>
        <v>476601.54250656907</v>
      </c>
      <c r="AM90" s="95">
        <f>IF('[2]Mitigation summary'!P29*CO2toC*Ggtot&gt;0,'[2]Mitigation summary'!P29*CO2toC*Ggtot,"NO")</f>
        <v>477685.81648535322</v>
      </c>
      <c r="AN90" s="95">
        <f>IF('[2]Mitigation summary'!Q29*CO2toC*Ggtot&gt;0,'[2]Mitigation summary'!Q29*CO2toC*Ggtot,"NO")</f>
        <v>478770.09046413715</v>
      </c>
      <c r="AO90" s="95">
        <f>IF('[2]Mitigation summary'!R29*CO2toC*Ggtot&gt;0,'[2]Mitigation summary'!R29*CO2toC*Ggtot,"NO")</f>
        <v>479854.36444292124</v>
      </c>
      <c r="AP90" s="95">
        <f>IF('[2]Mitigation summary'!S29*CO2toC*Ggtot&gt;0,'[2]Mitigation summary'!S29*CO2toC*Ggtot,"NO")</f>
        <v>480938.63842170528</v>
      </c>
      <c r="AQ90" s="95">
        <f>IF('[2]Mitigation summary'!T29*CO2toC*Ggtot&gt;0,'[2]Mitigation summary'!T29*CO2toC*Ggtot,"NO")</f>
        <v>482022.91240048944</v>
      </c>
      <c r="AR90" s="95">
        <f>IF('[2]Mitigation summary'!U29*CO2toC*Ggtot&gt;0,'[2]Mitigation summary'!U29*CO2toC*Ggtot,"NO")</f>
        <v>483107.18637927336</v>
      </c>
      <c r="AS90" s="95">
        <f>IF('[2]Mitigation summary'!V29*CO2toC*Ggtot&gt;0,'[2]Mitigation summary'!V29*CO2toC*Ggtot,"NO")</f>
        <v>484191.46035805752</v>
      </c>
      <c r="AT90" s="95">
        <f>IF('[2]Mitigation summary'!W29*CO2toC*Ggtot&gt;0,'[2]Mitigation summary'!W29*CO2toC*Ggtot,"NO")</f>
        <v>485275.73433684139</v>
      </c>
      <c r="AU90" s="95">
        <f>IF('[2]Mitigation summary'!X29*CO2toC*Ggtot&gt;0,'[2]Mitigation summary'!X29*CO2toC*Ggtot,"NO")</f>
        <v>486360.00831562548</v>
      </c>
      <c r="AV90" s="95">
        <f>IF('[2]Mitigation summary'!Y29*CO2toC*Ggtot&gt;0,'[2]Mitigation summary'!Y29*CO2toC*Ggtot,"NO")</f>
        <v>487444.28229440958</v>
      </c>
      <c r="AW90" s="95">
        <f>IF('[2]Mitigation summary'!Z29*CO2toC*Ggtot&gt;0,'[2]Mitigation summary'!Z29*CO2toC*Ggtot,"NO")</f>
        <v>488528.55627319368</v>
      </c>
      <c r="AX90" s="95">
        <f>IF('[2]Mitigation summary'!AA29*CO2toC*Ggtot&gt;0,'[2]Mitigation summary'!AA29*CO2toC*Ggtot,"NO")</f>
        <v>489612.83025197766</v>
      </c>
      <c r="AY90" s="95">
        <f>IF('[2]Mitigation summary'!AB29*CO2toC*Ggtot&gt;0,'[2]Mitigation summary'!AB29*CO2toC*Ggtot,"NO")</f>
        <v>490697.1042307617</v>
      </c>
      <c r="AZ90" s="95">
        <f>IF('[2]Mitigation summary'!AC29*CO2toC*Ggtot&gt;0,'[2]Mitigation summary'!AC29*CO2toC*Ggtot,"NO")</f>
        <v>491781.3782095458</v>
      </c>
      <c r="BA90" s="95">
        <f>IF('[2]Mitigation summary'!AD29*CO2toC*Ggtot&gt;0,'[2]Mitigation summary'!AD29*CO2toC*Ggtot,"NO")</f>
        <v>492865.65218832978</v>
      </c>
      <c r="BB90" s="95">
        <f>IF('[2]Mitigation summary'!AE29*CO2toC*Ggtot&gt;0,'[2]Mitigation summary'!AE29*CO2toC*Ggtot,"NO")</f>
        <v>493949.92616711388</v>
      </c>
      <c r="BC90" s="95">
        <f>IF('[2]Mitigation summary'!AF29*CO2toC*Ggtot&gt;0,'[2]Mitigation summary'!AF29*CO2toC*Ggtot,"NO")</f>
        <v>495034.20014589792</v>
      </c>
      <c r="BD90" s="95">
        <f>IF('[2]Mitigation summary'!AG29*CO2toC*Ggtot&gt;0,'[2]Mitigation summary'!AG29*CO2toC*Ggtot,"NO")</f>
        <v>496118.4741246819</v>
      </c>
      <c r="BE90" s="95">
        <f>IF('[2]Mitigation summary'!AH29*CO2toC*Ggtot&gt;0,'[2]Mitigation summary'!AH29*CO2toC*Ggtot,"NO")</f>
        <v>497202.74810346606</v>
      </c>
      <c r="BF90" s="95">
        <f>IF('[2]Mitigation summary'!AI29*CO2toC*Ggtot&gt;0,'[2]Mitigation summary'!AI29*CO2toC*Ggtot,"NO")</f>
        <v>498287.02208225004</v>
      </c>
      <c r="BG90" s="95">
        <f>IF('[2]Mitigation summary'!AJ29*CO2toC*Ggtot&gt;0,'[2]Mitigation summary'!AJ29*CO2toC*Ggtot,"NO")</f>
        <v>499371.29606103408</v>
      </c>
      <c r="BH90" s="95">
        <f>IF('[2]Mitigation summary'!AK29*CO2toC*Ggtot&gt;0,'[2]Mitigation summary'!AK29*CO2toC*Ggtot,"NO")</f>
        <v>500455.57003981812</v>
      </c>
      <c r="BI90" s="95">
        <f>IF('[2]Mitigation summary'!AL29*CO2toC*Ggtot&gt;0,'[2]Mitigation summary'!AL29*CO2toC*Ggtot,"NO")</f>
        <v>501539.84401860222</v>
      </c>
      <c r="BJ90" s="95">
        <f>IF('[2]Mitigation summary'!AM29*CO2toC*Ggtot&gt;0,'[2]Mitigation summary'!AM29*CO2toC*Ggtot,"NO")</f>
        <v>502624.1179973862</v>
      </c>
      <c r="BK90" s="95">
        <f>IF('[2]Mitigation summary'!AN29*CO2toC*Ggtot&gt;0,'[2]Mitigation summary'!AN29*CO2toC*Ggtot,"NO")</f>
        <v>503708.39197617036</v>
      </c>
      <c r="BL90" s="95">
        <f>IF('[2]Mitigation summary'!AO29*CO2toC*Ggtot&gt;0,'[2]Mitigation summary'!AO29*CO2toC*Ggtot,"NO")</f>
        <v>504792.66595495434</v>
      </c>
      <c r="BM90" s="95">
        <f>IF('[2]Mitigation summary'!AP29*CO2toC*Ggtot&gt;0,'[2]Mitigation summary'!AP29*CO2toC*Ggtot,"NO")</f>
        <v>505876.93993373832</v>
      </c>
      <c r="BN90" s="95">
        <f>IF('[2]Mitigation summary'!AQ29*CO2toC*Ggtot&gt;0,'[2]Mitigation summary'!AQ29*CO2toC*Ggtot,"NO")</f>
        <v>506961.21391252236</v>
      </c>
      <c r="BO90" s="95">
        <f>IF('[2]Mitigation summary'!AR29*CO2toC*Ggtot&gt;0,'[2]Mitigation summary'!AR29*CO2toC*Ggtot,"NO")</f>
        <v>508045.4878913064</v>
      </c>
      <c r="BP90" s="95">
        <f>IF('[2]Mitigation summary'!AS29*CO2toC*Ggtot&gt;0,'[2]Mitigation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48695.832223383841</v>
      </c>
      <c r="J91" s="21">
        <v>48695.832223383841</v>
      </c>
      <c r="K91" s="21">
        <v>48695.832223383841</v>
      </c>
      <c r="L91" s="21">
        <v>48695.832223383841</v>
      </c>
      <c r="M91" s="21">
        <v>48695.832223383841</v>
      </c>
      <c r="N91" s="21">
        <v>48695.832223383841</v>
      </c>
      <c r="O91" s="21">
        <v>48695.832223383841</v>
      </c>
      <c r="P91" s="21">
        <v>48695.832223383841</v>
      </c>
      <c r="Q91" s="21">
        <v>48695.832223383841</v>
      </c>
      <c r="R91" s="21">
        <v>48695.832223383841</v>
      </c>
      <c r="S91" s="21">
        <v>48695.832223383841</v>
      </c>
      <c r="T91" s="21">
        <v>48695.832223383841</v>
      </c>
      <c r="U91" s="21">
        <v>48695.832223383841</v>
      </c>
      <c r="V91" s="21">
        <v>48695.832223383841</v>
      </c>
      <c r="W91" s="21">
        <v>48695.832223383841</v>
      </c>
      <c r="X91" s="21">
        <v>48695.832223383841</v>
      </c>
      <c r="Y91" s="21">
        <v>48695.832223383841</v>
      </c>
      <c r="Z91" s="21">
        <v>48695.832223383841</v>
      </c>
      <c r="AA91" s="21">
        <v>48695.832223383841</v>
      </c>
      <c r="AB91" s="43">
        <v>48695.832223383841</v>
      </c>
      <c r="AC91" s="43">
        <v>48695.832223383841</v>
      </c>
      <c r="AD91" s="95">
        <f>IF('[2]Mitigation summary'!G37*CO2toC*Ggtot&gt;0,'[2]Mitigation summary'!G37*CO2toC*Ggtot,"NO")</f>
        <v>549791.65413497901</v>
      </c>
      <c r="AE91" s="95">
        <f>IF('[2]Mitigation summary'!H37*CO2toC*Ggtot&gt;0,'[2]Mitigation summary'!H37*CO2toC*Ggtot,"NO")</f>
        <v>549791.65413497901</v>
      </c>
      <c r="AF91" s="95">
        <f>IF('[2]Mitigation summary'!I37*CO2toC*Ggtot&gt;0,'[2]Mitigation summary'!I37*CO2toC*Ggtot,"NO")</f>
        <v>549791.65413497901</v>
      </c>
      <c r="AG91" s="95">
        <f>IF('[2]Mitigation summary'!J37*CO2toC*Ggtot&gt;0,'[2]Mitigation summary'!J37*CO2toC*Ggtot,"NO")</f>
        <v>549791.65413497901</v>
      </c>
      <c r="AH91" s="95">
        <f>IF('[2]Mitigation summary'!K37*CO2toC*Ggtot&gt;0,'[2]Mitigation summary'!K37*CO2toC*Ggtot,"NO")</f>
        <v>549791.65413497901</v>
      </c>
      <c r="AI91" s="95">
        <f>IF('[2]Mitigation summary'!L37*CO2toC*Ggtot&gt;0,'[2]Mitigation summary'!L37*CO2toC*Ggtot,"NO")</f>
        <v>549791.65413497901</v>
      </c>
      <c r="AJ91" s="95">
        <f>IF('[2]Mitigation summary'!M37*CO2toC*Ggtot&gt;0,'[2]Mitigation summary'!M37*CO2toC*Ggtot,"NO")</f>
        <v>549791.65413497901</v>
      </c>
      <c r="AK91" s="95">
        <f>IF('[2]Mitigation summary'!N37*CO2toC*Ggtot&gt;0,'[2]Mitigation summary'!N37*CO2toC*Ggtot,"NO")</f>
        <v>549791.65413497901</v>
      </c>
      <c r="AL91" s="95">
        <f>IF('[2]Mitigation summary'!O37*CO2toC*Ggtot&gt;0,'[2]Mitigation summary'!O37*CO2toC*Ggtot,"NO")</f>
        <v>549791.65413497901</v>
      </c>
      <c r="AM91" s="95">
        <f>IF('[2]Mitigation summary'!P37*CO2toC*Ggtot&gt;0,'[2]Mitigation summary'!P37*CO2toC*Ggtot,"NO")</f>
        <v>549791.65413497901</v>
      </c>
      <c r="AN91" s="95">
        <f>IF('[2]Mitigation summary'!Q37*CO2toC*Ggtot&gt;0,'[2]Mitigation summary'!Q37*CO2toC*Ggtot,"NO")</f>
        <v>549791.65413497901</v>
      </c>
      <c r="AO91" s="95">
        <f>IF('[2]Mitigation summary'!R37*CO2toC*Ggtot&gt;0,'[2]Mitigation summary'!R37*CO2toC*Ggtot,"NO")</f>
        <v>549791.65413497901</v>
      </c>
      <c r="AP91" s="95">
        <f>IF('[2]Mitigation summary'!S37*CO2toC*Ggtot&gt;0,'[2]Mitigation summary'!S37*CO2toC*Ggtot,"NO")</f>
        <v>549791.65413497901</v>
      </c>
      <c r="AQ91" s="95">
        <f>IF('[2]Mitigation summary'!T37*CO2toC*Ggtot&gt;0,'[2]Mitigation summary'!T37*CO2toC*Ggtot,"NO")</f>
        <v>549791.65413497901</v>
      </c>
      <c r="AR91" s="95">
        <f>IF('[2]Mitigation summary'!U37*CO2toC*Ggtot&gt;0,'[2]Mitigation summary'!U37*CO2toC*Ggtot,"NO")</f>
        <v>549791.65413497901</v>
      </c>
      <c r="AS91" s="95">
        <f>IF('[2]Mitigation summary'!V37*CO2toC*Ggtot&gt;0,'[2]Mitigation summary'!V37*CO2toC*Ggtot,"NO")</f>
        <v>549791.65413497901</v>
      </c>
      <c r="AT91" s="95">
        <f>IF('[2]Mitigation summary'!W37*CO2toC*Ggtot&gt;0,'[2]Mitigation summary'!W37*CO2toC*Ggtot,"NO")</f>
        <v>549791.65413497901</v>
      </c>
      <c r="AU91" s="95">
        <f>IF('[2]Mitigation summary'!X37*CO2toC*Ggtot&gt;0,'[2]Mitigation summary'!X37*CO2toC*Ggtot,"NO")</f>
        <v>549791.65413497901</v>
      </c>
      <c r="AV91" s="95">
        <f>IF('[2]Mitigation summary'!Y37*CO2toC*Ggtot&gt;0,'[2]Mitigation summary'!Y37*CO2toC*Ggtot,"NO")</f>
        <v>549791.65413497901</v>
      </c>
      <c r="AW91" s="95">
        <f>IF('[2]Mitigation summary'!Z37*CO2toC*Ggtot&gt;0,'[2]Mitigation summary'!Z37*CO2toC*Ggtot,"NO")</f>
        <v>549791.65413497901</v>
      </c>
      <c r="AX91" s="95">
        <f>IF('[2]Mitigation summary'!AA37*CO2toC*Ggtot&gt;0,'[2]Mitigation summary'!AA37*CO2toC*Ggtot,"NO")</f>
        <v>549791.65413497901</v>
      </c>
      <c r="AY91" s="95">
        <f>IF('[2]Mitigation summary'!AB37*CO2toC*Ggtot&gt;0,'[2]Mitigation summary'!AB37*CO2toC*Ggtot,"NO")</f>
        <v>549791.65413497901</v>
      </c>
      <c r="AZ91" s="95">
        <f>IF('[2]Mitigation summary'!AC37*CO2toC*Ggtot&gt;0,'[2]Mitigation summary'!AC37*CO2toC*Ggtot,"NO")</f>
        <v>549791.65413497901</v>
      </c>
      <c r="BA91" s="95">
        <f>IF('[2]Mitigation summary'!AD37*CO2toC*Ggtot&gt;0,'[2]Mitigation summary'!AD37*CO2toC*Ggtot,"NO")</f>
        <v>549791.65413497901</v>
      </c>
      <c r="BB91" s="95">
        <f>IF('[2]Mitigation summary'!AE37*CO2toC*Ggtot&gt;0,'[2]Mitigation summary'!AE37*CO2toC*Ggtot,"NO")</f>
        <v>549791.65413497901</v>
      </c>
      <c r="BC91" s="95">
        <f>IF('[2]Mitigation summary'!AF37*CO2toC*Ggtot&gt;0,'[2]Mitigation summary'!AF37*CO2toC*Ggtot,"NO")</f>
        <v>549791.65413497901</v>
      </c>
      <c r="BD91" s="95">
        <f>IF('[2]Mitigation summary'!AG37*CO2toC*Ggtot&gt;0,'[2]Mitigation summary'!AG37*CO2toC*Ggtot,"NO")</f>
        <v>549791.65413497901</v>
      </c>
      <c r="BE91" s="95">
        <f>IF('[2]Mitigation summary'!AH37*CO2toC*Ggtot&gt;0,'[2]Mitigation summary'!AH37*CO2toC*Ggtot,"NO")</f>
        <v>549791.65413497901</v>
      </c>
      <c r="BF91" s="95">
        <f>IF('[2]Mitigation summary'!AI37*CO2toC*Ggtot&gt;0,'[2]Mitigation summary'!AI37*CO2toC*Ggtot,"NO")</f>
        <v>549791.65413497901</v>
      </c>
      <c r="BG91" s="95">
        <f>IF('[2]Mitigation summary'!AJ37*CO2toC*Ggtot&gt;0,'[2]Mitigation summary'!AJ37*CO2toC*Ggtot,"NO")</f>
        <v>549791.65413497901</v>
      </c>
      <c r="BH91" s="95">
        <f>IF('[2]Mitigation summary'!AK37*CO2toC*Ggtot&gt;0,'[2]Mitigation summary'!AK37*CO2toC*Ggtot,"NO")</f>
        <v>549791.65413497901</v>
      </c>
      <c r="BI91" s="95">
        <f>IF('[2]Mitigation summary'!AL37*CO2toC*Ggtot&gt;0,'[2]Mitigation summary'!AL37*CO2toC*Ggtot,"NO")</f>
        <v>549791.65413497901</v>
      </c>
      <c r="BJ91" s="95">
        <f>IF('[2]Mitigation summary'!AM37*CO2toC*Ggtot&gt;0,'[2]Mitigation summary'!AM37*CO2toC*Ggtot,"NO")</f>
        <v>549791.65413497901</v>
      </c>
      <c r="BK91" s="95">
        <f>IF('[2]Mitigation summary'!AN37*CO2toC*Ggtot&gt;0,'[2]Mitigation summary'!AN37*CO2toC*Ggtot,"NO")</f>
        <v>549791.65413497901</v>
      </c>
      <c r="BL91" s="95">
        <f>IF('[2]Mitigation summary'!AO37*CO2toC*Ggtot&gt;0,'[2]Mitigation summary'!AO37*CO2toC*Ggtot,"NO")</f>
        <v>549791.65413497901</v>
      </c>
      <c r="BM91" s="95">
        <f>IF('[2]Mitigation summary'!AP37*CO2toC*Ggtot&gt;0,'[2]Mitigation summary'!AP37*CO2toC*Ggtot,"NO")</f>
        <v>549791.65413497901</v>
      </c>
      <c r="BN91" s="95">
        <f>IF('[2]Mitigation summary'!AQ37*CO2toC*Ggtot&gt;0,'[2]Mitigation summary'!AQ37*CO2toC*Ggtot,"NO")</f>
        <v>549791.65413497901</v>
      </c>
      <c r="BO91" s="95">
        <f>IF('[2]Mitigation summary'!AR37*CO2toC*Ggtot&gt;0,'[2]Mitigation summary'!AR37*CO2toC*Ggtot,"NO")</f>
        <v>549791.65413497901</v>
      </c>
      <c r="BP91" s="95">
        <f>IF('[2]Mitigation summary'!AS37*CO2toC*Ggtot&gt;0,'[2]Mitigation summary'!AS37*CO2toC*Ggtot,"NO")</f>
        <v>549791.65413497901</v>
      </c>
      <c r="BQ91" s="82"/>
    </row>
    <row r="92" spans="1:72" x14ac:dyDescent="0.25">
      <c r="C92" t="s">
        <v>60</v>
      </c>
      <c r="D92" t="s">
        <v>105</v>
      </c>
      <c r="F92" t="s">
        <v>719</v>
      </c>
      <c r="H92" s="21">
        <v>0</v>
      </c>
      <c r="I92" s="21">
        <v>543.68882579109982</v>
      </c>
      <c r="J92" s="21">
        <v>543.68882579109982</v>
      </c>
      <c r="K92" s="21">
        <v>543.68882579109982</v>
      </c>
      <c r="L92" s="21">
        <v>543.68882579109982</v>
      </c>
      <c r="M92" s="21">
        <v>543.68882579109982</v>
      </c>
      <c r="N92" s="21">
        <v>543.68882579109982</v>
      </c>
      <c r="O92" s="21">
        <v>543.68882579109982</v>
      </c>
      <c r="P92" s="21">
        <v>543.68882579109982</v>
      </c>
      <c r="Q92" s="21">
        <v>543.68882579109982</v>
      </c>
      <c r="R92" s="21">
        <v>543.68882579109982</v>
      </c>
      <c r="S92" s="21">
        <v>543.68882579109982</v>
      </c>
      <c r="T92" s="21">
        <v>543.68882579109982</v>
      </c>
      <c r="U92" s="21">
        <v>543.68882579109982</v>
      </c>
      <c r="V92" s="21">
        <v>543.68882579109982</v>
      </c>
      <c r="W92" s="21">
        <v>543.68882579109982</v>
      </c>
      <c r="X92" s="21">
        <v>543.68882579109982</v>
      </c>
      <c r="Y92" s="21">
        <v>543.68882579109982</v>
      </c>
      <c r="Z92" s="21">
        <v>543.68882579109982</v>
      </c>
      <c r="AA92" s="21">
        <v>543.68882579109982</v>
      </c>
      <c r="AB92" s="43">
        <v>543.68882579109982</v>
      </c>
      <c r="AC92" s="43">
        <v>543.68882579109982</v>
      </c>
      <c r="AD92" s="95" t="str">
        <f>IF('[2]Mitigation summary'!G42*CO2toC*Ggtot&gt;0,'[2]Mitigation summary'!G42*CO2toC*Ggtot,"NO")</f>
        <v>NO</v>
      </c>
      <c r="AE92" s="95" t="str">
        <f>IF('[2]Mitigation summary'!H42*CO2toC*Ggtot&gt;0,'[2]Mitigation summary'!H42*CO2toC*Ggtot,"NO")</f>
        <v>NO</v>
      </c>
      <c r="AF92" s="95" t="str">
        <f>IF('[2]Mitigation summary'!I42*CO2toC*Ggtot&gt;0,'[2]Mitigation summary'!I42*CO2toC*Ggtot,"NO")</f>
        <v>NO</v>
      </c>
      <c r="AG92" s="95" t="str">
        <f>IF('[2]Mitigation summary'!J42*CO2toC*Ggtot&gt;0,'[2]Mitigation summary'!J42*CO2toC*Ggtot,"NO")</f>
        <v>NO</v>
      </c>
      <c r="AH92" s="95" t="str">
        <f>IF('[2]Mitigation summary'!K42*CO2toC*Ggtot&gt;0,'[2]Mitigation summary'!K42*CO2toC*Ggtot,"NO")</f>
        <v>NO</v>
      </c>
      <c r="AI92" s="95" t="str">
        <f>IF('[2]Mitigation summary'!L42*CO2toC*Ggtot&gt;0,'[2]Mitigation summary'!L42*CO2toC*Ggtot,"NO")</f>
        <v>NO</v>
      </c>
      <c r="AJ92" s="95" t="str">
        <f>IF('[2]Mitigation summary'!M42*CO2toC*Ggtot&gt;0,'[2]Mitigation summary'!M42*CO2toC*Ggtot,"NO")</f>
        <v>NO</v>
      </c>
      <c r="AK92" s="95" t="str">
        <f>IF('[2]Mitigation summary'!N42*CO2toC*Ggtot&gt;0,'[2]Mitigation summary'!N42*CO2toC*Ggtot,"NO")</f>
        <v>NO</v>
      </c>
      <c r="AL92" s="95" t="str">
        <f>IF('[2]Mitigation summary'!O42*CO2toC*Ggtot&gt;0,'[2]Mitigation summary'!O42*CO2toC*Ggtot,"NO")</f>
        <v>NO</v>
      </c>
      <c r="AM92" s="95" t="str">
        <f>IF('[2]Mitigation summary'!P42*CO2toC*Ggtot&gt;0,'[2]Mitigation summary'!P42*CO2toC*Ggtot,"NO")</f>
        <v>NO</v>
      </c>
      <c r="AN92" s="95" t="str">
        <f>IF('[2]Mitigation summary'!Q42*CO2toC*Ggtot&gt;0,'[2]Mitigation summary'!Q42*CO2toC*Ggtot,"NO")</f>
        <v>NO</v>
      </c>
      <c r="AO92" s="95" t="str">
        <f>IF('[2]Mitigation summary'!R42*CO2toC*Ggtot&gt;0,'[2]Mitigation summary'!R42*CO2toC*Ggtot,"NO")</f>
        <v>NO</v>
      </c>
      <c r="AP92" s="95" t="str">
        <f>IF('[2]Mitigation summary'!S42*CO2toC*Ggtot&gt;0,'[2]Mitigation summary'!S42*CO2toC*Ggtot,"NO")</f>
        <v>NO</v>
      </c>
      <c r="AQ92" s="95" t="str">
        <f>IF('[2]Mitigation summary'!T42*CO2toC*Ggtot&gt;0,'[2]Mitigation summary'!T42*CO2toC*Ggtot,"NO")</f>
        <v>NO</v>
      </c>
      <c r="AR92" s="95" t="str">
        <f>IF('[2]Mitigation summary'!U42*CO2toC*Ggtot&gt;0,'[2]Mitigation summary'!U42*CO2toC*Ggtot,"NO")</f>
        <v>NO</v>
      </c>
      <c r="AS92" s="95" t="str">
        <f>IF('[2]Mitigation summary'!V42*CO2toC*Ggtot&gt;0,'[2]Mitigation summary'!V42*CO2toC*Ggtot,"NO")</f>
        <v>NO</v>
      </c>
      <c r="AT92" s="95" t="str">
        <f>IF('[2]Mitigation summary'!W42*CO2toC*Ggtot&gt;0,'[2]Mitigation summary'!W42*CO2toC*Ggtot,"NO")</f>
        <v>NO</v>
      </c>
      <c r="AU92" s="95" t="str">
        <f>IF('[2]Mitigation summary'!X42*CO2toC*Ggtot&gt;0,'[2]Mitigation summary'!X42*CO2toC*Ggtot,"NO")</f>
        <v>NO</v>
      </c>
      <c r="AV92" s="95" t="str">
        <f>IF('[2]Mitigation summary'!Y42*CO2toC*Ggtot&gt;0,'[2]Mitigation summary'!Y42*CO2toC*Ggtot,"NO")</f>
        <v>NO</v>
      </c>
      <c r="AW92" s="95" t="str">
        <f>IF('[2]Mitigation summary'!Z42*CO2toC*Ggtot&gt;0,'[2]Mitigation summary'!Z42*CO2toC*Ggtot,"NO")</f>
        <v>NO</v>
      </c>
      <c r="AX92" s="95" t="str">
        <f>IF('[2]Mitigation summary'!AA42*CO2toC*Ggtot&gt;0,'[2]Mitigation summary'!AA42*CO2toC*Ggtot,"NO")</f>
        <v>NO</v>
      </c>
      <c r="AY92" s="95" t="str">
        <f>IF('[2]Mitigation summary'!AB42*CO2toC*Ggtot&gt;0,'[2]Mitigation summary'!AB42*CO2toC*Ggtot,"NO")</f>
        <v>NO</v>
      </c>
      <c r="AZ92" s="95" t="str">
        <f>IF('[2]Mitigation summary'!AC42*CO2toC*Ggtot&gt;0,'[2]Mitigation summary'!AC42*CO2toC*Ggtot,"NO")</f>
        <v>NO</v>
      </c>
      <c r="BA92" s="95" t="str">
        <f>IF('[2]Mitigation summary'!AD42*CO2toC*Ggtot&gt;0,'[2]Mitigation summary'!AD42*CO2toC*Ggtot,"NO")</f>
        <v>NO</v>
      </c>
      <c r="BB92" s="95" t="str">
        <f>IF('[2]Mitigation summary'!AE42*CO2toC*Ggtot&gt;0,'[2]Mitigation summary'!AE42*CO2toC*Ggtot,"NO")</f>
        <v>NO</v>
      </c>
      <c r="BC92" s="95" t="str">
        <f>IF('[2]Mitigation summary'!AF42*CO2toC*Ggtot&gt;0,'[2]Mitigation summary'!AF42*CO2toC*Ggtot,"NO")</f>
        <v>NO</v>
      </c>
      <c r="BD92" s="95" t="str">
        <f>IF('[2]Mitigation summary'!AG42*CO2toC*Ggtot&gt;0,'[2]Mitigation summary'!AG42*CO2toC*Ggtot,"NO")</f>
        <v>NO</v>
      </c>
      <c r="BE92" s="95" t="str">
        <f>IF('[2]Mitigation summary'!AH42*CO2toC*Ggtot&gt;0,'[2]Mitigation summary'!AH42*CO2toC*Ggtot,"NO")</f>
        <v>NO</v>
      </c>
      <c r="BF92" s="95" t="str">
        <f>IF('[2]Mitigation summary'!AI42*CO2toC*Ggtot&gt;0,'[2]Mitigation summary'!AI42*CO2toC*Ggtot,"NO")</f>
        <v>NO</v>
      </c>
      <c r="BG92" s="95" t="str">
        <f>IF('[2]Mitigation summary'!AJ42*CO2toC*Ggtot&gt;0,'[2]Mitigation summary'!AJ42*CO2toC*Ggtot,"NO")</f>
        <v>NO</v>
      </c>
      <c r="BH92" s="95" t="str">
        <f>IF('[2]Mitigation summary'!AK42*CO2toC*Ggtot&gt;0,'[2]Mitigation summary'!AK42*CO2toC*Ggtot,"NO")</f>
        <v>NO</v>
      </c>
      <c r="BI92" s="95" t="str">
        <f>IF('[2]Mitigation summary'!AL42*CO2toC*Ggtot&gt;0,'[2]Mitigation summary'!AL42*CO2toC*Ggtot,"NO")</f>
        <v>NO</v>
      </c>
      <c r="BJ92" s="95" t="str">
        <f>IF('[2]Mitigation summary'!AM42*CO2toC*Ggtot&gt;0,'[2]Mitigation summary'!AM42*CO2toC*Ggtot,"NO")</f>
        <v>NO</v>
      </c>
      <c r="BK92" s="95" t="str">
        <f>IF('[2]Mitigation summary'!AN42*CO2toC*Ggtot&gt;0,'[2]Mitigation summary'!AN42*CO2toC*Ggtot,"NO")</f>
        <v>NO</v>
      </c>
      <c r="BL92" s="95" t="str">
        <f>IF('[2]Mitigation summary'!AO42*CO2toC*Ggtot&gt;0,'[2]Mitigation summary'!AO42*CO2toC*Ggtot,"NO")</f>
        <v>NO</v>
      </c>
      <c r="BM92" s="95" t="str">
        <f>IF('[2]Mitigation summary'!AP42*CO2toC*Ggtot&gt;0,'[2]Mitigation summary'!AP42*CO2toC*Ggtot,"NO")</f>
        <v>NO</v>
      </c>
      <c r="BN92" s="95" t="str">
        <f>IF('[2]Mitigation summary'!AQ42*CO2toC*Ggtot&gt;0,'[2]Mitigation summary'!AQ42*CO2toC*Ggtot,"NO")</f>
        <v>NO</v>
      </c>
      <c r="BO92" s="95" t="str">
        <f>IF('[2]Mitigation summary'!AR42*CO2toC*Ggtot&gt;0,'[2]Mitigation summary'!AR42*CO2toC*Ggtot,"NO")</f>
        <v>NO</v>
      </c>
      <c r="BP92" s="95" t="str">
        <f>IF('[2]Mitigation summary'!AS42*CO2toC*Ggtot&gt;0,'[2]Mitigation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4.7379431086319741</v>
      </c>
      <c r="J95" s="21">
        <v>4.7379431086319741</v>
      </c>
      <c r="K95" s="21">
        <v>4.7379431086319741</v>
      </c>
      <c r="L95" s="21">
        <v>4.7379431086319741</v>
      </c>
      <c r="M95" s="21">
        <v>4.7379431086319741</v>
      </c>
      <c r="N95" s="21">
        <v>4.7379431086319741</v>
      </c>
      <c r="O95" s="21">
        <v>4.7379431086319741</v>
      </c>
      <c r="P95" s="21">
        <v>4.7379431086319741</v>
      </c>
      <c r="Q95" s="21">
        <v>4.7379431086319741</v>
      </c>
      <c r="R95" s="21">
        <v>4.7379431086319741</v>
      </c>
      <c r="S95" s="21">
        <v>4.7379431086319741</v>
      </c>
      <c r="T95" s="21">
        <v>4.7379431086319741</v>
      </c>
      <c r="U95" s="21">
        <v>4.7379431086319741</v>
      </c>
      <c r="V95" s="21">
        <v>4.7379431086319741</v>
      </c>
      <c r="W95" s="21">
        <v>4.7379431086319741</v>
      </c>
      <c r="X95" s="21">
        <v>4.7379431086319741</v>
      </c>
      <c r="Y95" s="21">
        <v>4.7379431086319741</v>
      </c>
      <c r="Z95" s="21">
        <v>4.7379431086319741</v>
      </c>
      <c r="AA95" s="21">
        <v>4.7379431086319741</v>
      </c>
      <c r="AB95" s="43">
        <v>4.7379431086319741</v>
      </c>
      <c r="AC95" s="43">
        <v>4.7379431086319741</v>
      </c>
      <c r="AD95" s="95">
        <f>IF('[2]Mitigation summary'!G53*CO2toC*Ggtot&gt;0,'[2]Mitigation summary'!G53*CO2toC*Ggtot,"NO")</f>
        <v>53.492906065199229</v>
      </c>
      <c r="AE95" s="95">
        <f>IF('[2]Mitigation summary'!H53*CO2toC*Ggtot&gt;0,'[2]Mitigation summary'!H53*CO2toC*Ggtot,"NO")</f>
        <v>53.492906065199229</v>
      </c>
      <c r="AF95" s="95">
        <f>IF('[2]Mitigation summary'!I53*CO2toC*Ggtot&gt;0,'[2]Mitigation summary'!I53*CO2toC*Ggtot,"NO")</f>
        <v>53.492906065199229</v>
      </c>
      <c r="AG95" s="95">
        <f>IF('[2]Mitigation summary'!J53*CO2toC*Ggtot&gt;0,'[2]Mitigation summary'!J53*CO2toC*Ggtot,"NO")</f>
        <v>53.492906065199229</v>
      </c>
      <c r="AH95" s="95">
        <f>IF('[2]Mitigation summary'!K53*CO2toC*Ggtot&gt;0,'[2]Mitigation summary'!K53*CO2toC*Ggtot,"NO")</f>
        <v>53.492906065199229</v>
      </c>
      <c r="AI95" s="95">
        <f>IF('[2]Mitigation summary'!L53*CO2toC*Ggtot&gt;0,'[2]Mitigation summary'!L53*CO2toC*Ggtot,"NO")</f>
        <v>53.492906065199229</v>
      </c>
      <c r="AJ95" s="95">
        <f>IF('[2]Mitigation summary'!M53*CO2toC*Ggtot&gt;0,'[2]Mitigation summary'!M53*CO2toC*Ggtot,"NO")</f>
        <v>53.492906065199229</v>
      </c>
      <c r="AK95" s="95">
        <f>IF('[2]Mitigation summary'!N53*CO2toC*Ggtot&gt;0,'[2]Mitigation summary'!N53*CO2toC*Ggtot,"NO")</f>
        <v>53.492906065199229</v>
      </c>
      <c r="AL95" s="95">
        <f>IF('[2]Mitigation summary'!O53*CO2toC*Ggtot&gt;0,'[2]Mitigation summary'!O53*CO2toC*Ggtot,"NO")</f>
        <v>53.492906065199229</v>
      </c>
      <c r="AM95" s="95">
        <f>IF('[2]Mitigation summary'!P53*CO2toC*Ggtot&gt;0,'[2]Mitigation summary'!P53*CO2toC*Ggtot,"NO")</f>
        <v>53.492906065199229</v>
      </c>
      <c r="AN95" s="95">
        <f>IF('[2]Mitigation summary'!Q53*CO2toC*Ggtot&gt;0,'[2]Mitigation summary'!Q53*CO2toC*Ggtot,"NO")</f>
        <v>53.492906065199229</v>
      </c>
      <c r="AO95" s="95">
        <f>IF('[2]Mitigation summary'!R53*CO2toC*Ggtot&gt;0,'[2]Mitigation summary'!R53*CO2toC*Ggtot,"NO")</f>
        <v>53.492906065199229</v>
      </c>
      <c r="AP95" s="95">
        <f>IF('[2]Mitigation summary'!S53*CO2toC*Ggtot&gt;0,'[2]Mitigation summary'!S53*CO2toC*Ggtot,"NO")</f>
        <v>53.492906065199229</v>
      </c>
      <c r="AQ95" s="95">
        <f>IF('[2]Mitigation summary'!T53*CO2toC*Ggtot&gt;0,'[2]Mitigation summary'!T53*CO2toC*Ggtot,"NO")</f>
        <v>53.492906065199229</v>
      </c>
      <c r="AR95" s="95">
        <f>IF('[2]Mitigation summary'!U53*CO2toC*Ggtot&gt;0,'[2]Mitigation summary'!U53*CO2toC*Ggtot,"NO")</f>
        <v>53.492906065199229</v>
      </c>
      <c r="AS95" s="95">
        <f>IF('[2]Mitigation summary'!V53*CO2toC*Ggtot&gt;0,'[2]Mitigation summary'!V53*CO2toC*Ggtot,"NO")</f>
        <v>53.492906065199229</v>
      </c>
      <c r="AT95" s="95">
        <f>IF('[2]Mitigation summary'!W53*CO2toC*Ggtot&gt;0,'[2]Mitigation summary'!W53*CO2toC*Ggtot,"NO")</f>
        <v>53.492906065199229</v>
      </c>
      <c r="AU95" s="95">
        <f>IF('[2]Mitigation summary'!X53*CO2toC*Ggtot&gt;0,'[2]Mitigation summary'!X53*CO2toC*Ggtot,"NO")</f>
        <v>53.492906065199229</v>
      </c>
      <c r="AV95" s="95">
        <f>IF('[2]Mitigation summary'!Y53*CO2toC*Ggtot&gt;0,'[2]Mitigation summary'!Y53*CO2toC*Ggtot,"NO")</f>
        <v>53.492906065199229</v>
      </c>
      <c r="AW95" s="95">
        <f>IF('[2]Mitigation summary'!Z53*CO2toC*Ggtot&gt;0,'[2]Mitigation summary'!Z53*CO2toC*Ggtot,"NO")</f>
        <v>53.492906065199229</v>
      </c>
      <c r="AX95" s="95">
        <f>IF('[2]Mitigation summary'!AA53*CO2toC*Ggtot&gt;0,'[2]Mitigation summary'!AA53*CO2toC*Ggtot,"NO")</f>
        <v>53.492906065199229</v>
      </c>
      <c r="AY95" s="95">
        <f>IF('[2]Mitigation summary'!AB53*CO2toC*Ggtot&gt;0,'[2]Mitigation summary'!AB53*CO2toC*Ggtot,"NO")</f>
        <v>53.492906065199229</v>
      </c>
      <c r="AZ95" s="95">
        <f>IF('[2]Mitigation summary'!AC53*CO2toC*Ggtot&gt;0,'[2]Mitigation summary'!AC53*CO2toC*Ggtot,"NO")</f>
        <v>53.492906065199229</v>
      </c>
      <c r="BA95" s="95">
        <f>IF('[2]Mitigation summary'!AD53*CO2toC*Ggtot&gt;0,'[2]Mitigation summary'!AD53*CO2toC*Ggtot,"NO")</f>
        <v>53.492906065199229</v>
      </c>
      <c r="BB95" s="95">
        <f>IF('[2]Mitigation summary'!AE53*CO2toC*Ggtot&gt;0,'[2]Mitigation summary'!AE53*CO2toC*Ggtot,"NO")</f>
        <v>53.492906065199229</v>
      </c>
      <c r="BC95" s="95">
        <f>IF('[2]Mitigation summary'!AF53*CO2toC*Ggtot&gt;0,'[2]Mitigation summary'!AF53*CO2toC*Ggtot,"NO")</f>
        <v>53.492906065199229</v>
      </c>
      <c r="BD95" s="95">
        <f>IF('[2]Mitigation summary'!AG53*CO2toC*Ggtot&gt;0,'[2]Mitigation summary'!AG53*CO2toC*Ggtot,"NO")</f>
        <v>53.492906065199229</v>
      </c>
      <c r="BE95" s="95">
        <f>IF('[2]Mitigation summary'!AH53*CO2toC*Ggtot&gt;0,'[2]Mitigation summary'!AH53*CO2toC*Ggtot,"NO")</f>
        <v>53.492906065199229</v>
      </c>
      <c r="BF95" s="95">
        <f>IF('[2]Mitigation summary'!AI53*CO2toC*Ggtot&gt;0,'[2]Mitigation summary'!AI53*CO2toC*Ggtot,"NO")</f>
        <v>53.492906065199229</v>
      </c>
      <c r="BG95" s="95">
        <f>IF('[2]Mitigation summary'!AJ53*CO2toC*Ggtot&gt;0,'[2]Mitigation summary'!AJ53*CO2toC*Ggtot,"NO")</f>
        <v>53.492906065199229</v>
      </c>
      <c r="BH95" s="95">
        <f>IF('[2]Mitigation summary'!AK53*CO2toC*Ggtot&gt;0,'[2]Mitigation summary'!AK53*CO2toC*Ggtot,"NO")</f>
        <v>53.492906065199229</v>
      </c>
      <c r="BI95" s="95">
        <f>IF('[2]Mitigation summary'!AL53*CO2toC*Ggtot&gt;0,'[2]Mitigation summary'!AL53*CO2toC*Ggtot,"NO")</f>
        <v>53.492906065199229</v>
      </c>
      <c r="BJ95" s="95">
        <f>IF('[2]Mitigation summary'!AM53*CO2toC*Ggtot&gt;0,'[2]Mitigation summary'!AM53*CO2toC*Ggtot,"NO")</f>
        <v>53.492906065199229</v>
      </c>
      <c r="BK95" s="95">
        <f>IF('[2]Mitigation summary'!AN53*CO2toC*Ggtot&gt;0,'[2]Mitigation summary'!AN53*CO2toC*Ggtot,"NO")</f>
        <v>53.492906065199229</v>
      </c>
      <c r="BL95" s="95">
        <f>IF('[2]Mitigation summary'!AO53*CO2toC*Ggtot&gt;0,'[2]Mitigation summary'!AO53*CO2toC*Ggtot,"NO")</f>
        <v>53.492906065199229</v>
      </c>
      <c r="BM95" s="95">
        <f>IF('[2]Mitigation summary'!AP53*CO2toC*Ggtot&gt;0,'[2]Mitigation summary'!AP53*CO2toC*Ggtot,"NO")</f>
        <v>53.492906065199229</v>
      </c>
      <c r="BN95" s="95">
        <f>IF('[2]Mitigation summary'!AQ53*CO2toC*Ggtot&gt;0,'[2]Mitigation summary'!AQ53*CO2toC*Ggtot,"NO")</f>
        <v>53.492906065199229</v>
      </c>
      <c r="BO95" s="95">
        <f>IF('[2]Mitigation summary'!AR53*CO2toC*Ggtot&gt;0,'[2]Mitigation summary'!AR53*CO2toC*Ggtot,"NO")</f>
        <v>53.492906065199229</v>
      </c>
      <c r="BP95" s="95">
        <f>IF('[2]Mitigation summary'!AS53*CO2toC*Ggtot&gt;0,'[2]Mitigation summary'!AS53*CO2toC*Ggtot,"NO")</f>
        <v>53.492906065199229</v>
      </c>
      <c r="BQ95" s="82"/>
    </row>
    <row r="96" spans="1:72" x14ac:dyDescent="0.25">
      <c r="C96" t="s">
        <v>60</v>
      </c>
      <c r="D96" t="s">
        <v>108</v>
      </c>
      <c r="F96" t="s">
        <v>719</v>
      </c>
      <c r="H96" s="21">
        <v>0</v>
      </c>
      <c r="I96" s="21">
        <v>5942.7299901832721</v>
      </c>
      <c r="J96" s="21">
        <v>5942.7299901832721</v>
      </c>
      <c r="K96" s="21">
        <v>5942.7299901832721</v>
      </c>
      <c r="L96" s="21">
        <v>5942.7299901832721</v>
      </c>
      <c r="M96" s="21">
        <v>5942.7299901832721</v>
      </c>
      <c r="N96" s="21">
        <v>5942.7299901832721</v>
      </c>
      <c r="O96" s="21">
        <v>5942.7299901832721</v>
      </c>
      <c r="P96" s="21">
        <v>5942.7299901832721</v>
      </c>
      <c r="Q96" s="21">
        <v>5942.7299901832721</v>
      </c>
      <c r="R96" s="21">
        <v>5942.7299901832721</v>
      </c>
      <c r="S96" s="21">
        <v>5942.7299901832721</v>
      </c>
      <c r="T96" s="21">
        <v>5942.7299901832721</v>
      </c>
      <c r="U96" s="21">
        <v>5942.7299901832721</v>
      </c>
      <c r="V96" s="21">
        <v>5942.7299901832721</v>
      </c>
      <c r="W96" s="21">
        <v>5942.7299901832721</v>
      </c>
      <c r="X96" s="21">
        <v>5942.7299901832721</v>
      </c>
      <c r="Y96" s="21">
        <v>5942.7299901832721</v>
      </c>
      <c r="Z96" s="21">
        <v>5942.7299901832721</v>
      </c>
      <c r="AA96" s="21">
        <v>5942.7299901832721</v>
      </c>
      <c r="AB96" s="43">
        <v>5942.7299901832721</v>
      </c>
      <c r="AC96" s="43">
        <v>5942.7299901832721</v>
      </c>
      <c r="AD96" s="95">
        <f>IF('[2]Mitigation summary'!G58*CO2toC*Ggtot&gt;0,'[2]Mitigation summary'!G58*CO2toC*Ggtot,"NO")</f>
        <v>58330.916309538901</v>
      </c>
      <c r="AE96" s="95">
        <f>IF('[2]Mitigation summary'!H58*CO2toC*Ggtot&gt;0,'[2]Mitigation summary'!H58*CO2toC*Ggtot,"NO")</f>
        <v>58330.916309538901</v>
      </c>
      <c r="AF96" s="95">
        <f>IF('[2]Mitigation summary'!I58*CO2toC*Ggtot&gt;0,'[2]Mitigation summary'!I58*CO2toC*Ggtot,"NO")</f>
        <v>58330.916309538901</v>
      </c>
      <c r="AG96" s="95">
        <f>IF('[2]Mitigation summary'!J58*CO2toC*Ggtot&gt;0,'[2]Mitigation summary'!J58*CO2toC*Ggtot,"NO")</f>
        <v>58330.916309538901</v>
      </c>
      <c r="AH96" s="95">
        <f>IF('[2]Mitigation summary'!K58*CO2toC*Ggtot&gt;0,'[2]Mitigation summary'!K58*CO2toC*Ggtot,"NO")</f>
        <v>58330.916309538901</v>
      </c>
      <c r="AI96" s="95">
        <f>IF('[2]Mitigation summary'!L58*CO2toC*Ggtot&gt;0,'[2]Mitigation summary'!L58*CO2toC*Ggtot,"NO")</f>
        <v>58330.916309538901</v>
      </c>
      <c r="AJ96" s="95">
        <f>IF('[2]Mitigation summary'!M58*CO2toC*Ggtot&gt;0,'[2]Mitigation summary'!M58*CO2toC*Ggtot,"NO")</f>
        <v>58330.916309538901</v>
      </c>
      <c r="AK96" s="95">
        <f>IF('[2]Mitigation summary'!N58*CO2toC*Ggtot&gt;0,'[2]Mitigation summary'!N58*CO2toC*Ggtot,"NO")</f>
        <v>58330.916309538901</v>
      </c>
      <c r="AL96" s="95">
        <f>IF('[2]Mitigation summary'!O58*CO2toC*Ggtot&gt;0,'[2]Mitigation summary'!O58*CO2toC*Ggtot,"NO")</f>
        <v>58330.916309538901</v>
      </c>
      <c r="AM96" s="95">
        <f>IF('[2]Mitigation summary'!P58*CO2toC*Ggtot&gt;0,'[2]Mitigation summary'!P58*CO2toC*Ggtot,"NO")</f>
        <v>58330.916309538901</v>
      </c>
      <c r="AN96" s="95">
        <f>IF('[2]Mitigation summary'!Q58*CO2toC*Ggtot&gt;0,'[2]Mitigation summary'!Q58*CO2toC*Ggtot,"NO")</f>
        <v>58330.916309538901</v>
      </c>
      <c r="AO96" s="95">
        <f>IF('[2]Mitigation summary'!R58*CO2toC*Ggtot&gt;0,'[2]Mitigation summary'!R58*CO2toC*Ggtot,"NO")</f>
        <v>58330.916309538901</v>
      </c>
      <c r="AP96" s="95">
        <f>IF('[2]Mitigation summary'!S58*CO2toC*Ggtot&gt;0,'[2]Mitigation summary'!S58*CO2toC*Ggtot,"NO")</f>
        <v>58330.916309538901</v>
      </c>
      <c r="AQ96" s="95">
        <f>IF('[2]Mitigation summary'!T58*CO2toC*Ggtot&gt;0,'[2]Mitigation summary'!T58*CO2toC*Ggtot,"NO")</f>
        <v>58330.916309538901</v>
      </c>
      <c r="AR96" s="95">
        <f>IF('[2]Mitigation summary'!U58*CO2toC*Ggtot&gt;0,'[2]Mitigation summary'!U58*CO2toC*Ggtot,"NO")</f>
        <v>58330.916309538901</v>
      </c>
      <c r="AS96" s="95">
        <f>IF('[2]Mitigation summary'!V58*CO2toC*Ggtot&gt;0,'[2]Mitigation summary'!V58*CO2toC*Ggtot,"NO")</f>
        <v>58330.916309538901</v>
      </c>
      <c r="AT96" s="95">
        <f>IF('[2]Mitigation summary'!W58*CO2toC*Ggtot&gt;0,'[2]Mitigation summary'!W58*CO2toC*Ggtot,"NO")</f>
        <v>58330.916309538901</v>
      </c>
      <c r="AU96" s="95">
        <f>IF('[2]Mitigation summary'!X58*CO2toC*Ggtot&gt;0,'[2]Mitigation summary'!X58*CO2toC*Ggtot,"NO")</f>
        <v>58330.916309538901</v>
      </c>
      <c r="AV96" s="95">
        <f>IF('[2]Mitigation summary'!Y58*CO2toC*Ggtot&gt;0,'[2]Mitigation summary'!Y58*CO2toC*Ggtot,"NO")</f>
        <v>58330.916309538901</v>
      </c>
      <c r="AW96" s="95">
        <f>IF('[2]Mitigation summary'!Z58*CO2toC*Ggtot&gt;0,'[2]Mitigation summary'!Z58*CO2toC*Ggtot,"NO")</f>
        <v>58330.916309538901</v>
      </c>
      <c r="AX96" s="95">
        <f>IF('[2]Mitigation summary'!AA58*CO2toC*Ggtot&gt;0,'[2]Mitigation summary'!AA58*CO2toC*Ggtot,"NO")</f>
        <v>58330.916309538901</v>
      </c>
      <c r="AY96" s="95">
        <f>IF('[2]Mitigation summary'!AB58*CO2toC*Ggtot&gt;0,'[2]Mitigation summary'!AB58*CO2toC*Ggtot,"NO")</f>
        <v>58330.916309538901</v>
      </c>
      <c r="AZ96" s="95">
        <f>IF('[2]Mitigation summary'!AC58*CO2toC*Ggtot&gt;0,'[2]Mitigation summary'!AC58*CO2toC*Ggtot,"NO")</f>
        <v>58330.916309538901</v>
      </c>
      <c r="BA96" s="95">
        <f>IF('[2]Mitigation summary'!AD58*CO2toC*Ggtot&gt;0,'[2]Mitigation summary'!AD58*CO2toC*Ggtot,"NO")</f>
        <v>58330.916309538901</v>
      </c>
      <c r="BB96" s="95">
        <f>IF('[2]Mitigation summary'!AE58*CO2toC*Ggtot&gt;0,'[2]Mitigation summary'!AE58*CO2toC*Ggtot,"NO")</f>
        <v>58330.916309538901</v>
      </c>
      <c r="BC96" s="95">
        <f>IF('[2]Mitigation summary'!AF58*CO2toC*Ggtot&gt;0,'[2]Mitigation summary'!AF58*CO2toC*Ggtot,"NO")</f>
        <v>58330.916309538901</v>
      </c>
      <c r="BD96" s="95">
        <f>IF('[2]Mitigation summary'!AG58*CO2toC*Ggtot&gt;0,'[2]Mitigation summary'!AG58*CO2toC*Ggtot,"NO")</f>
        <v>58330.916309538901</v>
      </c>
      <c r="BE96" s="95">
        <f>IF('[2]Mitigation summary'!AH58*CO2toC*Ggtot&gt;0,'[2]Mitigation summary'!AH58*CO2toC*Ggtot,"NO")</f>
        <v>58330.916309538901</v>
      </c>
      <c r="BF96" s="95">
        <f>IF('[2]Mitigation summary'!AI58*CO2toC*Ggtot&gt;0,'[2]Mitigation summary'!AI58*CO2toC*Ggtot,"NO")</f>
        <v>58330.916309538901</v>
      </c>
      <c r="BG96" s="95">
        <f>IF('[2]Mitigation summary'!AJ58*CO2toC*Ggtot&gt;0,'[2]Mitigation summary'!AJ58*CO2toC*Ggtot,"NO")</f>
        <v>58330.916309538901</v>
      </c>
      <c r="BH96" s="95">
        <f>IF('[2]Mitigation summary'!AK58*CO2toC*Ggtot&gt;0,'[2]Mitigation summary'!AK58*CO2toC*Ggtot,"NO")</f>
        <v>58330.916309538901</v>
      </c>
      <c r="BI96" s="95">
        <f>IF('[2]Mitigation summary'!AL58*CO2toC*Ggtot&gt;0,'[2]Mitigation summary'!AL58*CO2toC*Ggtot,"NO")</f>
        <v>58330.916309538901</v>
      </c>
      <c r="BJ96" s="95">
        <f>IF('[2]Mitigation summary'!AM58*CO2toC*Ggtot&gt;0,'[2]Mitigation summary'!AM58*CO2toC*Ggtot,"NO")</f>
        <v>58330.916309538901</v>
      </c>
      <c r="BK96" s="95">
        <f>IF('[2]Mitigation summary'!AN58*CO2toC*Ggtot&gt;0,'[2]Mitigation summary'!AN58*CO2toC*Ggtot,"NO")</f>
        <v>58330.916309538901</v>
      </c>
      <c r="BL96" s="95">
        <f>IF('[2]Mitigation summary'!AO58*CO2toC*Ggtot&gt;0,'[2]Mitigation summary'!AO58*CO2toC*Ggtot,"NO")</f>
        <v>58330.916309538901</v>
      </c>
      <c r="BM96" s="95">
        <f>IF('[2]Mitigation summary'!AP58*CO2toC*Ggtot&gt;0,'[2]Mitigation summary'!AP58*CO2toC*Ggtot,"NO")</f>
        <v>58330.916309538901</v>
      </c>
      <c r="BN96" s="95">
        <f>IF('[2]Mitigation summary'!AQ58*CO2toC*Ggtot&gt;0,'[2]Mitigation summary'!AQ58*CO2toC*Ggtot,"NO")</f>
        <v>58330.916309538901</v>
      </c>
      <c r="BO96" s="95">
        <f>IF('[2]Mitigation summary'!AR58*CO2toC*Ggtot&gt;0,'[2]Mitigation summary'!AR58*CO2toC*Ggtot,"NO")</f>
        <v>58330.916309538901</v>
      </c>
      <c r="BP96" s="95">
        <f>IF('[2]Mitigation summary'!AS58*CO2toC*Ggtot&gt;0,'[2]Mitigation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IF('[2]Mitigation summary'!G66*CO2toC*Ggtot&gt;0,'[2]Mitigation summary'!G66*CO2toC*Ggtot,"NO")</f>
        <v>NO</v>
      </c>
      <c r="AE97" s="95" t="str">
        <f>IF('[2]Mitigation summary'!H66*CO2toC*Ggtot&gt;0,'[2]Mitigation summary'!H66*CO2toC*Ggtot,"NO")</f>
        <v>NO</v>
      </c>
      <c r="AF97" s="95" t="str">
        <f>IF('[2]Mitigation summary'!I66*CO2toC*Ggtot&gt;0,'[2]Mitigation summary'!I66*CO2toC*Ggtot,"NO")</f>
        <v>NO</v>
      </c>
      <c r="AG97" s="95" t="str">
        <f>IF('[2]Mitigation summary'!J66*CO2toC*Ggtot&gt;0,'[2]Mitigation summary'!J66*CO2toC*Ggtot,"NO")</f>
        <v>NO</v>
      </c>
      <c r="AH97" s="95" t="str">
        <f>IF('[2]Mitigation summary'!K66*CO2toC*Ggtot&gt;0,'[2]Mitigation summary'!K66*CO2toC*Ggtot,"NO")</f>
        <v>NO</v>
      </c>
      <c r="AI97" s="95" t="str">
        <f>IF('[2]Mitigation summary'!L66*CO2toC*Ggtot&gt;0,'[2]Mitigation summary'!L66*CO2toC*Ggtot,"NO")</f>
        <v>NO</v>
      </c>
      <c r="AJ97" s="95" t="str">
        <f>IF('[2]Mitigation summary'!M66*CO2toC*Ggtot&gt;0,'[2]Mitigation summary'!M66*CO2toC*Ggtot,"NO")</f>
        <v>NO</v>
      </c>
      <c r="AK97" s="95" t="str">
        <f>IF('[2]Mitigation summary'!N66*CO2toC*Ggtot&gt;0,'[2]Mitigation summary'!N66*CO2toC*Ggtot,"NO")</f>
        <v>NO</v>
      </c>
      <c r="AL97" s="95" t="str">
        <f>IF('[2]Mitigation summary'!O66*CO2toC*Ggtot&gt;0,'[2]Mitigation summary'!O66*CO2toC*Ggtot,"NO")</f>
        <v>NO</v>
      </c>
      <c r="AM97" s="95" t="str">
        <f>IF('[2]Mitigation summary'!P66*CO2toC*Ggtot&gt;0,'[2]Mitigation summary'!P66*CO2toC*Ggtot,"NO")</f>
        <v>NO</v>
      </c>
      <c r="AN97" s="95" t="str">
        <f>IF('[2]Mitigation summary'!Q66*CO2toC*Ggtot&gt;0,'[2]Mitigation summary'!Q66*CO2toC*Ggtot,"NO")</f>
        <v>NO</v>
      </c>
      <c r="AO97" s="95" t="str">
        <f>IF('[2]Mitigation summary'!R66*CO2toC*Ggtot&gt;0,'[2]Mitigation summary'!R66*CO2toC*Ggtot,"NO")</f>
        <v>NO</v>
      </c>
      <c r="AP97" s="95" t="str">
        <f>IF('[2]Mitigation summary'!S66*CO2toC*Ggtot&gt;0,'[2]Mitigation summary'!S66*CO2toC*Ggtot,"NO")</f>
        <v>NO</v>
      </c>
      <c r="AQ97" s="95" t="str">
        <f>IF('[2]Mitigation summary'!T66*CO2toC*Ggtot&gt;0,'[2]Mitigation summary'!T66*CO2toC*Ggtot,"NO")</f>
        <v>NO</v>
      </c>
      <c r="AR97" s="95" t="str">
        <f>IF('[2]Mitigation summary'!U66*CO2toC*Ggtot&gt;0,'[2]Mitigation summary'!U66*CO2toC*Ggtot,"NO")</f>
        <v>NO</v>
      </c>
      <c r="AS97" s="95" t="str">
        <f>IF('[2]Mitigation summary'!V66*CO2toC*Ggtot&gt;0,'[2]Mitigation summary'!V66*CO2toC*Ggtot,"NO")</f>
        <v>NO</v>
      </c>
      <c r="AT97" s="95" t="str">
        <f>IF('[2]Mitigation summary'!W66*CO2toC*Ggtot&gt;0,'[2]Mitigation summary'!W66*CO2toC*Ggtot,"NO")</f>
        <v>NO</v>
      </c>
      <c r="AU97" s="95" t="str">
        <f>IF('[2]Mitigation summary'!X66*CO2toC*Ggtot&gt;0,'[2]Mitigation summary'!X66*CO2toC*Ggtot,"NO")</f>
        <v>NO</v>
      </c>
      <c r="AV97" s="95" t="str">
        <f>IF('[2]Mitigation summary'!Y66*CO2toC*Ggtot&gt;0,'[2]Mitigation summary'!Y66*CO2toC*Ggtot,"NO")</f>
        <v>NO</v>
      </c>
      <c r="AW97" s="95" t="str">
        <f>IF('[2]Mitigation summary'!Z66*CO2toC*Ggtot&gt;0,'[2]Mitigation summary'!Z66*CO2toC*Ggtot,"NO")</f>
        <v>NO</v>
      </c>
      <c r="AX97" s="95" t="str">
        <f>IF('[2]Mitigation summary'!AA66*CO2toC*Ggtot&gt;0,'[2]Mitigation summary'!AA66*CO2toC*Ggtot,"NO")</f>
        <v>NO</v>
      </c>
      <c r="AY97" s="95" t="str">
        <f>IF('[2]Mitigation summary'!AB66*CO2toC*Ggtot&gt;0,'[2]Mitigation summary'!AB66*CO2toC*Ggtot,"NO")</f>
        <v>NO</v>
      </c>
      <c r="AZ97" s="95" t="str">
        <f>IF('[2]Mitigation summary'!AC66*CO2toC*Ggtot&gt;0,'[2]Mitigation summary'!AC66*CO2toC*Ggtot,"NO")</f>
        <v>NO</v>
      </c>
      <c r="BA97" s="95" t="str">
        <f>IF('[2]Mitigation summary'!AD66*CO2toC*Ggtot&gt;0,'[2]Mitigation summary'!AD66*CO2toC*Ggtot,"NO")</f>
        <v>NO</v>
      </c>
      <c r="BB97" s="95" t="str">
        <f>IF('[2]Mitigation summary'!AE66*CO2toC*Ggtot&gt;0,'[2]Mitigation summary'!AE66*CO2toC*Ggtot,"NO")</f>
        <v>NO</v>
      </c>
      <c r="BC97" s="95" t="str">
        <f>IF('[2]Mitigation summary'!AF66*CO2toC*Ggtot&gt;0,'[2]Mitigation summary'!AF66*CO2toC*Ggtot,"NO")</f>
        <v>NO</v>
      </c>
      <c r="BD97" s="95" t="str">
        <f>IF('[2]Mitigation summary'!AG66*CO2toC*Ggtot&gt;0,'[2]Mitigation summary'!AG66*CO2toC*Ggtot,"NO")</f>
        <v>NO</v>
      </c>
      <c r="BE97" s="95" t="str">
        <f>IF('[2]Mitigation summary'!AH66*CO2toC*Ggtot&gt;0,'[2]Mitigation summary'!AH66*CO2toC*Ggtot,"NO")</f>
        <v>NO</v>
      </c>
      <c r="BF97" s="95" t="str">
        <f>IF('[2]Mitigation summary'!AI66*CO2toC*Ggtot&gt;0,'[2]Mitigation summary'!AI66*CO2toC*Ggtot,"NO")</f>
        <v>NO</v>
      </c>
      <c r="BG97" s="95" t="str">
        <f>IF('[2]Mitigation summary'!AJ66*CO2toC*Ggtot&gt;0,'[2]Mitigation summary'!AJ66*CO2toC*Ggtot,"NO")</f>
        <v>NO</v>
      </c>
      <c r="BH97" s="95" t="str">
        <f>IF('[2]Mitigation summary'!AK66*CO2toC*Ggtot&gt;0,'[2]Mitigation summary'!AK66*CO2toC*Ggtot,"NO")</f>
        <v>NO</v>
      </c>
      <c r="BI97" s="95" t="str">
        <f>IF('[2]Mitigation summary'!AL66*CO2toC*Ggtot&gt;0,'[2]Mitigation summary'!AL66*CO2toC*Ggtot,"NO")</f>
        <v>NO</v>
      </c>
      <c r="BJ97" s="95" t="str">
        <f>IF('[2]Mitigation summary'!AM66*CO2toC*Ggtot&gt;0,'[2]Mitigation summary'!AM66*CO2toC*Ggtot,"NO")</f>
        <v>NO</v>
      </c>
      <c r="BK97" s="95" t="str">
        <f>IF('[2]Mitigation summary'!AN66*CO2toC*Ggtot&gt;0,'[2]Mitigation summary'!AN66*CO2toC*Ggtot,"NO")</f>
        <v>NO</v>
      </c>
      <c r="BL97" s="95" t="str">
        <f>IF('[2]Mitigation summary'!AO66*CO2toC*Ggtot&gt;0,'[2]Mitigation summary'!AO66*CO2toC*Ggtot,"NO")</f>
        <v>NO</v>
      </c>
      <c r="BM97" s="95" t="str">
        <f>IF('[2]Mitigation summary'!AP66*CO2toC*Ggtot&gt;0,'[2]Mitigation summary'!AP66*CO2toC*Ggtot,"NO")</f>
        <v>NO</v>
      </c>
      <c r="BN97" s="95" t="str">
        <f>IF('[2]Mitigation summary'!AQ66*CO2toC*Ggtot&gt;0,'[2]Mitigation summary'!AQ66*CO2toC*Ggtot,"NO")</f>
        <v>NO</v>
      </c>
      <c r="BO97" s="95" t="str">
        <f>IF('[2]Mitigation summary'!AR66*CO2toC*Ggtot&gt;0,'[2]Mitigation summary'!AR66*CO2toC*Ggtot,"NO")</f>
        <v>NO</v>
      </c>
      <c r="BP97" s="95" t="str">
        <f>IF('[2]Mitigation summary'!AS66*CO2toC*Ggtot&gt;0,'[2]Mitigation summary'!AS66*CO2toC*Ggtot,"NO")</f>
        <v>NO</v>
      </c>
      <c r="BQ97" s="82"/>
    </row>
    <row r="98" spans="1:69" x14ac:dyDescent="0.25">
      <c r="C98" t="s">
        <v>60</v>
      </c>
      <c r="D98" t="s">
        <v>793</v>
      </c>
      <c r="F98" t="s">
        <v>719</v>
      </c>
      <c r="H98" s="21">
        <v>0</v>
      </c>
      <c r="I98" s="21">
        <v>269926.33928069618</v>
      </c>
      <c r="J98" s="21">
        <v>269926.33928069618</v>
      </c>
      <c r="K98" s="21">
        <v>269926.33928069618</v>
      </c>
      <c r="L98" s="21">
        <v>269926.33928069618</v>
      </c>
      <c r="M98" s="21">
        <v>269926.33928069618</v>
      </c>
      <c r="N98" s="21">
        <v>269926.33928069618</v>
      </c>
      <c r="O98" s="21">
        <v>269926.33928069618</v>
      </c>
      <c r="P98" s="21">
        <v>269926.33928069618</v>
      </c>
      <c r="Q98" s="21">
        <v>269926.33928069618</v>
      </c>
      <c r="R98" s="21">
        <v>269926.33928069618</v>
      </c>
      <c r="S98" s="21">
        <v>269926.33928069618</v>
      </c>
      <c r="T98" s="21">
        <v>269926.33928069618</v>
      </c>
      <c r="U98" s="21">
        <v>269926.33928069618</v>
      </c>
      <c r="V98" s="21">
        <v>269926.33928069618</v>
      </c>
      <c r="W98" s="21">
        <v>269926.33928069618</v>
      </c>
      <c r="X98" s="21">
        <v>269926.33928069618</v>
      </c>
      <c r="Y98" s="21">
        <v>269926.33928069618</v>
      </c>
      <c r="Z98" s="21">
        <v>269926.33928069618</v>
      </c>
      <c r="AA98" s="21">
        <v>269926.33928069618</v>
      </c>
      <c r="AB98" s="43">
        <v>269926.33928069618</v>
      </c>
      <c r="AC98" s="43">
        <v>269926.33928069618</v>
      </c>
      <c r="AD98" s="95">
        <f>IF('[2]Mitigation summary'!G71*CO2toC*Ggtot&gt;0,'[2]Mitigation summary'!G71*CO2toC*Ggtot,"NO")</f>
        <v>3050891.1887046536</v>
      </c>
      <c r="AE98" s="95">
        <f>IF('[2]Mitigation summary'!H71*CO2toC*Ggtot&gt;0,'[2]Mitigation summary'!H71*CO2toC*Ggtot,"NO")</f>
        <v>3050891.1887046532</v>
      </c>
      <c r="AF98" s="95">
        <f>IF('[2]Mitigation summary'!I71*CO2toC*Ggtot&gt;0,'[2]Mitigation summary'!I71*CO2toC*Ggtot,"NO")</f>
        <v>3050891.1887046532</v>
      </c>
      <c r="AG98" s="95">
        <f>IF('[2]Mitigation summary'!J71*CO2toC*Ggtot&gt;0,'[2]Mitigation summary'!J71*CO2toC*Ggtot,"NO")</f>
        <v>3050891.1887046532</v>
      </c>
      <c r="AH98" s="95">
        <f>IF('[2]Mitigation summary'!K71*CO2toC*Ggtot&gt;0,'[2]Mitigation summary'!K71*CO2toC*Ggtot,"NO")</f>
        <v>3050891.1887046532</v>
      </c>
      <c r="AI98" s="95">
        <f>IF('[2]Mitigation summary'!L71*CO2toC*Ggtot&gt;0,'[2]Mitigation summary'!L71*CO2toC*Ggtot,"NO")</f>
        <v>3050891.1887046532</v>
      </c>
      <c r="AJ98" s="95">
        <f>IF('[2]Mitigation summary'!M71*CO2toC*Ggtot&gt;0,'[2]Mitigation summary'!M71*CO2toC*Ggtot,"NO")</f>
        <v>3050891.1887046532</v>
      </c>
      <c r="AK98" s="95">
        <f>IF('[2]Mitigation summary'!N71*CO2toC*Ggtot&gt;0,'[2]Mitigation summary'!N71*CO2toC*Ggtot,"NO")</f>
        <v>3050891.1887046532</v>
      </c>
      <c r="AL98" s="95">
        <f>IF('[2]Mitigation summary'!O71*CO2toC*Ggtot&gt;0,'[2]Mitigation summary'!O71*CO2toC*Ggtot,"NO")</f>
        <v>3050891.1887046532</v>
      </c>
      <c r="AM98" s="95">
        <f>IF('[2]Mitigation summary'!P71*CO2toC*Ggtot&gt;0,'[2]Mitigation summary'!P71*CO2toC*Ggtot,"NO")</f>
        <v>3050891.1887046532</v>
      </c>
      <c r="AN98" s="95">
        <f>IF('[2]Mitigation summary'!Q71*CO2toC*Ggtot&gt;0,'[2]Mitigation summary'!Q71*CO2toC*Ggtot,"NO")</f>
        <v>3050891.1887046532</v>
      </c>
      <c r="AO98" s="95">
        <f>IF('[2]Mitigation summary'!R71*CO2toC*Ggtot&gt;0,'[2]Mitigation summary'!R71*CO2toC*Ggtot,"NO")</f>
        <v>3050891.1887046532</v>
      </c>
      <c r="AP98" s="95">
        <f>IF('[2]Mitigation summary'!S71*CO2toC*Ggtot&gt;0,'[2]Mitigation summary'!S71*CO2toC*Ggtot,"NO")</f>
        <v>3050891.1887046532</v>
      </c>
      <c r="AQ98" s="95">
        <f>IF('[2]Mitigation summary'!T71*CO2toC*Ggtot&gt;0,'[2]Mitigation summary'!T71*CO2toC*Ggtot,"NO")</f>
        <v>3050891.1887046532</v>
      </c>
      <c r="AR98" s="95">
        <f>IF('[2]Mitigation summary'!U71*CO2toC*Ggtot&gt;0,'[2]Mitigation summary'!U71*CO2toC*Ggtot,"NO")</f>
        <v>3050891.1887046532</v>
      </c>
      <c r="AS98" s="95">
        <f>IF('[2]Mitigation summary'!V71*CO2toC*Ggtot&gt;0,'[2]Mitigation summary'!V71*CO2toC*Ggtot,"NO")</f>
        <v>3050891.1887046532</v>
      </c>
      <c r="AT98" s="95">
        <f>IF('[2]Mitigation summary'!W71*CO2toC*Ggtot&gt;0,'[2]Mitigation summary'!W71*CO2toC*Ggtot,"NO")</f>
        <v>3050891.1887046532</v>
      </c>
      <c r="AU98" s="95">
        <f>IF('[2]Mitigation summary'!X71*CO2toC*Ggtot&gt;0,'[2]Mitigation summary'!X71*CO2toC*Ggtot,"NO")</f>
        <v>3050891.1887046532</v>
      </c>
      <c r="AV98" s="95">
        <f>IF('[2]Mitigation summary'!Y71*CO2toC*Ggtot&gt;0,'[2]Mitigation summary'!Y71*CO2toC*Ggtot,"NO")</f>
        <v>3050891.1887046532</v>
      </c>
      <c r="AW98" s="95">
        <f>IF('[2]Mitigation summary'!Z71*CO2toC*Ggtot&gt;0,'[2]Mitigation summary'!Z71*CO2toC*Ggtot,"NO")</f>
        <v>3050891.1887046532</v>
      </c>
      <c r="AX98" s="95">
        <f>IF('[2]Mitigation summary'!AA71*CO2toC*Ggtot&gt;0,'[2]Mitigation summary'!AA71*CO2toC*Ggtot,"NO")</f>
        <v>3050891.1887046532</v>
      </c>
      <c r="AY98" s="95">
        <f>IF('[2]Mitigation summary'!AB71*CO2toC*Ggtot&gt;0,'[2]Mitigation summary'!AB71*CO2toC*Ggtot,"NO")</f>
        <v>3050891.1887046532</v>
      </c>
      <c r="AZ98" s="95">
        <f>IF('[2]Mitigation summary'!AC71*CO2toC*Ggtot&gt;0,'[2]Mitigation summary'!AC71*CO2toC*Ggtot,"NO")</f>
        <v>3050891.1887046532</v>
      </c>
      <c r="BA98" s="95">
        <f>IF('[2]Mitigation summary'!AD71*CO2toC*Ggtot&gt;0,'[2]Mitigation summary'!AD71*CO2toC*Ggtot,"NO")</f>
        <v>3050891.1887046532</v>
      </c>
      <c r="BB98" s="95">
        <f>IF('[2]Mitigation summary'!AE71*CO2toC*Ggtot&gt;0,'[2]Mitigation summary'!AE71*CO2toC*Ggtot,"NO")</f>
        <v>3050891.1887046532</v>
      </c>
      <c r="BC98" s="95">
        <f>IF('[2]Mitigation summary'!AF71*CO2toC*Ggtot&gt;0,'[2]Mitigation summary'!AF71*CO2toC*Ggtot,"NO")</f>
        <v>3050891.1887046532</v>
      </c>
      <c r="BD98" s="95">
        <f>IF('[2]Mitigation summary'!AG71*CO2toC*Ggtot&gt;0,'[2]Mitigation summary'!AG71*CO2toC*Ggtot,"NO")</f>
        <v>3050891.1887046532</v>
      </c>
      <c r="BE98" s="95">
        <f>IF('[2]Mitigation summary'!AH71*CO2toC*Ggtot&gt;0,'[2]Mitigation summary'!AH71*CO2toC*Ggtot,"NO")</f>
        <v>3050891.1887046532</v>
      </c>
      <c r="BF98" s="95">
        <f>IF('[2]Mitigation summary'!AI71*CO2toC*Ggtot&gt;0,'[2]Mitigation summary'!AI71*CO2toC*Ggtot,"NO")</f>
        <v>3050891.1887046532</v>
      </c>
      <c r="BG98" s="95">
        <f>IF('[2]Mitigation summary'!AJ71*CO2toC*Ggtot&gt;0,'[2]Mitigation summary'!AJ71*CO2toC*Ggtot,"NO")</f>
        <v>3050891.1887046532</v>
      </c>
      <c r="BH98" s="95">
        <f>IF('[2]Mitigation summary'!AK71*CO2toC*Ggtot&gt;0,'[2]Mitigation summary'!AK71*CO2toC*Ggtot,"NO")</f>
        <v>3050891.1887046532</v>
      </c>
      <c r="BI98" s="95">
        <f>IF('[2]Mitigation summary'!AL71*CO2toC*Ggtot&gt;0,'[2]Mitigation summary'!AL71*CO2toC*Ggtot,"NO")</f>
        <v>3050891.1887046532</v>
      </c>
      <c r="BJ98" s="95">
        <f>IF('[2]Mitigation summary'!AM71*CO2toC*Ggtot&gt;0,'[2]Mitigation summary'!AM71*CO2toC*Ggtot,"NO")</f>
        <v>3050891.1887046532</v>
      </c>
      <c r="BK98" s="95">
        <f>IF('[2]Mitigation summary'!AN71*CO2toC*Ggtot&gt;0,'[2]Mitigation summary'!AN71*CO2toC*Ggtot,"NO")</f>
        <v>3050891.1887046532</v>
      </c>
      <c r="BL98" s="95">
        <f>IF('[2]Mitigation summary'!AO71*CO2toC*Ggtot&gt;0,'[2]Mitigation summary'!AO71*CO2toC*Ggtot,"NO")</f>
        <v>3050891.1887046532</v>
      </c>
      <c r="BM98" s="95">
        <f>IF('[2]Mitigation summary'!AP71*CO2toC*Ggtot&gt;0,'[2]Mitigation summary'!AP71*CO2toC*Ggtot,"NO")</f>
        <v>3050891.1887046532</v>
      </c>
      <c r="BN98" s="95">
        <f>IF('[2]Mitigation summary'!AQ71*CO2toC*Ggtot&gt;0,'[2]Mitigation summary'!AQ71*CO2toC*Ggtot,"NO")</f>
        <v>3050891.1887046532</v>
      </c>
      <c r="BO98" s="95">
        <f>IF('[2]Mitigation summary'!AR71*CO2toC*Ggtot&gt;0,'[2]Mitigation summary'!AR71*CO2toC*Ggtot,"NO")</f>
        <v>3050891.1887046532</v>
      </c>
      <c r="BP98" s="95">
        <f>IF('[2]Mitigation summary'!AS71*CO2toC*Ggtot&gt;0,'[2]Mitigation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D00-000002000000}">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 displayEmptyCellsAs="gap" xr2:uid="{00000000-0003-0000-0D00-000003000000}">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r2:uid="{00000000-0003-0000-0D00-000004000000}">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r2:uid="{00000000-0003-0000-0D00-000005000000}">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72.33818394198947</v>
      </c>
      <c r="AE4" s="28">
        <f>IF(('Activity data'!AE5*EF!$H4)*kgtoGg=0,"NO",('Activity data'!AE5*EF!$H4)*kgtoGg)</f>
        <v>72.8052079826236</v>
      </c>
      <c r="AF4" s="28">
        <f>IF(('Activity data'!AF5*EF!$H4)*kgtoGg=0,"NO",('Activity data'!AF5*EF!$H4)*kgtoGg)</f>
        <v>73.179385495249349</v>
      </c>
      <c r="AG4" s="28">
        <f>IF(('Activity data'!AG5*EF!$H4)*kgtoGg=0,"NO",('Activity data'!AG5*EF!$H4)*kgtoGg)</f>
        <v>73.309036656113292</v>
      </c>
      <c r="AH4" s="28">
        <f>IF(('Activity data'!AH5*EF!$H4)*kgtoGg=0,"NO",('Activity data'!AH5*EF!$H4)*kgtoGg)</f>
        <v>73.440621636780563</v>
      </c>
      <c r="AI4" s="28">
        <f>IF(('Activity data'!AI5*EF!$H4)*kgtoGg=0,"NO",('Activity data'!AI5*EF!$H4)*kgtoGg)</f>
        <v>73.798457940465013</v>
      </c>
      <c r="AJ4" s="28">
        <f>IF(('Activity data'!AJ5*EF!$H4)*kgtoGg=0,"NO",('Activity data'!AJ5*EF!$H4)*kgtoGg)</f>
        <v>74.09395245196238</v>
      </c>
      <c r="AK4" s="28">
        <f>IF(('Activity data'!AK5*EF!$H4)*kgtoGg=0,"NO",('Activity data'!AK5*EF!$H4)*kgtoGg)</f>
        <v>74.144723045852658</v>
      </c>
      <c r="AL4" s="28">
        <f>IF(('Activity data'!AL5*EF!$H4)*kgtoGg=0,"NO",('Activity data'!AL5*EF!$H4)*kgtoGg)</f>
        <v>71.878163799706371</v>
      </c>
      <c r="AM4" s="28">
        <f>IF(('Activity data'!AM5*EF!$H4)*kgtoGg=0,"NO",('Activity data'!AM5*EF!$H4)*kgtoGg)</f>
        <v>72.78124432115132</v>
      </c>
      <c r="AN4" s="28">
        <f>IF(('Activity data'!AN5*EF!$H4)*kgtoGg=0,"NO",('Activity data'!AN5*EF!$H4)*kgtoGg)</f>
        <v>73.390817094417812</v>
      </c>
      <c r="AO4" s="28">
        <f>IF(('Activity data'!AO5*EF!$H4)*kgtoGg=0,"NO",('Activity data'!AO5*EF!$H4)*kgtoGg)</f>
        <v>74.06496945550964</v>
      </c>
      <c r="AP4" s="28">
        <f>IF(('Activity data'!AP5*EF!$H4)*kgtoGg=0,"NO",('Activity data'!AP5*EF!$H4)*kgtoGg)</f>
        <v>74.756571708538658</v>
      </c>
      <c r="AQ4" s="28">
        <f>IF(('Activity data'!AQ5*EF!$H4)*kgtoGg=0,"NO",('Activity data'!AQ5*EF!$H4)*kgtoGg)</f>
        <v>75.724636042127344</v>
      </c>
      <c r="AR4" s="28">
        <f>IF(('Activity data'!AR5*EF!$H4)*kgtoGg=0,"NO",('Activity data'!AR5*EF!$H4)*kgtoGg)</f>
        <v>76.697596174640466</v>
      </c>
      <c r="AS4" s="28">
        <f>IF(('Activity data'!AS5*EF!$H4)*kgtoGg=0,"NO",('Activity data'!AS5*EF!$H4)*kgtoGg)</f>
        <v>77.757109229806616</v>
      </c>
      <c r="AT4" s="28">
        <f>IF(('Activity data'!AT5*EF!$H4)*kgtoGg=0,"NO",('Activity data'!AT5*EF!$H4)*kgtoGg)</f>
        <v>78.858607356655199</v>
      </c>
      <c r="AU4" s="28">
        <f>IF(('Activity data'!AU5*EF!$H4)*kgtoGg=0,"NO",('Activity data'!AU5*EF!$H4)*kgtoGg)</f>
        <v>80.284413709115938</v>
      </c>
      <c r="AV4" s="28">
        <f>IF(('Activity data'!AV5*EF!$H4)*kgtoGg=0,"NO",('Activity data'!AV5*EF!$H4)*kgtoGg)</f>
        <v>81.804445646360165</v>
      </c>
      <c r="AW4" s="28">
        <f>IF(('Activity data'!AW5*EF!$H4)*kgtoGg=0,"NO",('Activity data'!AW5*EF!$H4)*kgtoGg)</f>
        <v>83.16824522046268</v>
      </c>
      <c r="AX4" s="28">
        <f>IF(('Activity data'!AX5*EF!$H4)*kgtoGg=0,"NO",('Activity data'!AX5*EF!$H4)*kgtoGg)</f>
        <v>84.528074598861977</v>
      </c>
      <c r="AY4" s="28">
        <f>IF(('Activity data'!AY5*EF!$H4)*kgtoGg=0,"NO",('Activity data'!AY5*EF!$H4)*kgtoGg)</f>
        <v>85.907644756671374</v>
      </c>
      <c r="AZ4" s="28">
        <f>IF(('Activity data'!AZ5*EF!$H4)*kgtoGg=0,"NO",('Activity data'!AZ5*EF!$H4)*kgtoGg)</f>
        <v>87.43190007638654</v>
      </c>
      <c r="BA4" s="28">
        <f>IF(('Activity data'!BA5*EF!$H4)*kgtoGg=0,"NO",('Activity data'!BA5*EF!$H4)*kgtoGg)</f>
        <v>88.752978914004686</v>
      </c>
      <c r="BB4" s="28">
        <f>IF(('Activity data'!BB5*EF!$H4)*kgtoGg=0,"NO",('Activity data'!BB5*EF!$H4)*kgtoGg)</f>
        <v>90.134424716389873</v>
      </c>
      <c r="BC4" s="28">
        <f>IF(('Activity data'!BC5*EF!$H4)*kgtoGg=0,"NO",('Activity data'!BC5*EF!$H4)*kgtoGg)</f>
        <v>91.588807911379561</v>
      </c>
      <c r="BD4" s="28">
        <f>IF(('Activity data'!BD5*EF!$H4)*kgtoGg=0,"NO",('Activity data'!BD5*EF!$H4)*kgtoGg)</f>
        <v>92.979992255310734</v>
      </c>
      <c r="BE4" s="28">
        <f>IF(('Activity data'!BE5*EF!$H4)*kgtoGg=0,"NO",('Activity data'!BE5*EF!$H4)*kgtoGg)</f>
        <v>94.397784701679583</v>
      </c>
      <c r="BF4" s="28">
        <f>IF(('Activity data'!BF5*EF!$H4)*kgtoGg=0,"NO",('Activity data'!BF5*EF!$H4)*kgtoGg)</f>
        <v>95.900865801344537</v>
      </c>
      <c r="BG4" s="28">
        <f>IF(('Activity data'!BG5*EF!$H4)*kgtoGg=0,"NO",('Activity data'!BG5*EF!$H4)*kgtoGg)</f>
        <v>97.374565488500636</v>
      </c>
      <c r="BH4" s="28">
        <f>IF(('Activity data'!BH5*EF!$H4)*kgtoGg=0,"NO",('Activity data'!BH5*EF!$H4)*kgtoGg)</f>
        <v>98.884351500611743</v>
      </c>
      <c r="BI4" s="28">
        <f>IF(('Activity data'!BI5*EF!$H4)*kgtoGg=0,"NO",('Activity data'!BI5*EF!$H4)*kgtoGg)</f>
        <v>100.44535746676192</v>
      </c>
      <c r="BJ4" s="28">
        <f>IF(('Activity data'!BJ5*EF!$H4)*kgtoGg=0,"NO",('Activity data'!BJ5*EF!$H4)*kgtoGg)</f>
        <v>102.06013717082683</v>
      </c>
      <c r="BK4" s="28">
        <f>IF(('Activity data'!BK5*EF!$H4)*kgtoGg=0,"NO",('Activity data'!BK5*EF!$H4)*kgtoGg)</f>
        <v>103.80342896191648</v>
      </c>
      <c r="BL4" s="28">
        <f>IF(('Activity data'!BL5*EF!$H4)*kgtoGg=0,"NO",('Activity data'!BL5*EF!$H4)*kgtoGg)</f>
        <v>105.58787198792976</v>
      </c>
      <c r="BM4" s="28">
        <f>IF(('Activity data'!BM5*EF!$H4)*kgtoGg=0,"NO",('Activity data'!BM5*EF!$H4)*kgtoGg)</f>
        <v>107.34808132610699</v>
      </c>
      <c r="BN4" s="28">
        <f>IF(('Activity data'!BN5*EF!$H4)*kgtoGg=0,"NO",('Activity data'!BN5*EF!$H4)*kgtoGg)</f>
        <v>109.18951155700573</v>
      </c>
      <c r="BO4" s="28">
        <f>IF(('Activity data'!BO5*EF!$H4)*kgtoGg=0,"NO",('Activity data'!BO5*EF!$H4)*kgtoGg)</f>
        <v>111.13933186544321</v>
      </c>
      <c r="BP4" s="28">
        <f>IF(('Activity data'!BP5*EF!$H4)*kgtoGg=0,"NO",('Activity data'!BP5*EF!$H4)*kgtoGg)</f>
        <v>113.51736728765545</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57.857277050822304</v>
      </c>
      <c r="AE5" s="28">
        <f>IF(('Activity data'!AE6*EF!$H5)*kgtoGg=0,"NO",('Activity data'!AE6*EF!$H5)*kgtoGg)</f>
        <v>58.230810609945557</v>
      </c>
      <c r="AF5" s="28">
        <f>IF(('Activity data'!AF6*EF!$H5)*kgtoGg=0,"NO",('Activity data'!AF6*EF!$H5)*kgtoGg)</f>
        <v>58.530083978925028</v>
      </c>
      <c r="AG5" s="28">
        <f>IF(('Activity data'!AG6*EF!$H5)*kgtoGg=0,"NO",('Activity data'!AG6*EF!$H5)*kgtoGg)</f>
        <v>58.633781123714861</v>
      </c>
      <c r="AH5" s="28">
        <f>IF(('Activity data'!AH6*EF!$H5)*kgtoGg=0,"NO",('Activity data'!AH6*EF!$H5)*kgtoGg)</f>
        <v>58.739024969597104</v>
      </c>
      <c r="AI5" s="28">
        <f>IF(('Activity data'!AI6*EF!$H5)*kgtoGg=0,"NO",('Activity data'!AI6*EF!$H5)*kgtoGg)</f>
        <v>59.025228369142177</v>
      </c>
      <c r="AJ5" s="28">
        <f>IF(('Activity data'!AJ6*EF!$H5)*kgtoGg=0,"NO",('Activity data'!AJ6*EF!$H5)*kgtoGg)</f>
        <v>59.261569771248858</v>
      </c>
      <c r="AK5" s="28">
        <f>IF(('Activity data'!AK6*EF!$H5)*kgtoGg=0,"NO",('Activity data'!AK6*EF!$H5)*kgtoGg)</f>
        <v>59.302176932732195</v>
      </c>
      <c r="AL5" s="28">
        <f>IF(('Activity data'!AL6*EF!$H5)*kgtoGg=0,"NO",('Activity data'!AL6*EF!$H5)*kgtoGg)</f>
        <v>57.489345325547362</v>
      </c>
      <c r="AM5" s="28">
        <f>IF(('Activity data'!AM6*EF!$H5)*kgtoGg=0,"NO",('Activity data'!AM6*EF!$H5)*kgtoGg)</f>
        <v>58.211644076789753</v>
      </c>
      <c r="AN5" s="28">
        <f>IF(('Activity data'!AN6*EF!$H5)*kgtoGg=0,"NO",('Activity data'!AN6*EF!$H5)*kgtoGg)</f>
        <v>58.699190472118126</v>
      </c>
      <c r="AO5" s="28">
        <f>IF(('Activity data'!AO6*EF!$H5)*kgtoGg=0,"NO",('Activity data'!AO6*EF!$H5)*kgtoGg)</f>
        <v>59.238388690882317</v>
      </c>
      <c r="AP5" s="28">
        <f>IF(('Activity data'!AP6*EF!$H5)*kgtoGg=0,"NO",('Activity data'!AP6*EF!$H5)*kgtoGg)</f>
        <v>59.791543622094864</v>
      </c>
      <c r="AQ5" s="28">
        <f>IF(('Activity data'!AQ6*EF!$H5)*kgtoGg=0,"NO",('Activity data'!AQ6*EF!$H5)*kgtoGg)</f>
        <v>60.565817502074722</v>
      </c>
      <c r="AR5" s="28">
        <f>IF(('Activity data'!AR6*EF!$H5)*kgtoGg=0,"NO",('Activity data'!AR6*EF!$H5)*kgtoGg)</f>
        <v>61.344007123082619</v>
      </c>
      <c r="AS5" s="28">
        <f>IF(('Activity data'!AS6*EF!$H5)*kgtoGg=0,"NO",('Activity data'!AS6*EF!$H5)*kgtoGg)</f>
        <v>62.191423204482589</v>
      </c>
      <c r="AT5" s="28">
        <f>IF(('Activity data'!AT6*EF!$H5)*kgtoGg=0,"NO",('Activity data'!AT6*EF!$H5)*kgtoGg)</f>
        <v>63.072419641262734</v>
      </c>
      <c r="AU5" s="28">
        <f>IF(('Activity data'!AU6*EF!$H5)*kgtoGg=0,"NO",('Activity data'!AU6*EF!$H5)*kgtoGg)</f>
        <v>64.212803165699825</v>
      </c>
      <c r="AV5" s="28">
        <f>IF(('Activity data'!AV6*EF!$H5)*kgtoGg=0,"NO",('Activity data'!AV6*EF!$H5)*kgtoGg)</f>
        <v>65.428549872719216</v>
      </c>
      <c r="AW5" s="28">
        <f>IF(('Activity data'!AW6*EF!$H5)*kgtoGg=0,"NO",('Activity data'!AW6*EF!$H5)*kgtoGg)</f>
        <v>66.51933934932427</v>
      </c>
      <c r="AX5" s="28">
        <f>IF(('Activity data'!AX6*EF!$H5)*kgtoGg=0,"NO",('Activity data'!AX6*EF!$H5)*kgtoGg)</f>
        <v>67.606953397680655</v>
      </c>
      <c r="AY5" s="28">
        <f>IF(('Activity data'!AY6*EF!$H5)*kgtoGg=0,"NO",('Activity data'!AY6*EF!$H5)*kgtoGg)</f>
        <v>68.710356448211115</v>
      </c>
      <c r="AZ5" s="28">
        <f>IF(('Activity data'!AZ6*EF!$H5)*kgtoGg=0,"NO",('Activity data'!AZ6*EF!$H5)*kgtoGg)</f>
        <v>69.929481086447424</v>
      </c>
      <c r="BA5" s="28">
        <f>IF(('Activity data'!BA6*EF!$H5)*kgtoGg=0,"NO",('Activity data'!BA6*EF!$H5)*kgtoGg)</f>
        <v>70.986101810785044</v>
      </c>
      <c r="BB5" s="28">
        <f>IF(('Activity data'!BB6*EF!$H5)*kgtoGg=0,"NO",('Activity data'!BB6*EF!$H5)*kgtoGg)</f>
        <v>72.091005032897868</v>
      </c>
      <c r="BC5" s="28">
        <f>IF(('Activity data'!BC6*EF!$H5)*kgtoGg=0,"NO",('Activity data'!BC6*EF!$H5)*kgtoGg)</f>
        <v>73.254244789069503</v>
      </c>
      <c r="BD5" s="28">
        <f>IF(('Activity data'!BD6*EF!$H5)*kgtoGg=0,"NO",('Activity data'!BD6*EF!$H5)*kgtoGg)</f>
        <v>74.366937057929064</v>
      </c>
      <c r="BE5" s="28">
        <f>IF(('Activity data'!BE6*EF!$H5)*kgtoGg=0,"NO",('Activity data'!BE6*EF!$H5)*kgtoGg)</f>
        <v>75.500910927606355</v>
      </c>
      <c r="BF5" s="28">
        <f>IF(('Activity data'!BF6*EF!$H5)*kgtoGg=0,"NO",('Activity data'!BF6*EF!$H5)*kgtoGg)</f>
        <v>76.703100074114516</v>
      </c>
      <c r="BG5" s="28">
        <f>IF(('Activity data'!BG6*EF!$H5)*kgtoGg=0,"NO",('Activity data'!BG6*EF!$H5)*kgtoGg)</f>
        <v>77.881789480498782</v>
      </c>
      <c r="BH5" s="28">
        <f>IF(('Activity data'!BH6*EF!$H5)*kgtoGg=0,"NO",('Activity data'!BH6*EF!$H5)*kgtoGg)</f>
        <v>79.089341326978925</v>
      </c>
      <c r="BI5" s="28">
        <f>IF(('Activity data'!BI6*EF!$H5)*kgtoGg=0,"NO",('Activity data'!BI6*EF!$H5)*kgtoGg)</f>
        <v>80.337859740628403</v>
      </c>
      <c r="BJ5" s="28">
        <f>IF(('Activity data'!BJ6*EF!$H5)*kgtoGg=0,"NO",('Activity data'!BJ6*EF!$H5)*kgtoGg)</f>
        <v>81.629387280068016</v>
      </c>
      <c r="BK5" s="28">
        <f>IF(('Activity data'!BK6*EF!$H5)*kgtoGg=0,"NO",('Activity data'!BK6*EF!$H5)*kgtoGg)</f>
        <v>83.023700914183891</v>
      </c>
      <c r="BL5" s="28">
        <f>IF(('Activity data'!BL6*EF!$H5)*kgtoGg=0,"NO",('Activity data'!BL6*EF!$H5)*kgtoGg)</f>
        <v>84.450927987236398</v>
      </c>
      <c r="BM5" s="28">
        <f>IF(('Activity data'!BM6*EF!$H5)*kgtoGg=0,"NO",('Activity data'!BM6*EF!$H5)*kgtoGg)</f>
        <v>85.858772555577147</v>
      </c>
      <c r="BN5" s="28">
        <f>IF(('Activity data'!BN6*EF!$H5)*kgtoGg=0,"NO",('Activity data'!BN6*EF!$H5)*kgtoGg)</f>
        <v>87.331578938500783</v>
      </c>
      <c r="BO5" s="28">
        <f>IF(('Activity data'!BO6*EF!$H5)*kgtoGg=0,"NO",('Activity data'!BO6*EF!$H5)*kgtoGg)</f>
        <v>88.891077499800801</v>
      </c>
      <c r="BP5" s="28">
        <f>IF(('Activity data'!BP6*EF!$H5)*kgtoGg=0,"NO",('Activity data'!BP6*EF!$H5)*kgtoGg)</f>
        <v>90.79306959805335</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26.159504540047525</v>
      </c>
      <c r="AE6" s="28">
        <f>IF(('Activity data'!AE7*EF!$H6)*kgtoGg=0,"NO",('Activity data'!AE7*EF!$H6)*kgtoGg)</f>
        <v>26.328393456599215</v>
      </c>
      <c r="AF6" s="28">
        <f>IF(('Activity data'!AF7*EF!$H6)*kgtoGg=0,"NO",('Activity data'!AF7*EF!$H6)*kgtoGg)</f>
        <v>26.463706479499642</v>
      </c>
      <c r="AG6" s="28">
        <f>IF(('Activity data'!AG7*EF!$H6)*kgtoGg=0,"NO",('Activity data'!AG7*EF!$H6)*kgtoGg)</f>
        <v>26.510591954727527</v>
      </c>
      <c r="AH6" s="28">
        <f>IF(('Activity data'!AH7*EF!$H6)*kgtoGg=0,"NO",('Activity data'!AH7*EF!$H6)*kgtoGg)</f>
        <v>26.5581767531229</v>
      </c>
      <c r="AI6" s="28">
        <f>IF(('Activity data'!AI7*EF!$H6)*kgtoGg=0,"NO",('Activity data'!AI7*EF!$H6)*kgtoGg)</f>
        <v>26.687580339178286</v>
      </c>
      <c r="AJ6" s="28">
        <f>IF(('Activity data'!AJ7*EF!$H6)*kgtoGg=0,"NO",('Activity data'!AJ7*EF!$H6)*kgtoGg)</f>
        <v>26.794439394712136</v>
      </c>
      <c r="AK6" s="28">
        <f>IF(('Activity data'!AK7*EF!$H6)*kgtoGg=0,"NO",('Activity data'!AK7*EF!$H6)*kgtoGg)</f>
        <v>26.81279945725446</v>
      </c>
      <c r="AL6" s="28">
        <f>IF(('Activity data'!AL7*EF!$H6)*kgtoGg=0,"NO",('Activity data'!AL7*EF!$H6)*kgtoGg)</f>
        <v>25.993148428450656</v>
      </c>
      <c r="AM6" s="28">
        <f>IF(('Activity data'!AM7*EF!$H6)*kgtoGg=0,"NO",('Activity data'!AM7*EF!$H6)*kgtoGg)</f>
        <v>26.319727528358843</v>
      </c>
      <c r="AN6" s="28">
        <f>IF(('Activity data'!AN7*EF!$H6)*kgtoGg=0,"NO",('Activity data'!AN7*EF!$H6)*kgtoGg)</f>
        <v>26.540166041752293</v>
      </c>
      <c r="AO6" s="28">
        <f>IF(('Activity data'!AO7*EF!$H6)*kgtoGg=0,"NO",('Activity data'!AO7*EF!$H6)*kgtoGg)</f>
        <v>26.78395833497337</v>
      </c>
      <c r="AP6" s="28">
        <f>IF(('Activity data'!AP7*EF!$H6)*kgtoGg=0,"NO",('Activity data'!AP7*EF!$H6)*kgtoGg)</f>
        <v>27.034060995727589</v>
      </c>
      <c r="AQ6" s="28">
        <f>IF(('Activity data'!AQ7*EF!$H6)*kgtoGg=0,"NO",('Activity data'!AQ7*EF!$H6)*kgtoGg)</f>
        <v>27.384140054249151</v>
      </c>
      <c r="AR6" s="28">
        <f>IF(('Activity data'!AR7*EF!$H6)*kgtoGg=0,"NO",('Activity data'!AR7*EF!$H6)*kgtoGg)</f>
        <v>27.735989570186316</v>
      </c>
      <c r="AS6" s="28">
        <f>IF(('Activity data'!AS7*EF!$H6)*kgtoGg=0,"NO",('Activity data'!AS7*EF!$H6)*kgtoGg)</f>
        <v>28.119139036574424</v>
      </c>
      <c r="AT6" s="28">
        <f>IF(('Activity data'!AT7*EF!$H6)*kgtoGg=0,"NO",('Activity data'!AT7*EF!$H6)*kgtoGg)</f>
        <v>28.517471475680949</v>
      </c>
      <c r="AU6" s="28">
        <f>IF(('Activity data'!AU7*EF!$H6)*kgtoGg=0,"NO",('Activity data'!AU7*EF!$H6)*kgtoGg)</f>
        <v>29.033082812846072</v>
      </c>
      <c r="AV6" s="28">
        <f>IF(('Activity data'!AV7*EF!$H6)*kgtoGg=0,"NO",('Activity data'!AV7*EF!$H6)*kgtoGg)</f>
        <v>29.5827687490488</v>
      </c>
      <c r="AW6" s="28">
        <f>IF(('Activity data'!AW7*EF!$H6)*kgtoGg=0,"NO",('Activity data'!AW7*EF!$H6)*kgtoGg)</f>
        <v>30.075956706035107</v>
      </c>
      <c r="AX6" s="28">
        <f>IF(('Activity data'!AX7*EF!$H6)*kgtoGg=0,"NO",('Activity data'!AX7*EF!$H6)*kgtoGg)</f>
        <v>30.567708929542025</v>
      </c>
      <c r="AY6" s="28">
        <f>IF(('Activity data'!AY7*EF!$H6)*kgtoGg=0,"NO",('Activity data'!AY7*EF!$H6)*kgtoGg)</f>
        <v>31.066599969376128</v>
      </c>
      <c r="AZ6" s="28">
        <f>IF(('Activity data'!AZ7*EF!$H6)*kgtoGg=0,"NO",('Activity data'!AZ7*EF!$H6)*kgtoGg)</f>
        <v>31.617813198453824</v>
      </c>
      <c r="BA6" s="28">
        <f>IF(('Activity data'!BA7*EF!$H6)*kgtoGg=0,"NO",('Activity data'!BA7*EF!$H6)*kgtoGg)</f>
        <v>32.095552145814551</v>
      </c>
      <c r="BB6" s="28">
        <f>IF(('Activity data'!BB7*EF!$H6)*kgtoGg=0,"NO",('Activity data'!BB7*EF!$H6)*kgtoGg)</f>
        <v>32.595121471031582</v>
      </c>
      <c r="BC6" s="28">
        <f>IF(('Activity data'!BC7*EF!$H6)*kgtoGg=0,"NO",('Activity data'!BC7*EF!$H6)*kgtoGg)</f>
        <v>33.121066991350581</v>
      </c>
      <c r="BD6" s="28">
        <f>IF(('Activity data'!BD7*EF!$H6)*kgtoGg=0,"NO",('Activity data'!BD7*EF!$H6)*kgtoGg)</f>
        <v>33.624158044760151</v>
      </c>
      <c r="BE6" s="28">
        <f>IF(('Activity data'!BE7*EF!$H6)*kgtoGg=0,"NO",('Activity data'!BE7*EF!$H6)*kgtoGg)</f>
        <v>34.136871330006201</v>
      </c>
      <c r="BF6" s="28">
        <f>IF(('Activity data'!BF7*EF!$H6)*kgtoGg=0,"NO",('Activity data'!BF7*EF!$H6)*kgtoGg)</f>
        <v>34.68042737064826</v>
      </c>
      <c r="BG6" s="28">
        <f>IF(('Activity data'!BG7*EF!$H6)*kgtoGg=0,"NO",('Activity data'!BG7*EF!$H6)*kgtoGg)</f>
        <v>35.213358273195425</v>
      </c>
      <c r="BH6" s="28">
        <f>IF(('Activity data'!BH7*EF!$H6)*kgtoGg=0,"NO",('Activity data'!BH7*EF!$H6)*kgtoGg)</f>
        <v>35.759338997151573</v>
      </c>
      <c r="BI6" s="28">
        <f>IF(('Activity data'!BI7*EF!$H6)*kgtoGg=0,"NO",('Activity data'!BI7*EF!$H6)*kgtoGg)</f>
        <v>36.323842284810752</v>
      </c>
      <c r="BJ6" s="28">
        <f>IF(('Activity data'!BJ7*EF!$H6)*kgtoGg=0,"NO",('Activity data'!BJ7*EF!$H6)*kgtoGg)</f>
        <v>36.907791655637332</v>
      </c>
      <c r="BK6" s="28">
        <f>IF(('Activity data'!BK7*EF!$H6)*kgtoGg=0,"NO",('Activity data'!BK7*EF!$H6)*kgtoGg)</f>
        <v>37.53821458082728</v>
      </c>
      <c r="BL6" s="28">
        <f>IF(('Activity data'!BL7*EF!$H6)*kgtoGg=0,"NO",('Activity data'!BL7*EF!$H6)*kgtoGg)</f>
        <v>38.183518940111234</v>
      </c>
      <c r="BM6" s="28">
        <f>IF(('Activity data'!BM7*EF!$H6)*kgtoGg=0,"NO",('Activity data'!BM7*EF!$H6)*kgtoGg)</f>
        <v>38.820059722091706</v>
      </c>
      <c r="BN6" s="28">
        <f>IF(('Activity data'!BN7*EF!$H6)*kgtoGg=0,"NO",('Activity data'!BN7*EF!$H6)*kgtoGg)</f>
        <v>39.485972243810608</v>
      </c>
      <c r="BO6" s="28">
        <f>IF(('Activity data'!BO7*EF!$H6)*kgtoGg=0,"NO",('Activity data'!BO7*EF!$H6)*kgtoGg)</f>
        <v>40.191081640139267</v>
      </c>
      <c r="BP6" s="28">
        <f>IF(('Activity data'!BP7*EF!$H6)*kgtoGg=0,"NO",('Activity data'!BP7*EF!$H6)*kgtoGg)</f>
        <v>41.051045562839363</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466.07113433922933</v>
      </c>
      <c r="AE7" s="28">
        <f>IF(('Activity data'!AE8*EF!$H7)*kgtoGg=0,"NO",('Activity data'!AE8*EF!$H7)*kgtoGg)</f>
        <v>463.29148482097554</v>
      </c>
      <c r="AF7" s="28">
        <f>IF(('Activity data'!AF8*EF!$H7)*kgtoGg=0,"NO",('Activity data'!AF8*EF!$H7)*kgtoGg)</f>
        <v>457.9736729703933</v>
      </c>
      <c r="AG7" s="28">
        <f>IF(('Activity data'!AG8*EF!$H7)*kgtoGg=0,"NO",('Activity data'!AG8*EF!$H7)*kgtoGg)</f>
        <v>447.53114287404304</v>
      </c>
      <c r="AH7" s="28">
        <f>IF(('Activity data'!AH8*EF!$H7)*kgtoGg=0,"NO",('Activity data'!AH8*EF!$H7)*kgtoGg)</f>
        <v>436.8064503024649</v>
      </c>
      <c r="AI7" s="28">
        <f>IF(('Activity data'!AI8*EF!$H7)*kgtoGg=0,"NO",('Activity data'!AI8*EF!$H7)*kgtoGg)</f>
        <v>429.77109479446779</v>
      </c>
      <c r="AJ7" s="28">
        <f>IF(('Activity data'!AJ8*EF!$H7)*kgtoGg=0,"NO",('Activity data'!AJ8*EF!$H7)*kgtoGg)</f>
        <v>421.41748690860754</v>
      </c>
      <c r="AK7" s="28">
        <f>IF(('Activity data'!AK8*EF!$H7)*kgtoGg=0,"NO",('Activity data'!AK8*EF!$H7)*kgtoGg)</f>
        <v>408.80809788658081</v>
      </c>
      <c r="AL7" s="28">
        <f>IF(('Activity data'!AL8*EF!$H7)*kgtoGg=0,"NO",('Activity data'!AL8*EF!$H7)*kgtoGg)</f>
        <v>358.74942629129515</v>
      </c>
      <c r="AM7" s="28">
        <f>IF(('Activity data'!AM8*EF!$H7)*kgtoGg=0,"NO",('Activity data'!AM8*EF!$H7)*kgtoGg)</f>
        <v>367.09091104141538</v>
      </c>
      <c r="AN7" s="28">
        <f>IF(('Activity data'!AN8*EF!$H7)*kgtoGg=0,"NO",('Activity data'!AN8*EF!$H7)*kgtoGg)</f>
        <v>370.34486080155449</v>
      </c>
      <c r="AO7" s="28">
        <f>IF(('Activity data'!AO8*EF!$H7)*kgtoGg=0,"NO",('Activity data'!AO8*EF!$H7)*kgtoGg)</f>
        <v>374.28113254940814</v>
      </c>
      <c r="AP7" s="28">
        <f>IF(('Activity data'!AP8*EF!$H7)*kgtoGg=0,"NO",('Activity data'!AP8*EF!$H7)*kgtoGg)</f>
        <v>378.15584839961923</v>
      </c>
      <c r="AQ7" s="28">
        <f>IF(('Activity data'!AQ8*EF!$H7)*kgtoGg=0,"NO",('Activity data'!AQ8*EF!$H7)*kgtoGg)</f>
        <v>385.86598784845353</v>
      </c>
      <c r="AR7" s="28">
        <f>IF(('Activity data'!AR8*EF!$H7)*kgtoGg=0,"NO",('Activity data'!AR8*EF!$H7)*kgtoGg)</f>
        <v>393.96943922722772</v>
      </c>
      <c r="AS7" s="28">
        <f>IF(('Activity data'!AS8*EF!$H7)*kgtoGg=0,"NO",('Activity data'!AS8*EF!$H7)*kgtoGg)</f>
        <v>402.9158032130826</v>
      </c>
      <c r="AT7" s="28">
        <f>IF(('Activity data'!AT8*EF!$H7)*kgtoGg=0,"NO",('Activity data'!AT8*EF!$H7)*kgtoGg)</f>
        <v>412.02647519148678</v>
      </c>
      <c r="AU7" s="28">
        <f>IF(('Activity data'!AU8*EF!$H7)*kgtoGg=0,"NO",('Activity data'!AU8*EF!$H7)*kgtoGg)</f>
        <v>425.29292265879565</v>
      </c>
      <c r="AV7" s="28">
        <f>IF(('Activity data'!AV8*EF!$H7)*kgtoGg=0,"NO",('Activity data'!AV8*EF!$H7)*kgtoGg)</f>
        <v>439.31874676408108</v>
      </c>
      <c r="AW7" s="28">
        <f>IF(('Activity data'!AW8*EF!$H7)*kgtoGg=0,"NO",('Activity data'!AW8*EF!$H7)*kgtoGg)</f>
        <v>447.38360799864881</v>
      </c>
      <c r="AX7" s="28">
        <f>IF(('Activity data'!AX8*EF!$H7)*kgtoGg=0,"NO",('Activity data'!AX8*EF!$H7)*kgtoGg)</f>
        <v>454.63046077202995</v>
      </c>
      <c r="AY7" s="28">
        <f>IF(('Activity data'!AY8*EF!$H7)*kgtoGg=0,"NO",('Activity data'!AY8*EF!$H7)*kgtoGg)</f>
        <v>461.39323204847847</v>
      </c>
      <c r="AZ7" s="28">
        <f>IF(('Activity data'!AZ8*EF!$H7)*kgtoGg=0,"NO",('Activity data'!AZ8*EF!$H7)*kgtoGg)</f>
        <v>469.2644389522348</v>
      </c>
      <c r="BA7" s="28">
        <f>IF(('Activity data'!BA8*EF!$H7)*kgtoGg=0,"NO",('Activity data'!BA8*EF!$H7)*kgtoGg)</f>
        <v>473.80912142229704</v>
      </c>
      <c r="BB7" s="28">
        <f>IF(('Activity data'!BB8*EF!$H7)*kgtoGg=0,"NO",('Activity data'!BB8*EF!$H7)*kgtoGg)</f>
        <v>478.89032875592198</v>
      </c>
      <c r="BC7" s="28">
        <f>IF(('Activity data'!BC8*EF!$H7)*kgtoGg=0,"NO",('Activity data'!BC8*EF!$H7)*kgtoGg)</f>
        <v>484.13684147633609</v>
      </c>
      <c r="BD7" s="28">
        <f>IF(('Activity data'!BD8*EF!$H7)*kgtoGg=0,"NO",('Activity data'!BD8*EF!$H7)*kgtoGg)</f>
        <v>487.92897922198455</v>
      </c>
      <c r="BE7" s="28">
        <f>IF(('Activity data'!BE8*EF!$H7)*kgtoGg=0,"NO",('Activity data'!BE8*EF!$H7)*kgtoGg)</f>
        <v>491.34945558181624</v>
      </c>
      <c r="BF7" s="28">
        <f>IF(('Activity data'!BF8*EF!$H7)*kgtoGg=0,"NO",('Activity data'!BF8*EF!$H7)*kgtoGg)</f>
        <v>495.03592440122031</v>
      </c>
      <c r="BG7" s="28">
        <f>IF(('Activity data'!BG8*EF!$H7)*kgtoGg=0,"NO",('Activity data'!BG8*EF!$H7)*kgtoGg)</f>
        <v>500.62751703514715</v>
      </c>
      <c r="BH7" s="28">
        <f>IF(('Activity data'!BH8*EF!$H7)*kgtoGg=0,"NO",('Activity data'!BH8*EF!$H7)*kgtoGg)</f>
        <v>506.04000281197955</v>
      </c>
      <c r="BI7" s="28">
        <f>IF(('Activity data'!BI8*EF!$H7)*kgtoGg=0,"NO",('Activity data'!BI8*EF!$H7)*kgtoGg)</f>
        <v>511.41791770477721</v>
      </c>
      <c r="BJ7" s="28">
        <f>IF(('Activity data'!BJ8*EF!$H7)*kgtoGg=0,"NO",('Activity data'!BJ8*EF!$H7)*kgtoGg)</f>
        <v>516.76557310346936</v>
      </c>
      <c r="BK7" s="28">
        <f>IF(('Activity data'!BK8*EF!$H7)*kgtoGg=0,"NO",('Activity data'!BK8*EF!$H7)*kgtoGg)</f>
        <v>522.80025393916708</v>
      </c>
      <c r="BL7" s="28">
        <f>IF(('Activity data'!BL8*EF!$H7)*kgtoGg=0,"NO",('Activity data'!BL8*EF!$H7)*kgtoGg)</f>
        <v>528.95550672233549</v>
      </c>
      <c r="BM7" s="28">
        <f>IF(('Activity data'!BM8*EF!$H7)*kgtoGg=0,"NO",('Activity data'!BM8*EF!$H7)*kgtoGg)</f>
        <v>534.23400184395348</v>
      </c>
      <c r="BN7" s="28">
        <f>IF(('Activity data'!BN8*EF!$H7)*kgtoGg=0,"NO",('Activity data'!BN8*EF!$H7)*kgtoGg)</f>
        <v>539.6411289755315</v>
      </c>
      <c r="BO7" s="28">
        <f>IF(('Activity data'!BO8*EF!$H7)*kgtoGg=0,"NO",('Activity data'!BO8*EF!$H7)*kgtoGg)</f>
        <v>545.38520055238598</v>
      </c>
      <c r="BP7" s="28">
        <f>IF(('Activity data'!BP8*EF!$H7)*kgtoGg=0,"NO",('Activity data'!BP8*EF!$H7)*kgtoGg)</f>
        <v>554.25057221392592</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328.19756587399047</v>
      </c>
      <c r="AE8" s="28">
        <f>IF(('Activity data'!AE9*EF!$H8)*kgtoGg=0,"NO",('Activity data'!AE9*EF!$H8)*kgtoGg)</f>
        <v>326.24019469465946</v>
      </c>
      <c r="AF8" s="28">
        <f>IF(('Activity data'!AF9*EF!$H8)*kgtoGg=0,"NO",('Activity data'!AF9*EF!$H8)*kgtoGg)</f>
        <v>322.49550257247654</v>
      </c>
      <c r="AG8" s="28">
        <f>IF(('Activity data'!AG9*EF!$H8)*kgtoGg=0,"NO",('Activity data'!AG9*EF!$H8)*kgtoGg)</f>
        <v>315.14209081474792</v>
      </c>
      <c r="AH8" s="28">
        <f>IF(('Activity data'!AH9*EF!$H8)*kgtoGg=0,"NO",('Activity data'!AH9*EF!$H8)*kgtoGg)</f>
        <v>307.58998613070855</v>
      </c>
      <c r="AI8" s="28">
        <f>IF(('Activity data'!AI9*EF!$H8)*kgtoGg=0,"NO",('Activity data'!AI9*EF!$H8)*kgtoGg)</f>
        <v>302.63583561019544</v>
      </c>
      <c r="AJ8" s="28">
        <f>IF(('Activity data'!AJ9*EF!$H8)*kgtoGg=0,"NO",('Activity data'!AJ9*EF!$H8)*kgtoGg)</f>
        <v>296.75339927718363</v>
      </c>
      <c r="AK8" s="28">
        <f>IF(('Activity data'!AK9*EF!$H8)*kgtoGg=0,"NO",('Activity data'!AK9*EF!$H8)*kgtoGg)</f>
        <v>287.87413068644685</v>
      </c>
      <c r="AL8" s="28">
        <f>IF(('Activity data'!AL9*EF!$H8)*kgtoGg=0,"NO",('Activity data'!AL9*EF!$H8)*kgtoGg)</f>
        <v>252.62385887600627</v>
      </c>
      <c r="AM8" s="28">
        <f>IF(('Activity data'!AM9*EF!$H8)*kgtoGg=0,"NO",('Activity data'!AM9*EF!$H8)*kgtoGg)</f>
        <v>258.49775834984035</v>
      </c>
      <c r="AN8" s="28">
        <f>IF(('Activity data'!AN9*EF!$H8)*kgtoGg=0,"NO",('Activity data'!AN9*EF!$H8)*kgtoGg)</f>
        <v>260.78912186083738</v>
      </c>
      <c r="AO8" s="28">
        <f>IF(('Activity data'!AO9*EF!$H8)*kgtoGg=0,"NO",('Activity data'!AO9*EF!$H8)*kgtoGg)</f>
        <v>263.56096227548926</v>
      </c>
      <c r="AP8" s="28">
        <f>IF(('Activity data'!AP9*EF!$H8)*kgtoGg=0,"NO",('Activity data'!AP9*EF!$H8)*kgtoGg)</f>
        <v>266.28945631169591</v>
      </c>
      <c r="AQ8" s="28">
        <f>IF(('Activity data'!AQ9*EF!$H8)*kgtoGg=0,"NO",('Activity data'!AQ9*EF!$H8)*kgtoGg)</f>
        <v>271.71877560057226</v>
      </c>
      <c r="AR8" s="28">
        <f>IF(('Activity data'!AR9*EF!$H8)*kgtoGg=0,"NO",('Activity data'!AR9*EF!$H8)*kgtoGg)</f>
        <v>277.42505694207273</v>
      </c>
      <c r="AS8" s="28">
        <f>IF(('Activity data'!AS9*EF!$H8)*kgtoGg=0,"NO",('Activity data'!AS9*EF!$H8)*kgtoGg)</f>
        <v>283.72489974985166</v>
      </c>
      <c r="AT8" s="28">
        <f>IF(('Activity data'!AT9*EF!$H8)*kgtoGg=0,"NO",('Activity data'!AT9*EF!$H8)*kgtoGg)</f>
        <v>290.14044481686756</v>
      </c>
      <c r="AU8" s="28">
        <f>IF(('Activity data'!AU9*EF!$H8)*kgtoGg=0,"NO",('Activity data'!AU9*EF!$H8)*kgtoGg)</f>
        <v>299.48240025192973</v>
      </c>
      <c r="AV8" s="28">
        <f>IF(('Activity data'!AV9*EF!$H8)*kgtoGg=0,"NO",('Activity data'!AV9*EF!$H8)*kgtoGg)</f>
        <v>309.35909286722688</v>
      </c>
      <c r="AW8" s="28">
        <f>IF(('Activity data'!AW9*EF!$H8)*kgtoGg=0,"NO",('Activity data'!AW9*EF!$H8)*kgtoGg)</f>
        <v>315.03819983455537</v>
      </c>
      <c r="AX8" s="28">
        <f>IF(('Activity data'!AX9*EF!$H8)*kgtoGg=0,"NO",('Activity data'!AX9*EF!$H8)*kgtoGg)</f>
        <v>320.14128231539354</v>
      </c>
      <c r="AY8" s="28">
        <f>IF(('Activity data'!AY9*EF!$H8)*kgtoGg=0,"NO",('Activity data'!AY9*EF!$H8)*kgtoGg)</f>
        <v>324.9034847088966</v>
      </c>
      <c r="AZ8" s="28">
        <f>IF(('Activity data'!AZ9*EF!$H8)*kgtoGg=0,"NO",('Activity data'!AZ9*EF!$H8)*kgtoGg)</f>
        <v>330.44622433804312</v>
      </c>
      <c r="BA8" s="28">
        <f>IF(('Activity data'!BA9*EF!$H8)*kgtoGg=0,"NO",('Activity data'!BA9*EF!$H8)*kgtoGg)</f>
        <v>333.64649488571246</v>
      </c>
      <c r="BB8" s="28">
        <f>IF(('Activity data'!BB9*EF!$H8)*kgtoGg=0,"NO",('Activity data'!BB9*EF!$H8)*kgtoGg)</f>
        <v>337.22457504500198</v>
      </c>
      <c r="BC8" s="28">
        <f>IF(('Activity data'!BC9*EF!$H8)*kgtoGg=0,"NO",('Activity data'!BC9*EF!$H8)*kgtoGg)</f>
        <v>340.91905980773686</v>
      </c>
      <c r="BD8" s="28">
        <f>IF(('Activity data'!BD9*EF!$H8)*kgtoGg=0,"NO",('Activity data'!BD9*EF!$H8)*kgtoGg)</f>
        <v>343.58940406611958</v>
      </c>
      <c r="BE8" s="28">
        <f>IF(('Activity data'!BE9*EF!$H8)*kgtoGg=0,"NO",('Activity data'!BE9*EF!$H8)*kgtoGg)</f>
        <v>345.99803213320183</v>
      </c>
      <c r="BF8" s="28">
        <f>IF(('Activity data'!BF9*EF!$H8)*kgtoGg=0,"NO",('Activity data'!BF9*EF!$H8)*kgtoGg)</f>
        <v>348.59396653903895</v>
      </c>
      <c r="BG8" s="28">
        <f>IF(('Activity data'!BG9*EF!$H8)*kgtoGg=0,"NO",('Activity data'!BG9*EF!$H8)*kgtoGg)</f>
        <v>352.53144937503464</v>
      </c>
      <c r="BH8" s="28">
        <f>IF(('Activity data'!BH9*EF!$H8)*kgtoGg=0,"NO",('Activity data'!BH9*EF!$H8)*kgtoGg)</f>
        <v>356.34280890023331</v>
      </c>
      <c r="BI8" s="28">
        <f>IF(('Activity data'!BI9*EF!$H8)*kgtoGg=0,"NO",('Activity data'!BI9*EF!$H8)*kgtoGg)</f>
        <v>360.12982433039087</v>
      </c>
      <c r="BJ8" s="28">
        <f>IF(('Activity data'!BJ9*EF!$H8)*kgtoGg=0,"NO",('Activity data'!BJ9*EF!$H8)*kgtoGg)</f>
        <v>363.89553165631639</v>
      </c>
      <c r="BK8" s="28">
        <f>IF(('Activity data'!BK9*EF!$H8)*kgtoGg=0,"NO",('Activity data'!BK9*EF!$H8)*kgtoGg)</f>
        <v>368.14502795672632</v>
      </c>
      <c r="BL8" s="28">
        <f>IF(('Activity data'!BL9*EF!$H8)*kgtoGg=0,"NO",('Activity data'!BL9*EF!$H8)*kgtoGg)</f>
        <v>372.47942850620251</v>
      </c>
      <c r="BM8" s="28">
        <f>IF(('Activity data'!BM9*EF!$H8)*kgtoGg=0,"NO",('Activity data'!BM9*EF!$H8)*kgtoGg)</f>
        <v>376.19643460839092</v>
      </c>
      <c r="BN8" s="28">
        <f>IF(('Activity data'!BN9*EF!$H8)*kgtoGg=0,"NO",('Activity data'!BN9*EF!$H8)*kgtoGg)</f>
        <v>380.00402068743671</v>
      </c>
      <c r="BO8" s="28">
        <f>IF(('Activity data'!BO9*EF!$H8)*kgtoGg=0,"NO",('Activity data'!BO9*EF!$H8)*kgtoGg)</f>
        <v>384.04887601279887</v>
      </c>
      <c r="BP8" s="28">
        <f>IF(('Activity data'!BP9*EF!$H8)*kgtoGg=0,"NO",('Activity data'!BP9*EF!$H8)*kgtoGg)</f>
        <v>390.29168571610887</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32.012269147012141</v>
      </c>
      <c r="AE9" s="28">
        <f>IF(('Activity data'!AE10*EF!$H9)*kgtoGg=0,"NO",('Activity data'!AE10*EF!$H9)*kgtoGg)</f>
        <v>33.176761293541375</v>
      </c>
      <c r="AF9" s="28">
        <f>IF(('Activity data'!AF10*EF!$H9)*kgtoGg=0,"NO",('Activity data'!AF10*EF!$H9)*kgtoGg)</f>
        <v>34.174123976109676</v>
      </c>
      <c r="AG9" s="28">
        <f>IF(('Activity data'!AG10*EF!$H9)*kgtoGg=0,"NO",('Activity data'!AG10*EF!$H9)*kgtoGg)</f>
        <v>34.782408223419779</v>
      </c>
      <c r="AH9" s="28">
        <f>IF(('Activity data'!AH10*EF!$H9)*kgtoGg=0,"NO",('Activity data'!AH10*EF!$H9)*kgtoGg)</f>
        <v>35.346177083114952</v>
      </c>
      <c r="AI9" s="28">
        <f>IF(('Activity data'!AI10*EF!$H9)*kgtoGg=0,"NO",('Activity data'!AI10*EF!$H9)*kgtoGg)</f>
        <v>36.197299269223997</v>
      </c>
      <c r="AJ9" s="28">
        <f>IF(('Activity data'!AJ10*EF!$H9)*kgtoGg=0,"NO",('Activity data'!AJ10*EF!$H9)*kgtoGg)</f>
        <v>36.93459224302638</v>
      </c>
      <c r="AK9" s="28">
        <f>IF(('Activity data'!AK10*EF!$H9)*kgtoGg=0,"NO",('Activity data'!AK10*EF!$H9)*kgtoGg)</f>
        <v>37.277200279185642</v>
      </c>
      <c r="AL9" s="28">
        <f>IF(('Activity data'!AL10*EF!$H9)*kgtoGg=0,"NO",('Activity data'!AL10*EF!$H9)*kgtoGg)</f>
        <v>34.030018215256824</v>
      </c>
      <c r="AM9" s="28">
        <f>IF(('Activity data'!AM10*EF!$H9)*kgtoGg=0,"NO",('Activity data'!AM10*EF!$H9)*kgtoGg)</f>
        <v>35.655387489227138</v>
      </c>
      <c r="AN9" s="28">
        <f>IF(('Activity data'!AN10*EF!$H9)*kgtoGg=0,"NO",('Activity data'!AN10*EF!$H9)*kgtoGg)</f>
        <v>36.821289031120187</v>
      </c>
      <c r="AO9" s="28">
        <f>IF(('Activity data'!AO10*EF!$H9)*kgtoGg=0,"NO",('Activity data'!AO10*EF!$H9)*kgtoGg)</f>
        <v>38.08065715054844</v>
      </c>
      <c r="AP9" s="28">
        <f>IF(('Activity data'!AP10*EF!$H9)*kgtoGg=0,"NO",('Activity data'!AP10*EF!$H9)*kgtoGg)</f>
        <v>39.36178026551994</v>
      </c>
      <c r="AQ9" s="28">
        <f>IF(('Activity data'!AQ10*EF!$H9)*kgtoGg=0,"NO",('Activity data'!AQ10*EF!$H9)*kgtoGg)</f>
        <v>41.080073903685225</v>
      </c>
      <c r="AR9" s="28">
        <f>IF(('Activity data'!AR10*EF!$H9)*kgtoGg=0,"NO",('Activity data'!AR10*EF!$H9)*kgtoGg)</f>
        <v>42.889437050370788</v>
      </c>
      <c r="AS9" s="28">
        <f>IF(('Activity data'!AS10*EF!$H9)*kgtoGg=0,"NO",('Activity data'!AS10*EF!$H9)*kgtoGg)</f>
        <v>44.844129043070204</v>
      </c>
      <c r="AT9" s="28">
        <f>IF(('Activity data'!AT10*EF!$H9)*kgtoGg=0,"NO",('Activity data'!AT10*EF!$H9)*kgtoGg)</f>
        <v>46.874611443307458</v>
      </c>
      <c r="AU9" s="28">
        <f>IF(('Activity data'!AU10*EF!$H9)*kgtoGg=0,"NO",('Activity data'!AU10*EF!$H9)*kgtoGg)</f>
        <v>49.447752267060196</v>
      </c>
      <c r="AV9" s="28">
        <f>IF(('Activity data'!AV10*EF!$H9)*kgtoGg=0,"NO",('Activity data'!AV10*EF!$H9)*kgtoGg)</f>
        <v>52.193305914976996</v>
      </c>
      <c r="AW9" s="28">
        <f>IF(('Activity data'!AW10*EF!$H9)*kgtoGg=0,"NO",('Activity data'!AW10*EF!$H9)*kgtoGg)</f>
        <v>54.907511303787587</v>
      </c>
      <c r="AX9" s="28">
        <f>IF(('Activity data'!AX10*EF!$H9)*kgtoGg=0,"NO",('Activity data'!AX10*EF!$H9)*kgtoGg)</f>
        <v>57.6439873265291</v>
      </c>
      <c r="AY9" s="28">
        <f>IF(('Activity data'!AY10*EF!$H9)*kgtoGg=0,"NO",('Activity data'!AY10*EF!$H9)*kgtoGg)</f>
        <v>60.443079195637218</v>
      </c>
      <c r="AZ9" s="28">
        <f>IF(('Activity data'!AZ10*EF!$H9)*kgtoGg=0,"NO",('Activity data'!AZ10*EF!$H9)*kgtoGg)</f>
        <v>63.521064977657538</v>
      </c>
      <c r="BA9" s="28">
        <f>IF(('Activity data'!BA10*EF!$H9)*kgtoGg=0,"NO",('Activity data'!BA10*EF!$H9)*kgtoGg)</f>
        <v>66.279913682163169</v>
      </c>
      <c r="BB9" s="28">
        <f>IF(('Activity data'!BB10*EF!$H9)*kgtoGg=0,"NO",('Activity data'!BB10*EF!$H9)*kgtoGg)</f>
        <v>69.239723122143829</v>
      </c>
      <c r="BC9" s="28">
        <f>IF(('Activity data'!BC10*EF!$H9)*kgtoGg=0,"NO",('Activity data'!BC10*EF!$H9)*kgtoGg)</f>
        <v>72.360112110705018</v>
      </c>
      <c r="BD9" s="28">
        <f>IF(('Activity data'!BD10*EF!$H9)*kgtoGg=0,"NO",('Activity data'!BD10*EF!$H9)*kgtoGg)</f>
        <v>75.401413929786415</v>
      </c>
      <c r="BE9" s="28">
        <f>IF(('Activity data'!BE10*EF!$H9)*kgtoGg=0,"NO",('Activity data'!BE10*EF!$H9)*kgtoGg)</f>
        <v>78.522483402952105</v>
      </c>
      <c r="BF9" s="28">
        <f>IF(('Activity data'!BF10*EF!$H9)*kgtoGg=0,"NO",('Activity data'!BF10*EF!$H9)*kgtoGg)</f>
        <v>81.831205225029535</v>
      </c>
      <c r="BG9" s="28">
        <f>IF(('Activity data'!BG10*EF!$H9)*kgtoGg=0,"NO",('Activity data'!BG10*EF!$H9)*kgtoGg)</f>
        <v>85.080948458742526</v>
      </c>
      <c r="BH9" s="28">
        <f>IF(('Activity data'!BH10*EF!$H9)*kgtoGg=0,"NO",('Activity data'!BH10*EF!$H9)*kgtoGg)</f>
        <v>88.425855397821124</v>
      </c>
      <c r="BI9" s="28">
        <f>IF(('Activity data'!BI10*EF!$H9)*kgtoGg=0,"NO",('Activity data'!BI10*EF!$H9)*kgtoGg)</f>
        <v>91.895443202772626</v>
      </c>
      <c r="BJ9" s="28">
        <f>IF(('Activity data'!BJ10*EF!$H9)*kgtoGg=0,"NO",('Activity data'!BJ10*EF!$H9)*kgtoGg)</f>
        <v>95.496489905412218</v>
      </c>
      <c r="BK9" s="28">
        <f>IF(('Activity data'!BK10*EF!$H9)*kgtoGg=0,"NO",('Activity data'!BK10*EF!$H9)*kgtoGg)</f>
        <v>99.371769266487931</v>
      </c>
      <c r="BL9" s="28">
        <f>IF(('Activity data'!BL10*EF!$H9)*kgtoGg=0,"NO",('Activity data'!BL10*EF!$H9)*kgtoGg)</f>
        <v>103.42912349482933</v>
      </c>
      <c r="BM9" s="28">
        <f>IF(('Activity data'!BM10*EF!$H9)*kgtoGg=0,"NO",('Activity data'!BM10*EF!$H9)*kgtoGg)</f>
        <v>107.47818393084165</v>
      </c>
      <c r="BN9" s="28">
        <f>IF(('Activity data'!BN10*EF!$H9)*kgtoGg=0,"NO",('Activity data'!BN10*EF!$H9)*kgtoGg)</f>
        <v>111.72058458353285</v>
      </c>
      <c r="BO9" s="28">
        <f>IF(('Activity data'!BO10*EF!$H9)*kgtoGg=0,"NO",('Activity data'!BO10*EF!$H9)*kgtoGg)</f>
        <v>116.21198145457026</v>
      </c>
      <c r="BP9" s="28">
        <f>IF(('Activity data'!BP10*EF!$H9)*kgtoGg=0,"NO",('Activity data'!BP10*EF!$H9)*kgtoGg)</f>
        <v>121.5791345075981</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132.58105500903778</v>
      </c>
      <c r="AE10" s="28">
        <f>IF(('Activity data'!AE11*EF!$H10)*kgtoGg=0,"NO",('Activity data'!AE11*EF!$H10)*kgtoGg)</f>
        <v>132.65329612613766</v>
      </c>
      <c r="AF10" s="28">
        <f>IF(('Activity data'!AF11*EF!$H10)*kgtoGg=0,"NO",('Activity data'!AF11*EF!$H10)*kgtoGg)</f>
        <v>132.81708773072958</v>
      </c>
      <c r="AG10" s="28">
        <f>IF(('Activity data'!AG11*EF!$H10)*kgtoGg=0,"NO",('Activity data'!AG11*EF!$H10)*kgtoGg)</f>
        <v>133.06248287381277</v>
      </c>
      <c r="AH10" s="28">
        <f>IF(('Activity data'!AH11*EF!$H10)*kgtoGg=0,"NO",('Activity data'!AH11*EF!$H10)*kgtoGg)</f>
        <v>133.39215468163491</v>
      </c>
      <c r="AI10" s="28">
        <f>IF(('Activity data'!AI11*EF!$H10)*kgtoGg=0,"NO",('Activity data'!AI11*EF!$H10)*kgtoGg)</f>
        <v>133.80909489108117</v>
      </c>
      <c r="AJ10" s="28">
        <f>IF(('Activity data'!AJ11*EF!$H10)*kgtoGg=0,"NO",('Activity data'!AJ11*EF!$H10)*kgtoGg)</f>
        <v>134.26979100611507</v>
      </c>
      <c r="AK10" s="28">
        <f>IF(('Activity data'!AK11*EF!$H10)*kgtoGg=0,"NO",('Activity data'!AK11*EF!$H10)*kgtoGg)</f>
        <v>134.76971713827115</v>
      </c>
      <c r="AL10" s="28">
        <f>IF(('Activity data'!AL11*EF!$H10)*kgtoGg=0,"NO",('Activity data'!AL11*EF!$H10)*kgtoGg)</f>
        <v>135.24685762465575</v>
      </c>
      <c r="AM10" s="28">
        <f>IF(('Activity data'!AM11*EF!$H10)*kgtoGg=0,"NO",('Activity data'!AM11*EF!$H10)*kgtoGg)</f>
        <v>135.45141790073552</v>
      </c>
      <c r="AN10" s="28">
        <f>IF(('Activity data'!AN11*EF!$H10)*kgtoGg=0,"NO",('Activity data'!AN11*EF!$H10)*kgtoGg)</f>
        <v>135.6806529919271</v>
      </c>
      <c r="AO10" s="28">
        <f>IF(('Activity data'!AO11*EF!$H10)*kgtoGg=0,"NO",('Activity data'!AO11*EF!$H10)*kgtoGg)</f>
        <v>135.94282397966609</v>
      </c>
      <c r="AP10" s="28">
        <f>IF(('Activity data'!AP11*EF!$H10)*kgtoGg=0,"NO",('Activity data'!AP11*EF!$H10)*kgtoGg)</f>
        <v>136.23482376240065</v>
      </c>
      <c r="AQ10" s="28">
        <f>IF(('Activity data'!AQ11*EF!$H10)*kgtoGg=0,"NO",('Activity data'!AQ11*EF!$H10)*kgtoGg)</f>
        <v>136.56251287958196</v>
      </c>
      <c r="AR10" s="28">
        <f>IF(('Activity data'!AR11*EF!$H10)*kgtoGg=0,"NO",('Activity data'!AR11*EF!$H10)*kgtoGg)</f>
        <v>136.76750097340911</v>
      </c>
      <c r="AS10" s="28">
        <f>IF(('Activity data'!AS11*EF!$H10)*kgtoGg=0,"NO",('Activity data'!AS11*EF!$H10)*kgtoGg)</f>
        <v>136.99848873234171</v>
      </c>
      <c r="AT10" s="28">
        <f>IF(('Activity data'!AT11*EF!$H10)*kgtoGg=0,"NO",('Activity data'!AT11*EF!$H10)*kgtoGg)</f>
        <v>137.25303255811451</v>
      </c>
      <c r="AU10" s="28">
        <f>IF(('Activity data'!AU11*EF!$H10)*kgtoGg=0,"NO",('Activity data'!AU11*EF!$H10)*kgtoGg)</f>
        <v>137.53815470569279</v>
      </c>
      <c r="AV10" s="28">
        <f>IF(('Activity data'!AV11*EF!$H10)*kgtoGg=0,"NO",('Activity data'!AV11*EF!$H10)*kgtoGg)</f>
        <v>137.84632865820976</v>
      </c>
      <c r="AW10" s="28">
        <f>IF(('Activity data'!AW11*EF!$H10)*kgtoGg=0,"NO",('Activity data'!AW11*EF!$H10)*kgtoGg)</f>
        <v>138.04916468910321</v>
      </c>
      <c r="AX10" s="28">
        <f>IF(('Activity data'!AX11*EF!$H10)*kgtoGg=0,"NO",('Activity data'!AX11*EF!$H10)*kgtoGg)</f>
        <v>138.26949275378166</v>
      </c>
      <c r="AY10" s="28">
        <f>IF(('Activity data'!AY11*EF!$H10)*kgtoGg=0,"NO",('Activity data'!AY11*EF!$H10)*kgtoGg)</f>
        <v>138.50724416838355</v>
      </c>
      <c r="AZ10" s="28">
        <f>IF(('Activity data'!AZ11*EF!$H10)*kgtoGg=0,"NO",('Activity data'!AZ11*EF!$H10)*kgtoGg)</f>
        <v>138.76530664770749</v>
      </c>
      <c r="BA10" s="28">
        <f>IF(('Activity data'!BA11*EF!$H10)*kgtoGg=0,"NO",('Activity data'!BA11*EF!$H10)*kgtoGg)</f>
        <v>139.03312363856068</v>
      </c>
      <c r="BB10" s="28">
        <f>IF(('Activity data'!BB11*EF!$H10)*kgtoGg=0,"NO",('Activity data'!BB11*EF!$H10)*kgtoGg)</f>
        <v>139.20397910668137</v>
      </c>
      <c r="BC10" s="28">
        <f>IF(('Activity data'!BC11*EF!$H10)*kgtoGg=0,"NO",('Activity data'!BC11*EF!$H10)*kgtoGg)</f>
        <v>139.3904913788059</v>
      </c>
      <c r="BD10" s="28">
        <f>IF(('Activity data'!BD11*EF!$H10)*kgtoGg=0,"NO",('Activity data'!BD11*EF!$H10)*kgtoGg)</f>
        <v>139.58826145288214</v>
      </c>
      <c r="BE10" s="28">
        <f>IF(('Activity data'!BE11*EF!$H10)*kgtoGg=0,"NO",('Activity data'!BE11*EF!$H10)*kgtoGg)</f>
        <v>139.799379425284</v>
      </c>
      <c r="BF10" s="28">
        <f>IF(('Activity data'!BF11*EF!$H10)*kgtoGg=0,"NO",('Activity data'!BF11*EF!$H10)*kgtoGg)</f>
        <v>140.025081454732</v>
      </c>
      <c r="BG10" s="28">
        <f>IF(('Activity data'!BG11*EF!$H10)*kgtoGg=0,"NO",('Activity data'!BG11*EF!$H10)*kgtoGg)</f>
        <v>140.15583576294586</v>
      </c>
      <c r="BH10" s="28">
        <f>IF(('Activity data'!BH11*EF!$H10)*kgtoGg=0,"NO",('Activity data'!BH11*EF!$H10)*kgtoGg)</f>
        <v>140.29832332988758</v>
      </c>
      <c r="BI10" s="28">
        <f>IF(('Activity data'!BI11*EF!$H10)*kgtoGg=0,"NO",('Activity data'!BI11*EF!$H10)*kgtoGg)</f>
        <v>140.45260246189613</v>
      </c>
      <c r="BJ10" s="28">
        <f>IF(('Activity data'!BJ11*EF!$H10)*kgtoGg=0,"NO",('Activity data'!BJ11*EF!$H10)*kgtoGg)</f>
        <v>140.61839808930208</v>
      </c>
      <c r="BK10" s="28">
        <f>IF(('Activity data'!BK11*EF!$H10)*kgtoGg=0,"NO",('Activity data'!BK11*EF!$H10)*kgtoGg)</f>
        <v>140.79751583305702</v>
      </c>
      <c r="BL10" s="28">
        <f>IF(('Activity data'!BL11*EF!$H10)*kgtoGg=0,"NO",('Activity data'!BL11*EF!$H10)*kgtoGg)</f>
        <v>140.8802579600509</v>
      </c>
      <c r="BM10" s="28">
        <f>IF(('Activity data'!BM11*EF!$H10)*kgtoGg=0,"NO",('Activity data'!BM11*EF!$H10)*kgtoGg)</f>
        <v>140.97087955976394</v>
      </c>
      <c r="BN10" s="28">
        <f>IF(('Activity data'!BN11*EF!$H10)*kgtoGg=0,"NO",('Activity data'!BN11*EF!$H10)*kgtoGg)</f>
        <v>141.07210111088997</v>
      </c>
      <c r="BO10" s="28">
        <f>IF(('Activity data'!BO11*EF!$H10)*kgtoGg=0,"NO",('Activity data'!BO11*EF!$H10)*kgtoGg)</f>
        <v>141.18442870589806</v>
      </c>
      <c r="BP10" s="28">
        <f>IF(('Activity data'!BP11*EF!$H10)*kgtoGg=0,"NO",('Activity data'!BP11*EF!$H10)*kgtoGg)</f>
        <v>141.31671839368309</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14.368314882868473</v>
      </c>
      <c r="AE11" s="28">
        <f>IF(('Activity data'!AE12*EF!$H11)*kgtoGg=0,"NO",('Activity data'!AE12*EF!$H11)*kgtoGg)</f>
        <v>14.376143928412805</v>
      </c>
      <c r="AF11" s="28">
        <f>IF(('Activity data'!AF12*EF!$H11)*kgtoGg=0,"NO",('Activity data'!AF12*EF!$H11)*kgtoGg)</f>
        <v>14.393894649658662</v>
      </c>
      <c r="AG11" s="28">
        <f>IF(('Activity data'!AG12*EF!$H11)*kgtoGg=0,"NO",('Activity data'!AG12*EF!$H11)*kgtoGg)</f>
        <v>14.420489057783605</v>
      </c>
      <c r="AH11" s="28">
        <f>IF(('Activity data'!AH12*EF!$H11)*kgtoGg=0,"NO",('Activity data'!AH12*EF!$H11)*kgtoGg)</f>
        <v>14.456216849680192</v>
      </c>
      <c r="AI11" s="28">
        <f>IF(('Activity data'!AI12*EF!$H11)*kgtoGg=0,"NO",('Activity data'!AI12*EF!$H11)*kgtoGg)</f>
        <v>14.501402251291642</v>
      </c>
      <c r="AJ11" s="28">
        <f>IF(('Activity data'!AJ12*EF!$H11)*kgtoGg=0,"NO",('Activity data'!AJ12*EF!$H11)*kgtoGg)</f>
        <v>14.551329647371496</v>
      </c>
      <c r="AK11" s="28">
        <f>IF(('Activity data'!AK12*EF!$H11)*kgtoGg=0,"NO",('Activity data'!AK12*EF!$H11)*kgtoGg)</f>
        <v>14.605508550115209</v>
      </c>
      <c r="AL11" s="28">
        <f>IF(('Activity data'!AL12*EF!$H11)*kgtoGg=0,"NO",('Activity data'!AL12*EF!$H11)*kgtoGg)</f>
        <v>14.657218085472815</v>
      </c>
      <c r="AM11" s="28">
        <f>IF(('Activity data'!AM12*EF!$H11)*kgtoGg=0,"NO",('Activity data'!AM12*EF!$H11)*kgtoGg)</f>
        <v>14.6793870632279</v>
      </c>
      <c r="AN11" s="28">
        <f>IF(('Activity data'!AN12*EF!$H11)*kgtoGg=0,"NO",('Activity data'!AN12*EF!$H11)*kgtoGg)</f>
        <v>14.704230144859881</v>
      </c>
      <c r="AO11" s="28">
        <f>IF(('Activity data'!AO12*EF!$H11)*kgtoGg=0,"NO",('Activity data'!AO12*EF!$H11)*kgtoGg)</f>
        <v>14.732642615289606</v>
      </c>
      <c r="AP11" s="28">
        <f>IF(('Activity data'!AP12*EF!$H11)*kgtoGg=0,"NO",('Activity data'!AP12*EF!$H11)*kgtoGg)</f>
        <v>14.764287746064687</v>
      </c>
      <c r="AQ11" s="28">
        <f>IF(('Activity data'!AQ12*EF!$H11)*kgtoGg=0,"NO",('Activity data'!AQ12*EF!$H11)*kgtoGg)</f>
        <v>14.799800666210251</v>
      </c>
      <c r="AR11" s="28">
        <f>IF(('Activity data'!AR12*EF!$H11)*kgtoGg=0,"NO",('Activity data'!AR12*EF!$H11)*kgtoGg)</f>
        <v>14.822016008207239</v>
      </c>
      <c r="AS11" s="28">
        <f>IF(('Activity data'!AS12*EF!$H11)*kgtoGg=0,"NO",('Activity data'!AS12*EF!$H11)*kgtoGg)</f>
        <v>14.847049033130789</v>
      </c>
      <c r="AT11" s="28">
        <f>IF(('Activity data'!AT12*EF!$H11)*kgtoGg=0,"NO",('Activity data'!AT12*EF!$H11)*kgtoGg)</f>
        <v>14.874634918911713</v>
      </c>
      <c r="AU11" s="28">
        <f>IF(('Activity data'!AU12*EF!$H11)*kgtoGg=0,"NO",('Activity data'!AU12*EF!$H11)*kgtoGg)</f>
        <v>14.905534694118698</v>
      </c>
      <c r="AV11" s="28">
        <f>IF(('Activity data'!AV12*EF!$H11)*kgtoGg=0,"NO",('Activity data'!AV12*EF!$H11)*kgtoGg)</f>
        <v>14.938932681396448</v>
      </c>
      <c r="AW11" s="28">
        <f>IF(('Activity data'!AW12*EF!$H11)*kgtoGg=0,"NO",('Activity data'!AW12*EF!$H11)*kgtoGg)</f>
        <v>14.960914796120678</v>
      </c>
      <c r="AX11" s="28">
        <f>IF(('Activity data'!AX12*EF!$H11)*kgtoGg=0,"NO",('Activity data'!AX12*EF!$H11)*kgtoGg)</f>
        <v>14.984792589298722</v>
      </c>
      <c r="AY11" s="28">
        <f>IF(('Activity data'!AY12*EF!$H11)*kgtoGg=0,"NO",('Activity data'!AY12*EF!$H11)*kgtoGg)</f>
        <v>15.0105586173984</v>
      </c>
      <c r="AZ11" s="28">
        <f>IF(('Activity data'!AZ12*EF!$H11)*kgtoGg=0,"NO",('Activity data'!AZ12*EF!$H11)*kgtoGg)</f>
        <v>15.038525833092432</v>
      </c>
      <c r="BA11" s="28">
        <f>IF(('Activity data'!BA12*EF!$H11)*kgtoGg=0,"NO",('Activity data'!BA12*EF!$H11)*kgtoGg)</f>
        <v>15.067550182425739</v>
      </c>
      <c r="BB11" s="28">
        <f>IF(('Activity data'!BB12*EF!$H11)*kgtoGg=0,"NO",('Activity data'!BB12*EF!$H11)*kgtoGg)</f>
        <v>15.086066441519096</v>
      </c>
      <c r="BC11" s="28">
        <f>IF(('Activity data'!BC12*EF!$H11)*kgtoGg=0,"NO",('Activity data'!BC12*EF!$H11)*kgtoGg)</f>
        <v>15.106279488211339</v>
      </c>
      <c r="BD11" s="28">
        <f>IF(('Activity data'!BD12*EF!$H11)*kgtoGg=0,"NO",('Activity data'!BD12*EF!$H11)*kgtoGg)</f>
        <v>15.127712585862746</v>
      </c>
      <c r="BE11" s="28">
        <f>IF(('Activity data'!BE12*EF!$H11)*kgtoGg=0,"NO",('Activity data'!BE12*EF!$H11)*kgtoGg)</f>
        <v>15.150592246193524</v>
      </c>
      <c r="BF11" s="28">
        <f>IF(('Activity data'!BF12*EF!$H11)*kgtoGg=0,"NO",('Activity data'!BF12*EF!$H11)*kgtoGg)</f>
        <v>15.175052436441597</v>
      </c>
      <c r="BG11" s="28">
        <f>IF(('Activity data'!BG12*EF!$H11)*kgtoGg=0,"NO",('Activity data'!BG12*EF!$H11)*kgtoGg)</f>
        <v>15.189222779803103</v>
      </c>
      <c r="BH11" s="28">
        <f>IF(('Activity data'!BH12*EF!$H11)*kgtoGg=0,"NO",('Activity data'!BH12*EF!$H11)*kgtoGg)</f>
        <v>15.204664701189028</v>
      </c>
      <c r="BI11" s="28">
        <f>IF(('Activity data'!BI12*EF!$H11)*kgtoGg=0,"NO",('Activity data'!BI12*EF!$H11)*kgtoGg)</f>
        <v>15.221384519479832</v>
      </c>
      <c r="BJ11" s="28">
        <f>IF(('Activity data'!BJ12*EF!$H11)*kgtoGg=0,"NO",('Activity data'!BJ12*EF!$H11)*kgtoGg)</f>
        <v>15.239352424325734</v>
      </c>
      <c r="BK11" s="28">
        <f>IF(('Activity data'!BK12*EF!$H11)*kgtoGg=0,"NO",('Activity data'!BK12*EF!$H11)*kgtoGg)</f>
        <v>15.2587640977598</v>
      </c>
      <c r="BL11" s="28">
        <f>IF(('Activity data'!BL12*EF!$H11)*kgtoGg=0,"NO",('Activity data'!BL12*EF!$H11)*kgtoGg)</f>
        <v>15.267731177819961</v>
      </c>
      <c r="BM11" s="28">
        <f>IF(('Activity data'!BM12*EF!$H11)*kgtoGg=0,"NO",('Activity data'!BM12*EF!$H11)*kgtoGg)</f>
        <v>15.27755218640808</v>
      </c>
      <c r="BN11" s="28">
        <f>IF(('Activity data'!BN12*EF!$H11)*kgtoGg=0,"NO",('Activity data'!BN12*EF!$H11)*kgtoGg)</f>
        <v>15.288521952182023</v>
      </c>
      <c r="BO11" s="28">
        <f>IF(('Activity data'!BO12*EF!$H11)*kgtoGg=0,"NO",('Activity data'!BO12*EF!$H11)*kgtoGg)</f>
        <v>15.300695322313993</v>
      </c>
      <c r="BP11" s="28">
        <f>IF(('Activity data'!BP12*EF!$H11)*kgtoGg=0,"NO",('Activity data'!BP12*EF!$H11)*kgtoGg)</f>
        <v>15.315032060618888</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15.121731850197303</v>
      </c>
      <c r="AE12" s="28">
        <f>IF(('Activity data'!AE13*EF!$H12)*kgtoGg=0,"NO",('Activity data'!AE13*EF!$H12)*kgtoGg)</f>
        <v>15.161150447832151</v>
      </c>
      <c r="AF12" s="28">
        <f>IF(('Activity data'!AF13*EF!$H12)*kgtoGg=0,"NO",('Activity data'!AF13*EF!$H12)*kgtoGg)</f>
        <v>15.214016422937943</v>
      </c>
      <c r="AG12" s="28">
        <f>IF(('Activity data'!AG13*EF!$H12)*kgtoGg=0,"NO",('Activity data'!AG13*EF!$H12)*kgtoGg)</f>
        <v>15.27877566356505</v>
      </c>
      <c r="AH12" s="28">
        <f>IF(('Activity data'!AH13*EF!$H12)*kgtoGg=0,"NO",('Activity data'!AH13*EF!$H12)*kgtoGg)</f>
        <v>15.356098190206836</v>
      </c>
      <c r="AI12" s="28">
        <f>IF(('Activity data'!AI13*EF!$H12)*kgtoGg=0,"NO",('Activity data'!AI13*EF!$H12)*kgtoGg)</f>
        <v>15.446662153400609</v>
      </c>
      <c r="AJ12" s="28">
        <f>IF(('Activity data'!AJ13*EF!$H12)*kgtoGg=0,"NO",('Activity data'!AJ13*EF!$H12)*kgtoGg)</f>
        <v>15.542838631602176</v>
      </c>
      <c r="AK12" s="28">
        <f>IF(('Activity data'!AK13*EF!$H12)*kgtoGg=0,"NO",('Activity data'!AK13*EF!$H12)*kgtoGg)</f>
        <v>15.643969604251296</v>
      </c>
      <c r="AL12" s="28">
        <f>IF(('Activity data'!AL13*EF!$H12)*kgtoGg=0,"NO",('Activity data'!AL13*EF!$H12)*kgtoGg)</f>
        <v>15.739215416151017</v>
      </c>
      <c r="AM12" s="28">
        <f>IF(('Activity data'!AM13*EF!$H12)*kgtoGg=0,"NO",('Activity data'!AM13*EF!$H12)*kgtoGg)</f>
        <v>15.784713058592635</v>
      </c>
      <c r="AN12" s="28">
        <f>IF(('Activity data'!AN13*EF!$H12)*kgtoGg=0,"NO",('Activity data'!AN13*EF!$H12)*kgtoGg)</f>
        <v>15.833255927689606</v>
      </c>
      <c r="AO12" s="28">
        <f>IF(('Activity data'!AO13*EF!$H12)*kgtoGg=0,"NO",('Activity data'!AO13*EF!$H12)*kgtoGg)</f>
        <v>15.886372423855004</v>
      </c>
      <c r="AP12" s="28">
        <f>IF(('Activity data'!AP13*EF!$H12)*kgtoGg=0,"NO",('Activity data'!AP13*EF!$H12)*kgtoGg)</f>
        <v>15.943575277011666</v>
      </c>
      <c r="AQ12" s="28">
        <f>IF(('Activity data'!AQ13*EF!$H12)*kgtoGg=0,"NO",('Activity data'!AQ13*EF!$H12)*kgtoGg)</f>
        <v>16.005939232806845</v>
      </c>
      <c r="AR12" s="28">
        <f>IF(('Activity data'!AR13*EF!$H12)*kgtoGg=0,"NO",('Activity data'!AR13*EF!$H12)*kgtoGg)</f>
        <v>16.045901495206024</v>
      </c>
      <c r="AS12" s="28">
        <f>IF(('Activity data'!AS13*EF!$H12)*kgtoGg=0,"NO",('Activity data'!AS13*EF!$H12)*kgtoGg)</f>
        <v>16.089530031744399</v>
      </c>
      <c r="AT12" s="28">
        <f>IF(('Activity data'!AT13*EF!$H12)*kgtoGg=0,"NO",('Activity data'!AT13*EF!$H12)*kgtoGg)</f>
        <v>16.136431977167899</v>
      </c>
      <c r="AU12" s="28">
        <f>IF(('Activity data'!AU13*EF!$H12)*kgtoGg=0,"NO",('Activity data'!AU13*EF!$H12)*kgtoGg)</f>
        <v>16.187851780648277</v>
      </c>
      <c r="AV12" s="28">
        <f>IF(('Activity data'!AV13*EF!$H12)*kgtoGg=0,"NO",('Activity data'!AV13*EF!$H12)*kgtoGg)</f>
        <v>16.242506241510778</v>
      </c>
      <c r="AW12" s="28">
        <f>IF(('Activity data'!AW13*EF!$H12)*kgtoGg=0,"NO",('Activity data'!AW13*EF!$H12)*kgtoGg)</f>
        <v>16.278285597378755</v>
      </c>
      <c r="AX12" s="28">
        <f>IF(('Activity data'!AX13*EF!$H12)*kgtoGg=0,"NO",('Activity data'!AX13*EF!$H12)*kgtoGg)</f>
        <v>16.316473092877846</v>
      </c>
      <c r="AY12" s="28">
        <f>IF(('Activity data'!AY13*EF!$H12)*kgtoGg=0,"NO",('Activity data'!AY13*EF!$H12)*kgtoGg)</f>
        <v>16.357075456709371</v>
      </c>
      <c r="AZ12" s="28">
        <f>IF(('Activity data'!AZ13*EF!$H12)*kgtoGg=0,"NO",('Activity data'!AZ13*EF!$H12)*kgtoGg)</f>
        <v>16.4006035278566</v>
      </c>
      <c r="BA12" s="28">
        <f>IF(('Activity data'!BA13*EF!$H12)*kgtoGg=0,"NO",('Activity data'!BA13*EF!$H12)*kgtoGg)</f>
        <v>16.445262937878105</v>
      </c>
      <c r="BB12" s="28">
        <f>IF(('Activity data'!BB13*EF!$H12)*kgtoGg=0,"NO",('Activity data'!BB13*EF!$H12)*kgtoGg)</f>
        <v>16.472857932425278</v>
      </c>
      <c r="BC12" s="28">
        <f>IF(('Activity data'!BC13*EF!$H12)*kgtoGg=0,"NO",('Activity data'!BC13*EF!$H12)*kgtoGg)</f>
        <v>16.502694753051202</v>
      </c>
      <c r="BD12" s="28">
        <f>IF(('Activity data'!BD13*EF!$H12)*kgtoGg=0,"NO",('Activity data'!BD13*EF!$H12)*kgtoGg)</f>
        <v>16.534033602541435</v>
      </c>
      <c r="BE12" s="28">
        <f>IF(('Activity data'!BE13*EF!$H12)*kgtoGg=0,"NO",('Activity data'!BE13*EF!$H12)*kgtoGg)</f>
        <v>16.567240295444783</v>
      </c>
      <c r="BF12" s="28">
        <f>IF(('Activity data'!BF13*EF!$H12)*kgtoGg=0,"NO",('Activity data'!BF13*EF!$H12)*kgtoGg)</f>
        <v>16.602532110099599</v>
      </c>
      <c r="BG12" s="28">
        <f>IF(('Activity data'!BG13*EF!$H12)*kgtoGg=0,"NO",('Activity data'!BG13*EF!$H12)*kgtoGg)</f>
        <v>16.621388208770387</v>
      </c>
      <c r="BH12" s="28">
        <f>IF(('Activity data'!BH13*EF!$H12)*kgtoGg=0,"NO",('Activity data'!BH13*EF!$H12)*kgtoGg)</f>
        <v>16.641922860472278</v>
      </c>
      <c r="BI12" s="28">
        <f>IF(('Activity data'!BI13*EF!$H12)*kgtoGg=0,"NO",('Activity data'!BI13*EF!$H12)*kgtoGg)</f>
        <v>16.664150717681423</v>
      </c>
      <c r="BJ12" s="28">
        <f>IF(('Activity data'!BJ13*EF!$H12)*kgtoGg=0,"NO",('Activity data'!BJ13*EF!$H12)*kgtoGg)</f>
        <v>16.688029500555142</v>
      </c>
      <c r="BK12" s="28">
        <f>IF(('Activity data'!BK13*EF!$H12)*kgtoGg=0,"NO",('Activity data'!BK13*EF!$H12)*kgtoGg)</f>
        <v>16.713866084722508</v>
      </c>
      <c r="BL12" s="28">
        <f>IF(('Activity data'!BL13*EF!$H12)*kgtoGg=0,"NO",('Activity data'!BL13*EF!$H12)*kgtoGg)</f>
        <v>16.723264273040808</v>
      </c>
      <c r="BM12" s="28">
        <f>IF(('Activity data'!BM13*EF!$H12)*kgtoGg=0,"NO",('Activity data'!BM13*EF!$H12)*kgtoGg)</f>
        <v>16.733771398098614</v>
      </c>
      <c r="BN12" s="28">
        <f>IF(('Activity data'!BN13*EF!$H12)*kgtoGg=0,"NO",('Activity data'!BN13*EF!$H12)*kgtoGg)</f>
        <v>16.745845862567542</v>
      </c>
      <c r="BO12" s="28">
        <f>IF(('Activity data'!BO13*EF!$H12)*kgtoGg=0,"NO",('Activity data'!BO13*EF!$H12)*kgtoGg)</f>
        <v>16.759573095458581</v>
      </c>
      <c r="BP12" s="28">
        <f>IF(('Activity data'!BP13*EF!$H12)*kgtoGg=0,"NO",('Activity data'!BP13*EF!$H12)*kgtoGg)</f>
        <v>16.776429017822934</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22.378611985964515</v>
      </c>
      <c r="AE13" s="28">
        <f>IF(('Activity data'!AE14*EF!$H13)*kgtoGg=0,"NO",('Activity data'!AE14*EF!$H13)*kgtoGg)</f>
        <v>22.436947466995388</v>
      </c>
      <c r="AF13" s="28">
        <f>IF(('Activity data'!AF14*EF!$H13)*kgtoGg=0,"NO",('Activity data'!AF14*EF!$H13)*kgtoGg)</f>
        <v>22.515183687282335</v>
      </c>
      <c r="AG13" s="28">
        <f>IF(('Activity data'!AG14*EF!$H13)*kgtoGg=0,"NO",('Activity data'!AG14*EF!$H13)*kgtoGg)</f>
        <v>22.611020720557118</v>
      </c>
      <c r="AH13" s="28">
        <f>IF(('Activity data'!AH14*EF!$H13)*kgtoGg=0,"NO",('Activity data'!AH14*EF!$H13)*kgtoGg)</f>
        <v>22.725450128420768</v>
      </c>
      <c r="AI13" s="28">
        <f>IF(('Activity data'!AI14*EF!$H13)*kgtoGg=0,"NO",('Activity data'!AI14*EF!$H13)*kgtoGg)</f>
        <v>22.859475504105372</v>
      </c>
      <c r="AJ13" s="28">
        <f>IF(('Activity data'!AJ14*EF!$H13)*kgtoGg=0,"NO",('Activity data'!AJ14*EF!$H13)*kgtoGg)</f>
        <v>23.001806826282692</v>
      </c>
      <c r="AK13" s="28">
        <f>IF(('Activity data'!AK14*EF!$H13)*kgtoGg=0,"NO",('Activity data'!AK14*EF!$H13)*kgtoGg)</f>
        <v>23.151470292021791</v>
      </c>
      <c r="AL13" s="28">
        <f>IF(('Activity data'!AL14*EF!$H13)*kgtoGg=0,"NO",('Activity data'!AL14*EF!$H13)*kgtoGg)</f>
        <v>23.292424323537979</v>
      </c>
      <c r="AM13" s="28">
        <f>IF(('Activity data'!AM14*EF!$H13)*kgtoGg=0,"NO",('Activity data'!AM14*EF!$H13)*kgtoGg)</f>
        <v>23.359756167308493</v>
      </c>
      <c r="AN13" s="28">
        <f>IF(('Activity data'!AN14*EF!$H13)*kgtoGg=0,"NO",('Activity data'!AN14*EF!$H13)*kgtoGg)</f>
        <v>23.431594634156617</v>
      </c>
      <c r="AO13" s="28">
        <f>IF(('Activity data'!AO14*EF!$H13)*kgtoGg=0,"NO",('Activity data'!AO14*EF!$H13)*kgtoGg)</f>
        <v>23.510201599913906</v>
      </c>
      <c r="AP13" s="28">
        <f>IF(('Activity data'!AP14*EF!$H13)*kgtoGg=0,"NO",('Activity data'!AP14*EF!$H13)*kgtoGg)</f>
        <v>23.594855954849205</v>
      </c>
      <c r="AQ13" s="28">
        <f>IF(('Activity data'!AQ14*EF!$H13)*kgtoGg=0,"NO",('Activity data'!AQ14*EF!$H13)*kgtoGg)</f>
        <v>23.687148212275527</v>
      </c>
      <c r="AR13" s="28">
        <f>IF(('Activity data'!AR14*EF!$H13)*kgtoGg=0,"NO",('Activity data'!AR14*EF!$H13)*kgtoGg)</f>
        <v>23.746288261389729</v>
      </c>
      <c r="AS13" s="28">
        <f>IF(('Activity data'!AS14*EF!$H13)*kgtoGg=0,"NO",('Activity data'!AS14*EF!$H13)*kgtoGg)</f>
        <v>23.810854020152011</v>
      </c>
      <c r="AT13" s="28">
        <f>IF(('Activity data'!AT14*EF!$H13)*kgtoGg=0,"NO",('Activity data'!AT14*EF!$H13)*kgtoGg)</f>
        <v>23.880264088285557</v>
      </c>
      <c r="AU13" s="28">
        <f>IF(('Activity data'!AU14*EF!$H13)*kgtoGg=0,"NO",('Activity data'!AU14*EF!$H13)*kgtoGg)</f>
        <v>23.956360122911839</v>
      </c>
      <c r="AV13" s="28">
        <f>IF(('Activity data'!AV14*EF!$H13)*kgtoGg=0,"NO",('Activity data'!AV14*EF!$H13)*kgtoGg)</f>
        <v>24.037243118659976</v>
      </c>
      <c r="AW13" s="28">
        <f>IF(('Activity data'!AW14*EF!$H13)*kgtoGg=0,"NO",('Activity data'!AW14*EF!$H13)*kgtoGg)</f>
        <v>24.090192895180895</v>
      </c>
      <c r="AX13" s="28">
        <f>IF(('Activity data'!AX14*EF!$H13)*kgtoGg=0,"NO",('Activity data'!AX14*EF!$H13)*kgtoGg)</f>
        <v>24.146706471334465</v>
      </c>
      <c r="AY13" s="28">
        <f>IF(('Activity data'!AY14*EF!$H13)*kgtoGg=0,"NO",('Activity data'!AY14*EF!$H13)*kgtoGg)</f>
        <v>24.206793804908408</v>
      </c>
      <c r="AZ13" s="28">
        <f>IF(('Activity data'!AZ14*EF!$H13)*kgtoGg=0,"NO",('Activity data'!AZ14*EF!$H13)*kgtoGg)</f>
        <v>24.271210885197306</v>
      </c>
      <c r="BA13" s="28">
        <f>IF(('Activity data'!BA14*EF!$H13)*kgtoGg=0,"NO",('Activity data'!BA14*EF!$H13)*kgtoGg)</f>
        <v>24.337302230969996</v>
      </c>
      <c r="BB13" s="28">
        <f>IF(('Activity data'!BB14*EF!$H13)*kgtoGg=0,"NO",('Activity data'!BB14*EF!$H13)*kgtoGg)</f>
        <v>24.378139992269013</v>
      </c>
      <c r="BC13" s="28">
        <f>IF(('Activity data'!BC14*EF!$H13)*kgtoGg=0,"NO",('Activity data'!BC14*EF!$H13)*kgtoGg)</f>
        <v>24.422295426203231</v>
      </c>
      <c r="BD13" s="28">
        <f>IF(('Activity data'!BD14*EF!$H13)*kgtoGg=0,"NO",('Activity data'!BD14*EF!$H13)*kgtoGg)</f>
        <v>24.468673708781978</v>
      </c>
      <c r="BE13" s="28">
        <f>IF(('Activity data'!BE14*EF!$H13)*kgtoGg=0,"NO",('Activity data'!BE14*EF!$H13)*kgtoGg)</f>
        <v>24.517816208013066</v>
      </c>
      <c r="BF13" s="28">
        <f>IF(('Activity data'!BF14*EF!$H13)*kgtoGg=0,"NO",('Activity data'!BF14*EF!$H13)*kgtoGg)</f>
        <v>24.570044473549363</v>
      </c>
      <c r="BG13" s="28">
        <f>IF(('Activity data'!BG14*EF!$H13)*kgtoGg=0,"NO",('Activity data'!BG14*EF!$H13)*kgtoGg)</f>
        <v>24.597949565367074</v>
      </c>
      <c r="BH13" s="28">
        <f>IF(('Activity data'!BH14*EF!$H13)*kgtoGg=0,"NO",('Activity data'!BH14*EF!$H13)*kgtoGg)</f>
        <v>24.62833874348873</v>
      </c>
      <c r="BI13" s="28">
        <f>IF(('Activity data'!BI14*EF!$H13)*kgtoGg=0,"NO",('Activity data'!BI14*EF!$H13)*kgtoGg)</f>
        <v>24.661233692076003</v>
      </c>
      <c r="BJ13" s="28">
        <f>IF(('Activity data'!BJ14*EF!$H13)*kgtoGg=0,"NO",('Activity data'!BJ14*EF!$H13)*kgtoGg)</f>
        <v>24.696571841298717</v>
      </c>
      <c r="BK13" s="28">
        <f>IF(('Activity data'!BK14*EF!$H13)*kgtoGg=0,"NO",('Activity data'!BK14*EF!$H13)*kgtoGg)</f>
        <v>24.734807335609286</v>
      </c>
      <c r="BL13" s="28">
        <f>IF(('Activity data'!BL14*EF!$H13)*kgtoGg=0,"NO",('Activity data'!BL14*EF!$H13)*kgtoGg)</f>
        <v>24.748715690275926</v>
      </c>
      <c r="BM13" s="28">
        <f>IF(('Activity data'!BM14*EF!$H13)*kgtoGg=0,"NO",('Activity data'!BM14*EF!$H13)*kgtoGg)</f>
        <v>24.76426515756485</v>
      </c>
      <c r="BN13" s="28">
        <f>IF(('Activity data'!BN14*EF!$H13)*kgtoGg=0,"NO",('Activity data'!BN14*EF!$H13)*kgtoGg)</f>
        <v>24.782134126408188</v>
      </c>
      <c r="BO13" s="28">
        <f>IF(('Activity data'!BO14*EF!$H13)*kgtoGg=0,"NO",('Activity data'!BO14*EF!$H13)*kgtoGg)</f>
        <v>24.802449022979076</v>
      </c>
      <c r="BP13" s="28">
        <f>IF(('Activity data'!BP14*EF!$H13)*kgtoGg=0,"NO",('Activity data'!BP14*EF!$H13)*kgtoGg)</f>
        <v>24.827394059036742</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5.5647172639885776</v>
      </c>
      <c r="AE14" s="28">
        <f>IF(('Activity data'!AE15*EF!$H14)*kgtoGg=0,"NO",('Activity data'!AE15*EF!$H14)*kgtoGg)</f>
        <v>5.5994872801734301</v>
      </c>
      <c r="AF14" s="28">
        <f>IF(('Activity data'!AF15*EF!$H14)*kgtoGg=0,"NO",('Activity data'!AF15*EF!$H14)*kgtoGg)</f>
        <v>5.6155716786655452</v>
      </c>
      <c r="AG14" s="28">
        <f>IF(('Activity data'!AG15*EF!$H14)*kgtoGg=0,"NO",('Activity data'!AG15*EF!$H14)*kgtoGg)</f>
        <v>5.5949782413757259</v>
      </c>
      <c r="AH14" s="28">
        <f>IF(('Activity data'!AH15*EF!$H14)*kgtoGg=0,"NO",('Activity data'!AH15*EF!$H14)*kgtoGg)</f>
        <v>5.5689435254207007</v>
      </c>
      <c r="AI14" s="28">
        <f>IF(('Activity data'!AI15*EF!$H14)*kgtoGg=0,"NO",('Activity data'!AI15*EF!$H14)*kgtoGg)</f>
        <v>5.5649871039912897</v>
      </c>
      <c r="AJ14" s="28">
        <f>IF(('Activity data'!AJ15*EF!$H14)*kgtoGg=0,"NO",('Activity data'!AJ15*EF!$H14)*kgtoGg)</f>
        <v>5.5506599835227437</v>
      </c>
      <c r="AK14" s="28">
        <f>IF(('Activity data'!AK15*EF!$H14)*kgtoGg=0,"NO",('Activity data'!AK15*EF!$H14)*kgtoGg)</f>
        <v>5.5044999656839071</v>
      </c>
      <c r="AL14" s="28">
        <f>IF(('Activity data'!AL15*EF!$H14)*kgtoGg=0,"NO",('Activity data'!AL15*EF!$H14)*kgtoGg)</f>
        <v>5.1840256803461386</v>
      </c>
      <c r="AM14" s="28">
        <f>IF(('Activity data'!AM15*EF!$H14)*kgtoGg=0,"NO",('Activity data'!AM15*EF!$H14)*kgtoGg)</f>
        <v>5.2659117478572366</v>
      </c>
      <c r="AN14" s="28">
        <f>IF(('Activity data'!AN15*EF!$H14)*kgtoGg=0,"NO",('Activity data'!AN15*EF!$H14)*kgtoGg)</f>
        <v>5.3107359509204111</v>
      </c>
      <c r="AO14" s="28">
        <f>IF(('Activity data'!AO15*EF!$H14)*kgtoGg=0,"NO",('Activity data'!AO15*EF!$H14)*kgtoGg)</f>
        <v>5.360580336008705</v>
      </c>
      <c r="AP14" s="28">
        <f>IF(('Activity data'!AP15*EF!$H14)*kgtoGg=0,"NO",('Activity data'!AP15*EF!$H14)*kgtoGg)</f>
        <v>5.4100119116497662</v>
      </c>
      <c r="AQ14" s="28">
        <f>IF(('Activity data'!AQ15*EF!$H14)*kgtoGg=0,"NO",('Activity data'!AQ15*EF!$H14)*kgtoGg)</f>
        <v>5.4886472930160419</v>
      </c>
      <c r="AR14" s="28">
        <f>IF(('Activity data'!AR15*EF!$H14)*kgtoGg=0,"NO",('Activity data'!AR15*EF!$H14)*kgtoGg)</f>
        <v>5.5764304140048813</v>
      </c>
      <c r="AS14" s="28">
        <f>IF(('Activity data'!AS15*EF!$H14)*kgtoGg=0,"NO",('Activity data'!AS15*EF!$H14)*kgtoGg)</f>
        <v>5.6716732368451899</v>
      </c>
      <c r="AT14" s="28">
        <f>IF(('Activity data'!AT15*EF!$H14)*kgtoGg=0,"NO",('Activity data'!AT15*EF!$H14)*kgtoGg)</f>
        <v>5.7692760707710766</v>
      </c>
      <c r="AU14" s="28">
        <f>IF(('Activity data'!AU15*EF!$H14)*kgtoGg=0,"NO",('Activity data'!AU15*EF!$H14)*kgtoGg)</f>
        <v>5.9007918418697995</v>
      </c>
      <c r="AV14" s="28">
        <f>IF(('Activity data'!AV15*EF!$H14)*kgtoGg=0,"NO",('Activity data'!AV15*EF!$H14)*kgtoGg)</f>
        <v>6.0400956973589697</v>
      </c>
      <c r="AW14" s="28">
        <f>IF(('Activity data'!AW15*EF!$H14)*kgtoGg=0,"NO",('Activity data'!AW15*EF!$H14)*kgtoGg)</f>
        <v>6.1689745489054468</v>
      </c>
      <c r="AX14" s="28">
        <f>IF(('Activity data'!AX15*EF!$H14)*kgtoGg=0,"NO",('Activity data'!AX15*EF!$H14)*kgtoGg)</f>
        <v>6.2951843879458043</v>
      </c>
      <c r="AY14" s="28">
        <f>IF(('Activity data'!AY15*EF!$H14)*kgtoGg=0,"NO",('Activity data'!AY15*EF!$H14)*kgtoGg)</f>
        <v>6.4213617165261088</v>
      </c>
      <c r="AZ14" s="28">
        <f>IF(('Activity data'!AZ15*EF!$H14)*kgtoGg=0,"NO",('Activity data'!AZ15*EF!$H14)*kgtoGg)</f>
        <v>6.5611658605925003</v>
      </c>
      <c r="BA14" s="28">
        <f>IF(('Activity data'!BA15*EF!$H14)*kgtoGg=0,"NO",('Activity data'!BA15*EF!$H14)*kgtoGg)</f>
        <v>6.6765405416827148</v>
      </c>
      <c r="BB14" s="28">
        <f>IF(('Activity data'!BB15*EF!$H14)*kgtoGg=0,"NO",('Activity data'!BB15*EF!$H14)*kgtoGg)</f>
        <v>6.8060503810407225</v>
      </c>
      <c r="BC14" s="28">
        <f>IF(('Activity data'!BC15*EF!$H14)*kgtoGg=0,"NO",('Activity data'!BC15*EF!$H14)*kgtoGg)</f>
        <v>6.941615057328633</v>
      </c>
      <c r="BD14" s="28">
        <f>IF(('Activity data'!BD15*EF!$H14)*kgtoGg=0,"NO",('Activity data'!BD15*EF!$H14)*kgtoGg)</f>
        <v>7.068501732860188</v>
      </c>
      <c r="BE14" s="28">
        <f>IF(('Activity data'!BE15*EF!$H14)*kgtoGg=0,"NO",('Activity data'!BE15*EF!$H14)*kgtoGg)</f>
        <v>7.1964371104654665</v>
      </c>
      <c r="BF14" s="28">
        <f>IF(('Activity data'!BF15*EF!$H14)*kgtoGg=0,"NO",('Activity data'!BF15*EF!$H14)*kgtoGg)</f>
        <v>7.3316783537916503</v>
      </c>
      <c r="BG14" s="28">
        <f>IF(('Activity data'!BG15*EF!$H14)*kgtoGg=0,"NO",('Activity data'!BG15*EF!$H14)*kgtoGg)</f>
        <v>7.4715271492767759</v>
      </c>
      <c r="BH14" s="28">
        <f>IF(('Activity data'!BH15*EF!$H14)*kgtoGg=0,"NO",('Activity data'!BH15*EF!$H14)*kgtoGg)</f>
        <v>7.6136757988059482</v>
      </c>
      <c r="BI14" s="28">
        <f>IF(('Activity data'!BI15*EF!$H14)*kgtoGg=0,"NO",('Activity data'!BI15*EF!$H14)*kgtoGg)</f>
        <v>7.7597039296040116</v>
      </c>
      <c r="BJ14" s="28">
        <f>IF(('Activity data'!BJ15*EF!$H14)*kgtoGg=0,"NO",('Activity data'!BJ15*EF!$H14)*kgtoGg)</f>
        <v>7.9098413071361051</v>
      </c>
      <c r="BK14" s="28">
        <f>IF(('Activity data'!BK15*EF!$H14)*kgtoGg=0,"NO",('Activity data'!BK15*EF!$H14)*kgtoGg)</f>
        <v>8.0719225804537125</v>
      </c>
      <c r="BL14" s="28">
        <f>IF(('Activity data'!BL15*EF!$H14)*kgtoGg=0,"NO",('Activity data'!BL15*EF!$H14)*kgtoGg)</f>
        <v>8.2470819125944814</v>
      </c>
      <c r="BM14" s="28">
        <f>IF(('Activity data'!BM15*EF!$H14)*kgtoGg=0,"NO",('Activity data'!BM15*EF!$H14)*kgtoGg)</f>
        <v>8.4183642485532229</v>
      </c>
      <c r="BN14" s="28">
        <f>IF(('Activity data'!BN15*EF!$H14)*kgtoGg=0,"NO",('Activity data'!BN15*EF!$H14)*kgtoGg)</f>
        <v>8.5968350742279291</v>
      </c>
      <c r="BO14" s="28">
        <f>IF(('Activity data'!BO15*EF!$H14)*kgtoGg=0,"NO",('Activity data'!BO15*EF!$H14)*kgtoGg)</f>
        <v>8.7852822373429671</v>
      </c>
      <c r="BP14" s="28">
        <f>IF(('Activity data'!BP15*EF!$H14)*kgtoGg=0,"NO",('Activity data'!BP15*EF!$H14)*kgtoGg)</f>
        <v>9.0170102561356824</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1.8498418252561986</v>
      </c>
      <c r="AE16" s="28">
        <f>IF(('Activity data'!AE17*EF!$H16)*kgtoGg=0,"NO",('Activity data'!AE17*EF!$H16)*kgtoGg)</f>
        <v>1.8451628170806902</v>
      </c>
      <c r="AF16" s="28">
        <f>IF(('Activity data'!AF17*EF!$H16)*kgtoGg=0,"NO",('Activity data'!AF17*EF!$H16)*kgtoGg)</f>
        <v>1.8308572236760123</v>
      </c>
      <c r="AG16" s="28">
        <f>IF(('Activity data'!AG17*EF!$H16)*kgtoGg=0,"NO",('Activity data'!AG17*EF!$H16)*kgtoGg)</f>
        <v>1.7959141013936817</v>
      </c>
      <c r="AH16" s="28">
        <f>IF(('Activity data'!AH17*EF!$H16)*kgtoGg=0,"NO",('Activity data'!AH17*EF!$H16)*kgtoGg)</f>
        <v>1.7600962502162556</v>
      </c>
      <c r="AI16" s="28">
        <f>IF(('Activity data'!AI17*EF!$H16)*kgtoGg=0,"NO",('Activity data'!AI17*EF!$H16)*kgtoGg)</f>
        <v>1.7400754532419966</v>
      </c>
      <c r="AJ16" s="28">
        <f>IF(('Activity data'!AJ17*EF!$H16)*kgtoGg=0,"NO",('Activity data'!AJ17*EF!$H16)*kgtoGg)</f>
        <v>1.7150167043218509</v>
      </c>
      <c r="AK16" s="28">
        <f>IF(('Activity data'!AK17*EF!$H16)*kgtoGg=0,"NO",('Activity data'!AK17*EF!$H16)*kgtoGg)</f>
        <v>1.6721027351289581</v>
      </c>
      <c r="AL16" s="28">
        <f>IF(('Activity data'!AL17*EF!$H16)*kgtoGg=0,"NO",('Activity data'!AL17*EF!$H16)*kgtoGg)</f>
        <v>1.466925478276617</v>
      </c>
      <c r="AM16" s="28">
        <f>IF(('Activity data'!AM17*EF!$H16)*kgtoGg=0,"NO",('Activity data'!AM17*EF!$H16)*kgtoGg)</f>
        <v>1.4972877991034415</v>
      </c>
      <c r="AN16" s="28">
        <f>IF(('Activity data'!AN17*EF!$H16)*kgtoGg=0,"NO",('Activity data'!AN17*EF!$H16)*kgtoGg)</f>
        <v>1.5058041960998698</v>
      </c>
      <c r="AO16" s="28">
        <f>IF(('Activity data'!AO17*EF!$H16)*kgtoGg=0,"NO",('Activity data'!AO17*EF!$H16)*kgtoGg)</f>
        <v>1.5174526148052614</v>
      </c>
      <c r="AP16" s="28">
        <f>IF(('Activity data'!AP17*EF!$H16)*kgtoGg=0,"NO",('Activity data'!AP17*EF!$H16)*kgtoGg)</f>
        <v>1.5290077320370508</v>
      </c>
      <c r="AQ16" s="28">
        <f>IF(('Activity data'!AQ17*EF!$H16)*kgtoGg=0,"NO",('Activity data'!AQ17*EF!$H16)*kgtoGg)</f>
        <v>1.5571962824862171</v>
      </c>
      <c r="AR16" s="28">
        <f>IF(('Activity data'!AR17*EF!$H16)*kgtoGg=0,"NO",('Activity data'!AR17*EF!$H16)*kgtoGg)</f>
        <v>1.5877944763197098</v>
      </c>
      <c r="AS16" s="28">
        <f>IF(('Activity data'!AS17*EF!$H16)*kgtoGg=0,"NO",('Activity data'!AS17*EF!$H16)*kgtoGg)</f>
        <v>1.6220856143000677</v>
      </c>
      <c r="AT16" s="28">
        <f>IF(('Activity data'!AT17*EF!$H16)*kgtoGg=0,"NO",('Activity data'!AT17*EF!$H16)*kgtoGg)</f>
        <v>1.6571521782290395</v>
      </c>
      <c r="AU16" s="28">
        <f>IF(('Activity data'!AU17*EF!$H16)*kgtoGg=0,"NO",('Activity data'!AU17*EF!$H16)*kgtoGg)</f>
        <v>1.7100321339787776</v>
      </c>
      <c r="AV16" s="28">
        <f>IF(('Activity data'!AV17*EF!$H16)*kgtoGg=0,"NO",('Activity data'!AV17*EF!$H16)*kgtoGg)</f>
        <v>1.7661762600186792</v>
      </c>
      <c r="AW16" s="28">
        <f>IF(('Activity data'!AW17*EF!$H16)*kgtoGg=0,"NO",('Activity data'!AW17*EF!$H16)*kgtoGg)</f>
        <v>1.8135637438833774</v>
      </c>
      <c r="AX16" s="28">
        <f>IF(('Activity data'!AX17*EF!$H16)*kgtoGg=0,"NO",('Activity data'!AX17*EF!$H16)*kgtoGg)</f>
        <v>1.8585959744381249</v>
      </c>
      <c r="AY16" s="28">
        <f>IF(('Activity data'!AY17*EF!$H16)*kgtoGg=0,"NO",('Activity data'!AY17*EF!$H16)*kgtoGg)</f>
        <v>1.9027051071134415</v>
      </c>
      <c r="AZ16" s="28">
        <f>IF(('Activity data'!AZ17*EF!$H16)*kgtoGg=0,"NO",('Activity data'!AZ17*EF!$H16)*kgtoGg)</f>
        <v>1.9529013445282057</v>
      </c>
      <c r="BA16" s="28">
        <f>IF(('Activity data'!BA17*EF!$H16)*kgtoGg=0,"NO",('Activity data'!BA17*EF!$H16)*kgtoGg)</f>
        <v>1.989704980763455</v>
      </c>
      <c r="BB16" s="28">
        <f>IF(('Activity data'!BB17*EF!$H16)*kgtoGg=0,"NO",('Activity data'!BB17*EF!$H16)*kgtoGg)</f>
        <v>2.030483486934382</v>
      </c>
      <c r="BC16" s="28">
        <f>IF(('Activity data'!BC17*EF!$H16)*kgtoGg=0,"NO",('Activity data'!BC17*EF!$H16)*kgtoGg)</f>
        <v>2.0732738258716936</v>
      </c>
      <c r="BD16" s="28">
        <f>IF(('Activity data'!BD17*EF!$H16)*kgtoGg=0,"NO",('Activity data'!BD17*EF!$H16)*kgtoGg)</f>
        <v>2.1107862654410816</v>
      </c>
      <c r="BE16" s="28">
        <f>IF(('Activity data'!BE17*EF!$H16)*kgtoGg=0,"NO",('Activity data'!BE17*EF!$H16)*kgtoGg)</f>
        <v>2.147882531396319</v>
      </c>
      <c r="BF16" s="28">
        <f>IF(('Activity data'!BF17*EF!$H16)*kgtoGg=0,"NO",('Activity data'!BF17*EF!$H16)*kgtoGg)</f>
        <v>2.1875455128405861</v>
      </c>
      <c r="BG16" s="28">
        <f>IF(('Activity data'!BG17*EF!$H16)*kgtoGg=0,"NO",('Activity data'!BG17*EF!$H16)*kgtoGg)</f>
        <v>2.2260027914542397</v>
      </c>
      <c r="BH16" s="28">
        <f>IF(('Activity data'!BH17*EF!$H16)*kgtoGg=0,"NO",('Activity data'!BH17*EF!$H16)*kgtoGg)</f>
        <v>2.2644153912575753</v>
      </c>
      <c r="BI16" s="28">
        <f>IF(('Activity data'!BI17*EF!$H16)*kgtoGg=0,"NO",('Activity data'!BI17*EF!$H16)*kgtoGg)</f>
        <v>2.3034859124259293</v>
      </c>
      <c r="BJ16" s="28">
        <f>IF(('Activity data'!BJ17*EF!$H16)*kgtoGg=0,"NO",('Activity data'!BJ17*EF!$H16)*kgtoGg)</f>
        <v>2.3432678634960618</v>
      </c>
      <c r="BK16" s="28">
        <f>IF(('Activity data'!BK17*EF!$H16)*kgtoGg=0,"NO",('Activity data'!BK17*EF!$H16)*kgtoGg)</f>
        <v>2.3872254561771871</v>
      </c>
      <c r="BL16" s="28">
        <f>IF(('Activity data'!BL17*EF!$H16)*kgtoGg=0,"NO",('Activity data'!BL17*EF!$H16)*kgtoGg)</f>
        <v>2.4330633158124235</v>
      </c>
      <c r="BM16" s="28">
        <f>IF(('Activity data'!BM17*EF!$H16)*kgtoGg=0,"NO",('Activity data'!BM17*EF!$H16)*kgtoGg)</f>
        <v>2.475675204699328</v>
      </c>
      <c r="BN16" s="28">
        <f>IF(('Activity data'!BN17*EF!$H16)*kgtoGg=0,"NO",('Activity data'!BN17*EF!$H16)*kgtoGg)</f>
        <v>2.5199254131876438</v>
      </c>
      <c r="BO16" s="28">
        <f>IF(('Activity data'!BO17*EF!$H16)*kgtoGg=0,"NO",('Activity data'!BO17*EF!$H16)*kgtoGg)</f>
        <v>2.5668989468521279</v>
      </c>
      <c r="BP16" s="28">
        <f>IF(('Activity data'!BP17*EF!$H16)*kgtoGg=0,"NO",('Activity data'!BP17*EF!$H16)*kgtoGg)</f>
        <v>2.6304474720203439</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0.2563170886909158</v>
      </c>
      <c r="AE17" s="28">
        <f>IF(('Activity data'!AE18*EF!$H17)*kgtoGg=0,"NO",('Activity data'!AE18*EF!$H17)*kgtoGg)</f>
        <v>0.2556687577162709</v>
      </c>
      <c r="AF17" s="28">
        <f>IF(('Activity data'!AF18*EF!$H17)*kgtoGg=0,"NO",('Activity data'!AF18*EF!$H17)*kgtoGg)</f>
        <v>0.25368655145224334</v>
      </c>
      <c r="AG17" s="28">
        <f>IF(('Activity data'!AG18*EF!$H17)*kgtoGg=0,"NO",('Activity data'!AG18*EF!$H17)*kgtoGg)</f>
        <v>0.24884477565774413</v>
      </c>
      <c r="AH17" s="28">
        <f>IF(('Activity data'!AH18*EF!$H17)*kgtoGg=0,"NO",('Activity data'!AH18*EF!$H17)*kgtoGg)</f>
        <v>0.24388179600639431</v>
      </c>
      <c r="AI17" s="28">
        <f>IF(('Activity data'!AI18*EF!$H17)*kgtoGg=0,"NO",('Activity data'!AI18*EF!$H17)*kgtoGg)</f>
        <v>0.24110768185044307</v>
      </c>
      <c r="AJ17" s="28">
        <f>IF(('Activity data'!AJ18*EF!$H17)*kgtoGg=0,"NO",('Activity data'!AJ18*EF!$H17)*kgtoGg)</f>
        <v>0.23763550088785784</v>
      </c>
      <c r="AK17" s="28">
        <f>IF(('Activity data'!AK18*EF!$H17)*kgtoGg=0,"NO",('Activity data'!AK18*EF!$H17)*kgtoGg)</f>
        <v>0.23168927159543143</v>
      </c>
      <c r="AL17" s="28">
        <f>IF(('Activity data'!AL18*EF!$H17)*kgtoGg=0,"NO",('Activity data'!AL18*EF!$H17)*kgtoGg)</f>
        <v>0.20325957754053753</v>
      </c>
      <c r="AM17" s="28">
        <f>IF(('Activity data'!AM18*EF!$H17)*kgtoGg=0,"NO",('Activity data'!AM18*EF!$H17)*kgtoGg)</f>
        <v>0.20746663004306881</v>
      </c>
      <c r="AN17" s="28">
        <f>IF(('Activity data'!AN18*EF!$H17)*kgtoGg=0,"NO",('Activity data'!AN18*EF!$H17)*kgtoGg)</f>
        <v>0.20864667584723279</v>
      </c>
      <c r="AO17" s="28">
        <f>IF(('Activity data'!AO18*EF!$H17)*kgtoGg=0,"NO",('Activity data'!AO18*EF!$H17)*kgtoGg)</f>
        <v>0.2102606996678939</v>
      </c>
      <c r="AP17" s="28">
        <f>IF(('Activity data'!AP18*EF!$H17)*kgtoGg=0,"NO",('Activity data'!AP18*EF!$H17)*kgtoGg)</f>
        <v>0.21186179548478862</v>
      </c>
      <c r="AQ17" s="28">
        <f>IF(('Activity data'!AQ18*EF!$H17)*kgtoGg=0,"NO",('Activity data'!AQ18*EF!$H17)*kgtoGg)</f>
        <v>0.21576764683213101</v>
      </c>
      <c r="AR17" s="28">
        <f>IF(('Activity data'!AR18*EF!$H17)*kgtoGg=0,"NO",('Activity data'!AR18*EF!$H17)*kgtoGg)</f>
        <v>0.22000738228168221</v>
      </c>
      <c r="AS17" s="28">
        <f>IF(('Activity data'!AS18*EF!$H17)*kgtoGg=0,"NO",('Activity data'!AS18*EF!$H17)*kgtoGg)</f>
        <v>0.2247588180720404</v>
      </c>
      <c r="AT17" s="28">
        <f>IF(('Activity data'!AT18*EF!$H17)*kgtoGg=0,"NO",('Activity data'!AT18*EF!$H17)*kgtoGg)</f>
        <v>0.22961769814165017</v>
      </c>
      <c r="AU17" s="28">
        <f>IF(('Activity data'!AU18*EF!$H17)*kgtoGg=0,"NO",('Activity data'!AU18*EF!$H17)*kgtoGg)</f>
        <v>0.23694483072283734</v>
      </c>
      <c r="AV17" s="28">
        <f>IF(('Activity data'!AV18*EF!$H17)*kgtoGg=0,"NO",('Activity data'!AV18*EF!$H17)*kgtoGg)</f>
        <v>0.24472425204263062</v>
      </c>
      <c r="AW17" s="28">
        <f>IF(('Activity data'!AW18*EF!$H17)*kgtoGg=0,"NO",('Activity data'!AW18*EF!$H17)*kgtoGg)</f>
        <v>0.25129033879596963</v>
      </c>
      <c r="AX17" s="28">
        <f>IF(('Activity data'!AX18*EF!$H17)*kgtoGg=0,"NO",('Activity data'!AX18*EF!$H17)*kgtoGg)</f>
        <v>0.25753007782417131</v>
      </c>
      <c r="AY17" s="28">
        <f>IF(('Activity data'!AY18*EF!$H17)*kgtoGg=0,"NO",('Activity data'!AY18*EF!$H17)*kgtoGg)</f>
        <v>0.26364191091046923</v>
      </c>
      <c r="AZ17" s="28">
        <f>IF(('Activity data'!AZ18*EF!$H17)*kgtoGg=0,"NO",('Activity data'!AZ18*EF!$H17)*kgtoGg)</f>
        <v>0.27059718311900438</v>
      </c>
      <c r="BA17" s="28">
        <f>IF(('Activity data'!BA18*EF!$H17)*kgtoGg=0,"NO",('Activity data'!BA18*EF!$H17)*kgtoGg)</f>
        <v>0.27569675474954203</v>
      </c>
      <c r="BB17" s="28">
        <f>IF(('Activity data'!BB18*EF!$H17)*kgtoGg=0,"NO",('Activity data'!BB18*EF!$H17)*kgtoGg)</f>
        <v>0.28134709081622106</v>
      </c>
      <c r="BC17" s="28">
        <f>IF(('Activity data'!BC18*EF!$H17)*kgtoGg=0,"NO",('Activity data'!BC18*EF!$H17)*kgtoGg)</f>
        <v>0.2872761896995758</v>
      </c>
      <c r="BD17" s="28">
        <f>IF(('Activity data'!BD18*EF!$H17)*kgtoGg=0,"NO",('Activity data'!BD18*EF!$H17)*kgtoGg)</f>
        <v>0.29247397427166355</v>
      </c>
      <c r="BE17" s="28">
        <f>IF(('Activity data'!BE18*EF!$H17)*kgtoGg=0,"NO",('Activity data'!BE18*EF!$H17)*kgtoGg)</f>
        <v>0.29761409315162973</v>
      </c>
      <c r="BF17" s="28">
        <f>IF(('Activity data'!BF18*EF!$H17)*kgtoGg=0,"NO",('Activity data'!BF18*EF!$H17)*kgtoGg)</f>
        <v>0.30310986029982268</v>
      </c>
      <c r="BG17" s="28">
        <f>IF(('Activity data'!BG18*EF!$H17)*kgtoGg=0,"NO",('Activity data'!BG18*EF!$H17)*kgtoGg)</f>
        <v>0.30843856330493608</v>
      </c>
      <c r="BH17" s="28">
        <f>IF(('Activity data'!BH18*EF!$H17)*kgtoGg=0,"NO",('Activity data'!BH18*EF!$H17)*kgtoGg)</f>
        <v>0.3137610755415034</v>
      </c>
      <c r="BI17" s="28">
        <f>IF(('Activity data'!BI18*EF!$H17)*kgtoGg=0,"NO",('Activity data'!BI18*EF!$H17)*kgtoGg)</f>
        <v>0.31917475043131316</v>
      </c>
      <c r="BJ17" s="28">
        <f>IF(('Activity data'!BJ18*EF!$H17)*kgtoGg=0,"NO",('Activity data'!BJ18*EF!$H17)*kgtoGg)</f>
        <v>0.32468700220415253</v>
      </c>
      <c r="BK17" s="28">
        <f>IF(('Activity data'!BK18*EF!$H17)*kgtoGg=0,"NO",('Activity data'!BK18*EF!$H17)*kgtoGg)</f>
        <v>0.33077783766265273</v>
      </c>
      <c r="BL17" s="28">
        <f>IF(('Activity data'!BL18*EF!$H17)*kgtoGg=0,"NO",('Activity data'!BL18*EF!$H17)*kgtoGg)</f>
        <v>0.33712920596512869</v>
      </c>
      <c r="BM17" s="28">
        <f>IF(('Activity data'!BM18*EF!$H17)*kgtoGg=0,"NO",('Activity data'!BM18*EF!$H17)*kgtoGg)</f>
        <v>0.34303357851957644</v>
      </c>
      <c r="BN17" s="28">
        <f>IF(('Activity data'!BN18*EF!$H17)*kgtoGg=0,"NO",('Activity data'!BN18*EF!$H17)*kgtoGg)</f>
        <v>0.34916495929972524</v>
      </c>
      <c r="BO17" s="28">
        <f>IF(('Activity data'!BO18*EF!$H17)*kgtoGg=0,"NO",('Activity data'!BO18*EF!$H17)*kgtoGg)</f>
        <v>0.35567368844078978</v>
      </c>
      <c r="BP17" s="28">
        <f>IF(('Activity data'!BP18*EF!$H17)*kgtoGg=0,"NO",('Activity data'!BP18*EF!$H17)*kgtoGg)</f>
        <v>0.36447907533351115</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7.360704114963692</v>
      </c>
      <c r="AE18" s="28">
        <f>IF(('Activity data'!AE5*EF!$H18)*kgtoGg=0,"NO",('Activity data'!AE5*EF!$H18)*kgtoGg)</f>
        <v>7.4082257085447445</v>
      </c>
      <c r="AF18" s="28">
        <f>IF(('Activity data'!AF5*EF!$H18)*kgtoGg=0,"NO",('Activity data'!AF5*EF!$H18)*kgtoGg)</f>
        <v>7.446299790679844</v>
      </c>
      <c r="AG18" s="28">
        <f>IF(('Activity data'!AG5*EF!$H18)*kgtoGg=0,"NO",('Activity data'!AG5*EF!$H18)*kgtoGg)</f>
        <v>7.4594923230503891</v>
      </c>
      <c r="AH18" s="28">
        <f>IF(('Activity data'!AH5*EF!$H18)*kgtoGg=0,"NO",('Activity data'!AH5*EF!$H18)*kgtoGg)</f>
        <v>7.4728816294427309</v>
      </c>
      <c r="AI18" s="28">
        <f>IF(('Activity data'!AI5*EF!$H18)*kgtoGg=0,"NO",('Activity data'!AI5*EF!$H18)*kgtoGg)</f>
        <v>7.5092929271762463</v>
      </c>
      <c r="AJ18" s="28">
        <f>IF(('Activity data'!AJ5*EF!$H18)*kgtoGg=0,"NO",('Activity data'!AJ5*EF!$H18)*kgtoGg)</f>
        <v>7.5393606942696536</v>
      </c>
      <c r="AK18" s="28">
        <f>IF(('Activity data'!AK5*EF!$H18)*kgtoGg=0,"NO",('Activity data'!AK5*EF!$H18)*kgtoGg)</f>
        <v>7.544526808471069</v>
      </c>
      <c r="AL18" s="28">
        <f>IF(('Activity data'!AL5*EF!$H18)*kgtoGg=0,"NO",('Activity data'!AL5*EF!$H18)*kgtoGg)</f>
        <v>7.313895196495614</v>
      </c>
      <c r="AM18" s="28">
        <f>IF(('Activity data'!AM5*EF!$H18)*kgtoGg=0,"NO",('Activity data'!AM5*EF!$H18)*kgtoGg)</f>
        <v>7.405787308629284</v>
      </c>
      <c r="AN18" s="28">
        <f>IF(('Activity data'!AN5*EF!$H18)*kgtoGg=0,"NO",('Activity data'!AN5*EF!$H18)*kgtoGg)</f>
        <v>7.4678138149091593</v>
      </c>
      <c r="AO18" s="28">
        <f>IF(('Activity data'!AO5*EF!$H18)*kgtoGg=0,"NO",('Activity data'!AO5*EF!$H18)*kgtoGg)</f>
        <v>7.5364115566271508</v>
      </c>
      <c r="AP18" s="28">
        <f>IF(('Activity data'!AP5*EF!$H18)*kgtoGg=0,"NO",('Activity data'!AP5*EF!$H18)*kgtoGg)</f>
        <v>7.6067848957459665</v>
      </c>
      <c r="AQ18" s="28">
        <f>IF(('Activity data'!AQ5*EF!$H18)*kgtoGg=0,"NO",('Activity data'!AQ5*EF!$H18)*kgtoGg)</f>
        <v>7.705289374784452</v>
      </c>
      <c r="AR18" s="28">
        <f>IF(('Activity data'!AR5*EF!$H18)*kgtoGg=0,"NO",('Activity data'!AR5*EF!$H18)*kgtoGg)</f>
        <v>7.8042920212543745</v>
      </c>
      <c r="AS18" s="28">
        <f>IF(('Activity data'!AS5*EF!$H18)*kgtoGg=0,"NO",('Activity data'!AS5*EF!$H18)*kgtoGg)</f>
        <v>7.9121017792553934</v>
      </c>
      <c r="AT18" s="28">
        <f>IF(('Activity data'!AT5*EF!$H18)*kgtoGg=0,"NO",('Activity data'!AT5*EF!$H18)*kgtoGg)</f>
        <v>8.0241836888789617</v>
      </c>
      <c r="AU18" s="28">
        <f>IF(('Activity data'!AU5*EF!$H18)*kgtoGg=0,"NO",('Activity data'!AU5*EF!$H18)*kgtoGg)</f>
        <v>8.169265278072789</v>
      </c>
      <c r="AV18" s="28">
        <f>IF(('Activity data'!AV5*EF!$H18)*kgtoGg=0,"NO",('Activity data'!AV5*EF!$H18)*kgtoGg)</f>
        <v>8.3239347033423297</v>
      </c>
      <c r="AW18" s="28">
        <f>IF(('Activity data'!AW5*EF!$H18)*kgtoGg=0,"NO",('Activity data'!AW5*EF!$H18)*kgtoGg)</f>
        <v>8.4627068509142429</v>
      </c>
      <c r="AX18" s="28">
        <f>IF(('Activity data'!AX5*EF!$H18)*kgtoGg=0,"NO",('Activity data'!AX5*EF!$H18)*kgtoGg)</f>
        <v>8.6010750149430653</v>
      </c>
      <c r="AY18" s="28">
        <f>IF(('Activity data'!AY5*EF!$H18)*kgtoGg=0,"NO",('Activity data'!AY5*EF!$H18)*kgtoGg)</f>
        <v>8.7414518834806021</v>
      </c>
      <c r="AZ18" s="28">
        <f>IF(('Activity data'!AZ5*EF!$H18)*kgtoGg=0,"NO",('Activity data'!AZ5*EF!$H18)*kgtoGg)</f>
        <v>8.8965510550755109</v>
      </c>
      <c r="BA18" s="28">
        <f>IF(('Activity data'!BA5*EF!$H18)*kgtoGg=0,"NO",('Activity data'!BA5*EF!$H18)*kgtoGg)</f>
        <v>9.0309761941423883</v>
      </c>
      <c r="BB18" s="28">
        <f>IF(('Activity data'!BB5*EF!$H18)*kgtoGg=0,"NO",('Activity data'!BB5*EF!$H18)*kgtoGg)</f>
        <v>9.171543917135967</v>
      </c>
      <c r="BC18" s="28">
        <f>IF(('Activity data'!BC5*EF!$H18)*kgtoGg=0,"NO",('Activity data'!BC5*EF!$H18)*kgtoGg)</f>
        <v>9.3195333161604061</v>
      </c>
      <c r="BD18" s="28">
        <f>IF(('Activity data'!BD5*EF!$H18)*kgtoGg=0,"NO",('Activity data'!BD5*EF!$H18)*kgtoGg)</f>
        <v>9.4610919753224803</v>
      </c>
      <c r="BE18" s="28">
        <f>IF(('Activity data'!BE5*EF!$H18)*kgtoGg=0,"NO",('Activity data'!BE5*EF!$H18)*kgtoGg)</f>
        <v>9.6053581170121927</v>
      </c>
      <c r="BF18" s="28">
        <f>IF(('Activity data'!BF5*EF!$H18)*kgtoGg=0,"NO",('Activity data'!BF5*EF!$H18)*kgtoGg)</f>
        <v>9.7583027256894077</v>
      </c>
      <c r="BG18" s="28">
        <f>IF(('Activity data'!BG5*EF!$H18)*kgtoGg=0,"NO",('Activity data'!BG5*EF!$H18)*kgtoGg)</f>
        <v>9.9082576562717062</v>
      </c>
      <c r="BH18" s="28">
        <f>IF(('Activity data'!BH5*EF!$H18)*kgtoGg=0,"NO",('Activity data'!BH5*EF!$H18)*kgtoGg)</f>
        <v>10.061884517031341</v>
      </c>
      <c r="BI18" s="28">
        <f>IF(('Activity data'!BI5*EF!$H18)*kgtoGg=0,"NO",('Activity data'!BI5*EF!$H18)*kgtoGg)</f>
        <v>10.22072321621321</v>
      </c>
      <c r="BJ18" s="28">
        <f>IF(('Activity data'!BJ5*EF!$H18)*kgtoGg=0,"NO",('Activity data'!BJ5*EF!$H18)*kgtoGg)</f>
        <v>10.385033611702296</v>
      </c>
      <c r="BK18" s="28">
        <f>IF(('Activity data'!BK5*EF!$H18)*kgtoGg=0,"NO",('Activity data'!BK5*EF!$H18)*kgtoGg)</f>
        <v>10.562420634170904</v>
      </c>
      <c r="BL18" s="28">
        <f>IF(('Activity data'!BL5*EF!$H18)*kgtoGg=0,"NO",('Activity data'!BL5*EF!$H18)*kgtoGg)</f>
        <v>10.743994961984104</v>
      </c>
      <c r="BM18" s="28">
        <f>IF(('Activity data'!BM5*EF!$H18)*kgtoGg=0,"NO",('Activity data'!BM5*EF!$H18)*kgtoGg)</f>
        <v>10.92310341360225</v>
      </c>
      <c r="BN18" s="28">
        <f>IF(('Activity data'!BN5*EF!$H18)*kgtoGg=0,"NO",('Activity data'!BN5*EF!$H18)*kgtoGg)</f>
        <v>11.110476421042755</v>
      </c>
      <c r="BO18" s="28">
        <f>IF(('Activity data'!BO5*EF!$H18)*kgtoGg=0,"NO",('Activity data'!BO5*EF!$H18)*kgtoGg)</f>
        <v>11.308878559244965</v>
      </c>
      <c r="BP18" s="28">
        <f>IF(('Activity data'!BP5*EF!$H18)*kgtoGg=0,"NO",('Activity data'!BP5*EF!$H18)*kgtoGg)</f>
        <v>11.550853325045615</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2.0971196584628125</v>
      </c>
      <c r="AE19" s="28">
        <f>IF(('Activity data'!AE6*EF!$H19)*kgtoGg=0,"NO",('Activity data'!AE6*EF!$H19)*kgtoGg)</f>
        <v>2.1106589159229387</v>
      </c>
      <c r="AF19" s="28">
        <f>IF(('Activity data'!AF6*EF!$H19)*kgtoGg=0,"NO",('Activity data'!AF6*EF!$H19)*kgtoGg)</f>
        <v>2.1215065067072398</v>
      </c>
      <c r="AG19" s="28">
        <f>IF(('Activity data'!AG6*EF!$H19)*kgtoGg=0,"NO",('Activity data'!AG6*EF!$H19)*kgtoGg)</f>
        <v>2.125265157856242</v>
      </c>
      <c r="AH19" s="28">
        <f>IF(('Activity data'!AH6*EF!$H19)*kgtoGg=0,"NO",('Activity data'!AH6*EF!$H19)*kgtoGg)</f>
        <v>2.1290798713958723</v>
      </c>
      <c r="AI19" s="28">
        <f>IF(('Activity data'!AI6*EF!$H19)*kgtoGg=0,"NO",('Activity data'!AI6*EF!$H19)*kgtoGg)</f>
        <v>2.139453722466977</v>
      </c>
      <c r="AJ19" s="28">
        <f>IF(('Activity data'!AJ6*EF!$H19)*kgtoGg=0,"NO",('Activity data'!AJ6*EF!$H19)*kgtoGg)</f>
        <v>2.1480202542107918</v>
      </c>
      <c r="AK19" s="28">
        <f>IF(('Activity data'!AK6*EF!$H19)*kgtoGg=0,"NO",('Activity data'!AK6*EF!$H19)*kgtoGg)</f>
        <v>2.1494921187879354</v>
      </c>
      <c r="AL19" s="28">
        <f>IF(('Activity data'!AL6*EF!$H19)*kgtoGg=0,"NO",('Activity data'!AL6*EF!$H19)*kgtoGg)</f>
        <v>2.0837834474729928</v>
      </c>
      <c r="AM19" s="28">
        <f>IF(('Activity data'!AM6*EF!$H19)*kgtoGg=0,"NO",('Activity data'!AM6*EF!$H19)*kgtoGg)</f>
        <v>2.1099641975484413</v>
      </c>
      <c r="AN19" s="28">
        <f>IF(('Activity data'!AN6*EF!$H19)*kgtoGg=0,"NO",('Activity data'!AN6*EF!$H19)*kgtoGg)</f>
        <v>2.1276360131293526</v>
      </c>
      <c r="AO19" s="28">
        <f>IF(('Activity data'!AO6*EF!$H19)*kgtoGg=0,"NO",('Activity data'!AO6*EF!$H19)*kgtoGg)</f>
        <v>2.1471800228376776</v>
      </c>
      <c r="AP19" s="28">
        <f>IF(('Activity data'!AP6*EF!$H19)*kgtoGg=0,"NO",('Activity data'!AP6*EF!$H19)*kgtoGg)</f>
        <v>2.1672299135264925</v>
      </c>
      <c r="AQ19" s="28">
        <f>IF(('Activity data'!AQ6*EF!$H19)*kgtoGg=0,"NO",('Activity data'!AQ6*EF!$H19)*kgtoGg)</f>
        <v>2.195294576391869</v>
      </c>
      <c r="AR19" s="28">
        <f>IF(('Activity data'!AR6*EF!$H19)*kgtoGg=0,"NO",('Activity data'!AR6*EF!$H19)*kgtoGg)</f>
        <v>2.2235011708846222</v>
      </c>
      <c r="AS19" s="28">
        <f>IF(('Activity data'!AS6*EF!$H19)*kgtoGg=0,"NO",('Activity data'!AS6*EF!$H19)*kgtoGg)</f>
        <v>2.2542169773274376</v>
      </c>
      <c r="AT19" s="28">
        <f>IF(('Activity data'!AT6*EF!$H19)*kgtoGg=0,"NO",('Activity data'!AT6*EF!$H19)*kgtoGg)</f>
        <v>2.2861499517220745</v>
      </c>
      <c r="AU19" s="28">
        <f>IF(('Activity data'!AU6*EF!$H19)*kgtoGg=0,"NO",('Activity data'!AU6*EF!$H19)*kgtoGg)</f>
        <v>2.3274847816551074</v>
      </c>
      <c r="AV19" s="28">
        <f>IF(('Activity data'!AV6*EF!$H19)*kgtoGg=0,"NO",('Activity data'!AV6*EF!$H19)*kgtoGg)</f>
        <v>2.3715512578005757</v>
      </c>
      <c r="AW19" s="28">
        <f>IF(('Activity data'!AW6*EF!$H19)*kgtoGg=0,"NO",('Activity data'!AW6*EF!$H19)*kgtoGg)</f>
        <v>2.4110884806225807</v>
      </c>
      <c r="AX19" s="28">
        <f>IF(('Activity data'!AX6*EF!$H19)*kgtoGg=0,"NO",('Activity data'!AX6*EF!$H19)*kgtoGg)</f>
        <v>2.4505106055114676</v>
      </c>
      <c r="AY19" s="28">
        <f>IF(('Activity data'!AY6*EF!$H19)*kgtoGg=0,"NO",('Activity data'!AY6*EF!$H19)*kgtoGg)</f>
        <v>2.4905050253394645</v>
      </c>
      <c r="AZ19" s="28">
        <f>IF(('Activity data'!AZ6*EF!$H19)*kgtoGg=0,"NO",('Activity data'!AZ6*EF!$H19)*kgtoGg)</f>
        <v>2.5346939394274179</v>
      </c>
      <c r="BA19" s="28">
        <f>IF(('Activity data'!BA6*EF!$H19)*kgtoGg=0,"NO",('Activity data'!BA6*EF!$H19)*kgtoGg)</f>
        <v>2.5729926670118699</v>
      </c>
      <c r="BB19" s="28">
        <f>IF(('Activity data'!BB6*EF!$H19)*kgtoGg=0,"NO",('Activity data'!BB6*EF!$H19)*kgtoGg)</f>
        <v>2.6130414627019327</v>
      </c>
      <c r="BC19" s="28">
        <f>IF(('Activity data'!BC6*EF!$H19)*kgtoGg=0,"NO",('Activity data'!BC6*EF!$H19)*kgtoGg)</f>
        <v>2.6552047494053523</v>
      </c>
      <c r="BD19" s="28">
        <f>IF(('Activity data'!BD6*EF!$H19)*kgtoGg=0,"NO",('Activity data'!BD6*EF!$H19)*kgtoGg)</f>
        <v>2.6955358702217582</v>
      </c>
      <c r="BE19" s="28">
        <f>IF(('Activity data'!BE6*EF!$H19)*kgtoGg=0,"NO",('Activity data'!BE6*EF!$H19)*kgtoGg)</f>
        <v>2.7366383730615391</v>
      </c>
      <c r="BF19" s="28">
        <f>IF(('Activity data'!BF6*EF!$H19)*kgtoGg=0,"NO",('Activity data'!BF6*EF!$H19)*kgtoGg)</f>
        <v>2.7802134360586845</v>
      </c>
      <c r="BG19" s="28">
        <f>IF(('Activity data'!BG6*EF!$H19)*kgtoGg=0,"NO",('Activity data'!BG6*EF!$H19)*kgtoGg)</f>
        <v>2.8229367174045907</v>
      </c>
      <c r="BH19" s="28">
        <f>IF(('Activity data'!BH6*EF!$H19)*kgtoGg=0,"NO",('Activity data'!BH6*EF!$H19)*kgtoGg)</f>
        <v>2.8667061591230816</v>
      </c>
      <c r="BI19" s="28">
        <f>IF(('Activity data'!BI6*EF!$H19)*kgtoGg=0,"NO",('Activity data'!BI6*EF!$H19)*kgtoGg)</f>
        <v>2.9119604925912328</v>
      </c>
      <c r="BJ19" s="28">
        <f>IF(('Activity data'!BJ6*EF!$H19)*kgtoGg=0,"NO",('Activity data'!BJ6*EF!$H19)*kgtoGg)</f>
        <v>2.9587737532641434</v>
      </c>
      <c r="BK19" s="28">
        <f>IF(('Activity data'!BK6*EF!$H19)*kgtoGg=0,"NO",('Activity data'!BK6*EF!$H19)*kgtoGg)</f>
        <v>3.0093126427732129</v>
      </c>
      <c r="BL19" s="28">
        <f>IF(('Activity data'!BL6*EF!$H19)*kgtoGg=0,"NO",('Activity data'!BL6*EF!$H19)*kgtoGg)</f>
        <v>3.0610445268948863</v>
      </c>
      <c r="BM19" s="28">
        <f>IF(('Activity data'!BM6*EF!$H19)*kgtoGg=0,"NO",('Activity data'!BM6*EF!$H19)*kgtoGg)</f>
        <v>3.1120738644444925</v>
      </c>
      <c r="BN19" s="28">
        <f>IF(('Activity data'!BN6*EF!$H19)*kgtoGg=0,"NO",('Activity data'!BN6*EF!$H19)*kgtoGg)</f>
        <v>3.1654578357645673</v>
      </c>
      <c r="BO19" s="28">
        <f>IF(('Activity data'!BO6*EF!$H19)*kgtoGg=0,"NO",('Activity data'!BO6*EF!$H19)*kgtoGg)</f>
        <v>3.2219840889336187</v>
      </c>
      <c r="BP19" s="28">
        <f>IF(('Activity data'!BP6*EF!$H19)*kgtoGg=0,"NO",('Activity data'!BP6*EF!$H19)*kgtoGg)</f>
        <v>3.2909245096171329</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0.43313534661930497</v>
      </c>
      <c r="AE20" s="28">
        <f>IF(('Activity data'!AE7*EF!$H20)*kgtoGg=0,"NO",('Activity data'!AE7*EF!$H20)*kgtoGg)</f>
        <v>0.43593172065990604</v>
      </c>
      <c r="AF20" s="28">
        <f>IF(('Activity data'!AF7*EF!$H20)*kgtoGg=0,"NO",('Activity data'!AF7*EF!$H20)*kgtoGg)</f>
        <v>0.43817216267540204</v>
      </c>
      <c r="AG20" s="28">
        <f>IF(('Activity data'!AG7*EF!$H20)*kgtoGg=0,"NO",('Activity data'!AG7*EF!$H20)*kgtoGg)</f>
        <v>0.43894846776685181</v>
      </c>
      <c r="AH20" s="28">
        <f>IF(('Activity data'!AH7*EF!$H20)*kgtoGg=0,"NO",('Activity data'!AH7*EF!$H20)*kgtoGg)</f>
        <v>0.43973635188427607</v>
      </c>
      <c r="AI20" s="28">
        <f>IF(('Activity data'!AI7*EF!$H20)*kgtoGg=0,"NO",('Activity data'!AI7*EF!$H20)*kgtoGg)</f>
        <v>0.44187894854600085</v>
      </c>
      <c r="AJ20" s="28">
        <f>IF(('Activity data'!AJ7*EF!$H20)*kgtoGg=0,"NO",('Activity data'!AJ7*EF!$H20)*kgtoGg)</f>
        <v>0.44364826470362179</v>
      </c>
      <c r="AK20" s="28">
        <f>IF(('Activity data'!AK7*EF!$H20)*kgtoGg=0,"NO",('Activity data'!AK7*EF!$H20)*kgtoGg)</f>
        <v>0.44395226098310214</v>
      </c>
      <c r="AL20" s="28">
        <f>IF(('Activity data'!AL7*EF!$H20)*kgtoGg=0,"NO",('Activity data'!AL7*EF!$H20)*kgtoGg)</f>
        <v>0.4303809094338284</v>
      </c>
      <c r="AM20" s="28">
        <f>IF(('Activity data'!AM7*EF!$H20)*kgtoGg=0,"NO",('Activity data'!AM7*EF!$H20)*kgtoGg)</f>
        <v>0.4357882347683279</v>
      </c>
      <c r="AN20" s="28">
        <f>IF(('Activity data'!AN7*EF!$H20)*kgtoGg=0,"NO",('Activity data'!AN7*EF!$H20)*kgtoGg)</f>
        <v>0.43943813997814352</v>
      </c>
      <c r="AO20" s="28">
        <f>IF(('Activity data'!AO7*EF!$H20)*kgtoGg=0,"NO",('Activity data'!AO7*EF!$H20)*kgtoGg)</f>
        <v>0.4434747248173469</v>
      </c>
      <c r="AP20" s="28">
        <f>IF(('Activity data'!AP7*EF!$H20)*kgtoGg=0,"NO",('Activity data'!AP7*EF!$H20)*kgtoGg)</f>
        <v>0.44761579341023056</v>
      </c>
      <c r="AQ20" s="28">
        <f>IF(('Activity data'!AQ7*EF!$H20)*kgtoGg=0,"NO",('Activity data'!AQ7*EF!$H20)*kgtoGg)</f>
        <v>0.45341221872573167</v>
      </c>
      <c r="AR20" s="28">
        <f>IF(('Activity data'!AR7*EF!$H20)*kgtoGg=0,"NO",('Activity data'!AR7*EF!$H20)*kgtoGg)</f>
        <v>0.45923795834591336</v>
      </c>
      <c r="AS20" s="28">
        <f>IF(('Activity data'!AS7*EF!$H20)*kgtoGg=0,"NO",('Activity data'!AS7*EF!$H20)*kgtoGg)</f>
        <v>0.46558194611819531</v>
      </c>
      <c r="AT20" s="28">
        <f>IF(('Activity data'!AT7*EF!$H20)*kgtoGg=0,"NO",('Activity data'!AT7*EF!$H20)*kgtoGg)</f>
        <v>0.47217732558411712</v>
      </c>
      <c r="AU20" s="28">
        <f>IF(('Activity data'!AU7*EF!$H20)*kgtoGg=0,"NO",('Activity data'!AU7*EF!$H20)*kgtoGg)</f>
        <v>0.48071454749143427</v>
      </c>
      <c r="AV20" s="28">
        <f>IF(('Activity data'!AV7*EF!$H20)*kgtoGg=0,"NO",('Activity data'!AV7*EF!$H20)*kgtoGg)</f>
        <v>0.48981595872590311</v>
      </c>
      <c r="AW20" s="28">
        <f>IF(('Activity data'!AW7*EF!$H20)*kgtoGg=0,"NO",('Activity data'!AW7*EF!$H20)*kgtoGg)</f>
        <v>0.49798190607290677</v>
      </c>
      <c r="AX20" s="28">
        <f>IF(('Activity data'!AX7*EF!$H20)*kgtoGg=0,"NO",('Activity data'!AX7*EF!$H20)*kgtoGg)</f>
        <v>0.50612408129848918</v>
      </c>
      <c r="AY20" s="28">
        <f>IF(('Activity data'!AY7*EF!$H20)*kgtoGg=0,"NO",('Activity data'!AY7*EF!$H20)*kgtoGg)</f>
        <v>0.51438445729808047</v>
      </c>
      <c r="AZ20" s="28">
        <f>IF(('Activity data'!AZ7*EF!$H20)*kgtoGg=0,"NO",('Activity data'!AZ7*EF!$H20)*kgtoGg)</f>
        <v>0.52351115664638859</v>
      </c>
      <c r="BA20" s="28">
        <f>IF(('Activity data'!BA7*EF!$H20)*kgtoGg=0,"NO",('Activity data'!BA7*EF!$H20)*kgtoGg)</f>
        <v>0.53142130740027038</v>
      </c>
      <c r="BB20" s="28">
        <f>IF(('Activity data'!BB7*EF!$H20)*kgtoGg=0,"NO",('Activity data'!BB7*EF!$H20)*kgtoGg)</f>
        <v>0.53969291409324083</v>
      </c>
      <c r="BC20" s="28">
        <f>IF(('Activity data'!BC7*EF!$H20)*kgtoGg=0,"NO",('Activity data'!BC7*EF!$H20)*kgtoGg)</f>
        <v>0.54840124398142709</v>
      </c>
      <c r="BD20" s="28">
        <f>IF(('Activity data'!BD7*EF!$H20)*kgtoGg=0,"NO",('Activity data'!BD7*EF!$H20)*kgtoGg)</f>
        <v>0.55673116160146585</v>
      </c>
      <c r="BE20" s="28">
        <f>IF(('Activity data'!BE7*EF!$H20)*kgtoGg=0,"NO",('Activity data'!BE7*EF!$H20)*kgtoGg)</f>
        <v>0.56522039908612087</v>
      </c>
      <c r="BF20" s="28">
        <f>IF(('Activity data'!BF7*EF!$H20)*kgtoGg=0,"NO",('Activity data'!BF7*EF!$H20)*kgtoGg)</f>
        <v>0.57422031472711055</v>
      </c>
      <c r="BG20" s="28">
        <f>IF(('Activity data'!BG7*EF!$H20)*kgtoGg=0,"NO",('Activity data'!BG7*EF!$H20)*kgtoGg)</f>
        <v>0.5830443049080225</v>
      </c>
      <c r="BH20" s="28">
        <f>IF(('Activity data'!BH7*EF!$H20)*kgtoGg=0,"NO",('Activity data'!BH7*EF!$H20)*kgtoGg)</f>
        <v>0.59208436718275614</v>
      </c>
      <c r="BI20" s="28">
        <f>IF(('Activity data'!BI7*EF!$H20)*kgtoGg=0,"NO",('Activity data'!BI7*EF!$H20)*kgtoGg)</f>
        <v>0.60143111634590185</v>
      </c>
      <c r="BJ20" s="28">
        <f>IF(('Activity data'!BJ7*EF!$H20)*kgtoGg=0,"NO",('Activity data'!BJ7*EF!$H20)*kgtoGg)</f>
        <v>0.6110998435480508</v>
      </c>
      <c r="BK20" s="28">
        <f>IF(('Activity data'!BK7*EF!$H20)*kgtoGg=0,"NO",('Activity data'!BK7*EF!$H20)*kgtoGg)</f>
        <v>0.62153805547216734</v>
      </c>
      <c r="BL20" s="28">
        <f>IF(('Activity data'!BL7*EF!$H20)*kgtoGg=0,"NO",('Activity data'!BL7*EF!$H20)*kgtoGg)</f>
        <v>0.63222266637164026</v>
      </c>
      <c r="BM20" s="28">
        <f>IF(('Activity data'!BM7*EF!$H20)*kgtoGg=0,"NO",('Activity data'!BM7*EF!$H20)*kgtoGg)</f>
        <v>0.64276217455759821</v>
      </c>
      <c r="BN20" s="28">
        <f>IF(('Activity data'!BN7*EF!$H20)*kgtoGg=0,"NO",('Activity data'!BN7*EF!$H20)*kgtoGg)</f>
        <v>0.65378800459468067</v>
      </c>
      <c r="BO20" s="28">
        <f>IF(('Activity data'!BO7*EF!$H20)*kgtoGg=0,"NO",('Activity data'!BO7*EF!$H20)*kgtoGg)</f>
        <v>0.6654628359094632</v>
      </c>
      <c r="BP20" s="28">
        <f>IF(('Activity data'!BP7*EF!$H20)*kgtoGg=0,"NO",('Activity data'!BP7*EF!$H20)*kgtoGg)</f>
        <v>0.67970166719805192</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9.5452487198597724E-2</v>
      </c>
      <c r="AE21" s="28">
        <f>IF(('Activity data'!AE8*EF!$H21)*kgtoGg=0,"NO",('Activity data'!AE8*EF!$H21)*kgtoGg)</f>
        <v>9.4883208304220631E-2</v>
      </c>
      <c r="AF21" s="28">
        <f>IF(('Activity data'!AF8*EF!$H21)*kgtoGg=0,"NO",('Activity data'!AF8*EF!$H21)*kgtoGg)</f>
        <v>9.3794107670876536E-2</v>
      </c>
      <c r="AG21" s="28">
        <f>IF(('Activity data'!AG8*EF!$H21)*kgtoGg=0,"NO",('Activity data'!AG8*EF!$H21)*kgtoGg)</f>
        <v>9.1655452438009558E-2</v>
      </c>
      <c r="AH21" s="28">
        <f>IF(('Activity data'!AH8*EF!$H21)*kgtoGg=0,"NO",('Activity data'!AH8*EF!$H21)*kgtoGg)</f>
        <v>8.9459009652835139E-2</v>
      </c>
      <c r="AI21" s="28">
        <f>IF(('Activity data'!AI8*EF!$H21)*kgtoGg=0,"NO",('Activity data'!AI8*EF!$H21)*kgtoGg)</f>
        <v>8.8018151955186155E-2</v>
      </c>
      <c r="AJ21" s="28">
        <f>IF(('Activity data'!AJ8*EF!$H21)*kgtoGg=0,"NO",('Activity data'!AJ8*EF!$H21)*kgtoGg)</f>
        <v>8.6307313005853536E-2</v>
      </c>
      <c r="AK21" s="28">
        <f>IF(('Activity data'!AK8*EF!$H21)*kgtoGg=0,"NO",('Activity data'!AK8*EF!$H21)*kgtoGg)</f>
        <v>8.3724879863081164E-2</v>
      </c>
      <c r="AL21" s="28">
        <f>IF(('Activity data'!AL8*EF!$H21)*kgtoGg=0,"NO",('Activity data'!AL8*EF!$H21)*kgtoGg)</f>
        <v>7.3472743745700453E-2</v>
      </c>
      <c r="AM21" s="28">
        <f>IF(('Activity data'!AM8*EF!$H21)*kgtoGg=0,"NO",('Activity data'!AM8*EF!$H21)*kgtoGg)</f>
        <v>7.5181099847729763E-2</v>
      </c>
      <c r="AN21" s="28">
        <f>IF(('Activity data'!AN8*EF!$H21)*kgtoGg=0,"NO",('Activity data'!AN8*EF!$H21)*kgtoGg)</f>
        <v>7.5847516570286308E-2</v>
      </c>
      <c r="AO21" s="28">
        <f>IF(('Activity data'!AO8*EF!$H21)*kgtoGg=0,"NO",('Activity data'!AO8*EF!$H21)*kgtoGg)</f>
        <v>7.6653674473961014E-2</v>
      </c>
      <c r="AP21" s="28">
        <f>IF(('Activity data'!AP8*EF!$H21)*kgtoGg=0,"NO",('Activity data'!AP8*EF!$H21)*kgtoGg)</f>
        <v>7.744722558202273E-2</v>
      </c>
      <c r="AQ21" s="28">
        <f>IF(('Activity data'!AQ8*EF!$H21)*kgtoGg=0,"NO",('Activity data'!AQ8*EF!$H21)*kgtoGg)</f>
        <v>7.902628065069299E-2</v>
      </c>
      <c r="AR21" s="28">
        <f>IF(('Activity data'!AR8*EF!$H21)*kgtoGg=0,"NO",('Activity data'!AR8*EF!$H21)*kgtoGg)</f>
        <v>8.0685886946829585E-2</v>
      </c>
      <c r="AS21" s="28">
        <f>IF(('Activity data'!AS8*EF!$H21)*kgtoGg=0,"NO",('Activity data'!AS8*EF!$H21)*kgtoGg)</f>
        <v>8.2518123768456603E-2</v>
      </c>
      <c r="AT21" s="28">
        <f>IF(('Activity data'!AT8*EF!$H21)*kgtoGg=0,"NO",('Activity data'!AT8*EF!$H21)*kgtoGg)</f>
        <v>8.4384011261408015E-2</v>
      </c>
      <c r="AU21" s="28">
        <f>IF(('Activity data'!AU8*EF!$H21)*kgtoGg=0,"NO",('Activity data'!AU8*EF!$H21)*kgtoGg)</f>
        <v>8.7101011551158805E-2</v>
      </c>
      <c r="AV21" s="28">
        <f>IF(('Activity data'!AV8*EF!$H21)*kgtoGg=0,"NO",('Activity data'!AV8*EF!$H21)*kgtoGg)</f>
        <v>8.9973533999384694E-2</v>
      </c>
      <c r="AW21" s="28">
        <f>IF(('Activity data'!AW8*EF!$H21)*kgtoGg=0,"NO",('Activity data'!AW8*EF!$H21)*kgtoGg)</f>
        <v>9.1625236941345334E-2</v>
      </c>
      <c r="AX21" s="28">
        <f>IF(('Activity data'!AX8*EF!$H21)*kgtoGg=0,"NO",('Activity data'!AX8*EF!$H21)*kgtoGg)</f>
        <v>9.310940978668146E-2</v>
      </c>
      <c r="AY21" s="28">
        <f>IF(('Activity data'!AY8*EF!$H21)*kgtoGg=0,"NO",('Activity data'!AY8*EF!$H21)*kgtoGg)</f>
        <v>9.449444157932281E-2</v>
      </c>
      <c r="AZ21" s="28">
        <f>IF(('Activity data'!AZ8*EF!$H21)*kgtoGg=0,"NO",('Activity data'!AZ8*EF!$H21)*kgtoGg)</f>
        <v>9.6106483649431917E-2</v>
      </c>
      <c r="BA21" s="28">
        <f>IF(('Activity data'!BA8*EF!$H21)*kgtoGg=0,"NO",('Activity data'!BA8*EF!$H21)*kgtoGg)</f>
        <v>9.7037245529612126E-2</v>
      </c>
      <c r="BB21" s="28">
        <f>IF(('Activity data'!BB8*EF!$H21)*kgtoGg=0,"NO",('Activity data'!BB8*EF!$H21)*kgtoGg)</f>
        <v>9.8077888989872519E-2</v>
      </c>
      <c r="BC21" s="28">
        <f>IF(('Activity data'!BC8*EF!$H21)*kgtoGg=0,"NO",('Activity data'!BC8*EF!$H21)*kgtoGg)</f>
        <v>9.915238739019204E-2</v>
      </c>
      <c r="BD21" s="28">
        <f>IF(('Activity data'!BD8*EF!$H21)*kgtoGg=0,"NO",('Activity data'!BD8*EF!$H21)*kgtoGg)</f>
        <v>9.9929026304196034E-2</v>
      </c>
      <c r="BE21" s="28">
        <f>IF(('Activity data'!BE8*EF!$H21)*kgtoGg=0,"NO",('Activity data'!BE8*EF!$H21)*kgtoGg)</f>
        <v>0.10062954807414608</v>
      </c>
      <c r="BF21" s="28">
        <f>IF(('Activity data'!BF8*EF!$H21)*kgtoGg=0,"NO",('Activity data'!BF8*EF!$H21)*kgtoGg)</f>
        <v>0.10138454573837834</v>
      </c>
      <c r="BG21" s="28">
        <f>IF(('Activity data'!BG8*EF!$H21)*kgtoGg=0,"NO",('Activity data'!BG8*EF!$H21)*kgtoGg)</f>
        <v>0.10252971733341044</v>
      </c>
      <c r="BH21" s="28">
        <f>IF(('Activity data'!BH8*EF!$H21)*kgtoGg=0,"NO",('Activity data'!BH8*EF!$H21)*kgtoGg)</f>
        <v>0.10363820741413202</v>
      </c>
      <c r="BI21" s="28">
        <f>IF(('Activity data'!BI8*EF!$H21)*kgtoGg=0,"NO",('Activity data'!BI8*EF!$H21)*kgtoGg)</f>
        <v>0.10473961729480977</v>
      </c>
      <c r="BJ21" s="28">
        <f>IF(('Activity data'!BJ8*EF!$H21)*kgtoGg=0,"NO",('Activity data'!BJ8*EF!$H21)*kgtoGg)</f>
        <v>0.10583482995845148</v>
      </c>
      <c r="BK21" s="28">
        <f>IF(('Activity data'!BK8*EF!$H21)*kgtoGg=0,"NO",('Activity data'!BK8*EF!$H21)*kgtoGg)</f>
        <v>0.10707074708091759</v>
      </c>
      <c r="BL21" s="28">
        <f>IF(('Activity data'!BL8*EF!$H21)*kgtoGg=0,"NO",('Activity data'!BL8*EF!$H21)*kgtoGg)</f>
        <v>0.10833135762767991</v>
      </c>
      <c r="BM21" s="28">
        <f>IF(('Activity data'!BM8*EF!$H21)*kgtoGg=0,"NO",('Activity data'!BM8*EF!$H21)*kgtoGg)</f>
        <v>0.10941240610054538</v>
      </c>
      <c r="BN21" s="28">
        <f>IF(('Activity data'!BN8*EF!$H21)*kgtoGg=0,"NO",('Activity data'!BN8*EF!$H21)*kgtoGg)</f>
        <v>0.1105197987178545</v>
      </c>
      <c r="BO21" s="28">
        <f>IF(('Activity data'!BO8*EF!$H21)*kgtoGg=0,"NO",('Activity data'!BO8*EF!$H21)*kgtoGg)</f>
        <v>0.11169619836645076</v>
      </c>
      <c r="BP21" s="28">
        <f>IF(('Activity data'!BP8*EF!$H21)*kgtoGg=0,"NO",('Activity data'!BP8*EF!$H21)*kgtoGg)</f>
        <v>0.1135118477656217</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7.0116122217632679E-2</v>
      </c>
      <c r="AE22" s="28">
        <f>IF(('Activity data'!AE9*EF!$H22)*kgtoGg=0,"NO",('Activity data'!AE9*EF!$H22)*kgtoGg)</f>
        <v>6.969794947320733E-2</v>
      </c>
      <c r="AF22" s="28">
        <f>IF(('Activity data'!AF9*EF!$H22)*kgtoGg=0,"NO",('Activity data'!AF9*EF!$H22)*kgtoGg)</f>
        <v>6.8897933513895837E-2</v>
      </c>
      <c r="AG22" s="28">
        <f>IF(('Activity data'!AG9*EF!$H22)*kgtoGg=0,"NO",('Activity data'!AG9*EF!$H22)*kgtoGg)</f>
        <v>6.732695075493339E-2</v>
      </c>
      <c r="AH22" s="28">
        <f>IF(('Activity data'!AH9*EF!$H22)*kgtoGg=0,"NO",('Activity data'!AH9*EF!$H22)*kgtoGg)</f>
        <v>6.5713519242678473E-2</v>
      </c>
      <c r="AI22" s="28">
        <f>IF(('Activity data'!AI9*EF!$H22)*kgtoGg=0,"NO",('Activity data'!AI9*EF!$H22)*kgtoGg)</f>
        <v>6.4655114612358275E-2</v>
      </c>
      <c r="AJ22" s="28">
        <f>IF(('Activity data'!AJ9*EF!$H22)*kgtoGg=0,"NO",('Activity data'!AJ9*EF!$H22)*kgtoGg)</f>
        <v>6.3398391017335451E-2</v>
      </c>
      <c r="AK22" s="28">
        <f>IF(('Activity data'!AK9*EF!$H22)*kgtoGg=0,"NO",('Activity data'!AK9*EF!$H22)*kgtoGg)</f>
        <v>6.1501424231328511E-2</v>
      </c>
      <c r="AL22" s="28">
        <f>IF(('Activity data'!AL9*EF!$H22)*kgtoGg=0,"NO",('Activity data'!AL9*EF!$H22)*kgtoGg)</f>
        <v>5.3970556779939227E-2</v>
      </c>
      <c r="AM22" s="28">
        <f>IF(('Activity data'!AM9*EF!$H22)*kgtoGg=0,"NO",('Activity data'!AM9*EF!$H22)*kgtoGg)</f>
        <v>5.5225456560517035E-2</v>
      </c>
      <c r="AN22" s="28">
        <f>IF(('Activity data'!AN9*EF!$H22)*kgtoGg=0,"NO",('Activity data'!AN9*EF!$H22)*kgtoGg)</f>
        <v>5.5714983420822199E-2</v>
      </c>
      <c r="AO22" s="28">
        <f>IF(('Activity data'!AO9*EF!$H22)*kgtoGg=0,"NO",('Activity data'!AO9*EF!$H22)*kgtoGg)</f>
        <v>5.6307159358397932E-2</v>
      </c>
      <c r="AP22" s="28">
        <f>IF(('Activity data'!AP9*EF!$H22)*kgtoGg=0,"NO",('Activity data'!AP9*EF!$H22)*kgtoGg)</f>
        <v>5.6890074776442805E-2</v>
      </c>
      <c r="AQ22" s="28">
        <f>IF(('Activity data'!AQ9*EF!$H22)*kgtoGg=0,"NO",('Activity data'!AQ9*EF!$H22)*kgtoGg)</f>
        <v>5.804999445410295E-2</v>
      </c>
      <c r="AR22" s="28">
        <f>IF(('Activity data'!AR9*EF!$H22)*kgtoGg=0,"NO",('Activity data'!AR9*EF!$H22)*kgtoGg)</f>
        <v>5.9269084299828571E-2</v>
      </c>
      <c r="AS22" s="28">
        <f>IF(('Activity data'!AS9*EF!$H22)*kgtoGg=0,"NO",('Activity data'!AS9*EF!$H22)*kgtoGg)</f>
        <v>6.0614982606800455E-2</v>
      </c>
      <c r="AT22" s="28">
        <f>IF(('Activity data'!AT9*EF!$H22)*kgtoGg=0,"NO",('Activity data'!AT9*EF!$H22)*kgtoGg)</f>
        <v>6.1985599542406657E-2</v>
      </c>
      <c r="AU22" s="28">
        <f>IF(('Activity data'!AU9*EF!$H22)*kgtoGg=0,"NO",('Activity data'!AU9*EF!$H22)*kgtoGg)</f>
        <v>6.398141473772101E-2</v>
      </c>
      <c r="AV22" s="28">
        <f>IF(('Activity data'!AV9*EF!$H22)*kgtoGg=0,"NO",('Activity data'!AV9*EF!$H22)*kgtoGg)</f>
        <v>6.6091471174842958E-2</v>
      </c>
      <c r="AW22" s="28">
        <f>IF(('Activity data'!AW9*EF!$H22)*kgtoGg=0,"NO",('Activity data'!AW9*EF!$H22)*kgtoGg)</f>
        <v>6.7304755487747017E-2</v>
      </c>
      <c r="AX22" s="28">
        <f>IF(('Activity data'!AX9*EF!$H22)*kgtoGg=0,"NO",('Activity data'!AX9*EF!$H22)*kgtoGg)</f>
        <v>6.8394977939459201E-2</v>
      </c>
      <c r="AY22" s="28">
        <f>IF(('Activity data'!AY9*EF!$H22)*kgtoGg=0,"NO",('Activity data'!AY9*EF!$H22)*kgtoGg)</f>
        <v>6.9412374775291205E-2</v>
      </c>
      <c r="AZ22" s="28">
        <f>IF(('Activity data'!AZ9*EF!$H22)*kgtoGg=0,"NO",('Activity data'!AZ9*EF!$H22)*kgtoGg)</f>
        <v>7.0596525572457589E-2</v>
      </c>
      <c r="BA22" s="28">
        <f>IF(('Activity data'!BA9*EF!$H22)*kgtoGg=0,"NO",('Activity data'!BA9*EF!$H22)*kgtoGg)</f>
        <v>7.1280231316137671E-2</v>
      </c>
      <c r="BB22" s="28">
        <f>IF(('Activity data'!BB9*EF!$H22)*kgtoGg=0,"NO",('Activity data'!BB9*EF!$H22)*kgtoGg)</f>
        <v>7.2044652298618561E-2</v>
      </c>
      <c r="BC22" s="28">
        <f>IF(('Activity data'!BC9*EF!$H22)*kgtoGg=0,"NO",('Activity data'!BC9*EF!$H22)*kgtoGg)</f>
        <v>7.2833941958538095E-2</v>
      </c>
      <c r="BD22" s="28">
        <f>IF(('Activity data'!BD9*EF!$H22)*kgtoGg=0,"NO",('Activity data'!BD9*EF!$H22)*kgtoGg)</f>
        <v>7.3404434259068466E-2</v>
      </c>
      <c r="BE22" s="28">
        <f>IF(('Activity data'!BE9*EF!$H22)*kgtoGg=0,"NO",('Activity data'!BE9*EF!$H22)*kgtoGg)</f>
        <v>7.3919013517079163E-2</v>
      </c>
      <c r="BF22" s="28">
        <f>IF(('Activity data'!BF9*EF!$H22)*kgtoGg=0,"NO",('Activity data'!BF9*EF!$H22)*kgtoGg)</f>
        <v>7.447360889801663E-2</v>
      </c>
      <c r="BG22" s="28">
        <f>IF(('Activity data'!BG9*EF!$H22)*kgtoGg=0,"NO",('Activity data'!BG9*EF!$H22)*kgtoGg)</f>
        <v>7.5314812662046079E-2</v>
      </c>
      <c r="BH22" s="28">
        <f>IF(('Activity data'!BH9*EF!$H22)*kgtoGg=0,"NO",('Activity data'!BH9*EF!$H22)*kgtoGg)</f>
        <v>7.6129071444168708E-2</v>
      </c>
      <c r="BI22" s="28">
        <f>IF(('Activity data'!BI9*EF!$H22)*kgtoGg=0,"NO",('Activity data'!BI9*EF!$H22)*kgtoGg)</f>
        <v>7.693812935425369E-2</v>
      </c>
      <c r="BJ22" s="28">
        <f>IF(('Activity data'!BJ9*EF!$H22)*kgtoGg=0,"NO",('Activity data'!BJ9*EF!$H22)*kgtoGg)</f>
        <v>7.7742635001324237E-2</v>
      </c>
      <c r="BK22" s="28">
        <f>IF(('Activity data'!BK9*EF!$H22)*kgtoGg=0,"NO",('Activity data'!BK9*EF!$H22)*kgtoGg)</f>
        <v>7.8650497316419266E-2</v>
      </c>
      <c r="BL22" s="28">
        <f>IF(('Activity data'!BL9*EF!$H22)*kgtoGg=0,"NO",('Activity data'!BL9*EF!$H22)*kgtoGg)</f>
        <v>7.957649857379584E-2</v>
      </c>
      <c r="BM22" s="28">
        <f>IF(('Activity data'!BM9*EF!$H22)*kgtoGg=0,"NO",('Activity data'!BM9*EF!$H22)*kgtoGg)</f>
        <v>8.0370599692281275E-2</v>
      </c>
      <c r="BN22" s="28">
        <f>IF(('Activity data'!BN9*EF!$H22)*kgtoGg=0,"NO",('Activity data'!BN9*EF!$H22)*kgtoGg)</f>
        <v>8.1184052315433991E-2</v>
      </c>
      <c r="BO22" s="28">
        <f>IF(('Activity data'!BO9*EF!$H22)*kgtoGg=0,"NO",('Activity data'!BO9*EF!$H22)*kgtoGg)</f>
        <v>8.204819513620866E-2</v>
      </c>
      <c r="BP22" s="28">
        <f>IF(('Activity data'!BP9*EF!$H22)*kgtoGg=0,"NO",('Activity data'!BP9*EF!$H22)*kgtoGg)</f>
        <v>8.3381908891742032E-2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0.4728467598964442</v>
      </c>
      <c r="AE23" s="28">
        <f>IF(('Activity data'!AE10*EF!$H23)*kgtoGg=0,"NO",('Activity data'!AE10*EF!$H23)*kgtoGg)</f>
        <v>0.49004723812191847</v>
      </c>
      <c r="AF23" s="28">
        <f>IF(('Activity data'!AF10*EF!$H23)*kgtoGg=0,"NO",('Activity data'!AF10*EF!$H23)*kgtoGg)</f>
        <v>0.50477908080162004</v>
      </c>
      <c r="AG23" s="28">
        <f>IF(('Activity data'!AG10*EF!$H23)*kgtoGg=0,"NO",('Activity data'!AG10*EF!$H23)*kgtoGg)</f>
        <v>0.51376392452249919</v>
      </c>
      <c r="AH23" s="28">
        <f>IF(('Activity data'!AH10*EF!$H23)*kgtoGg=0,"NO",('Activity data'!AH10*EF!$H23)*kgtoGg)</f>
        <v>0.52209124044668942</v>
      </c>
      <c r="AI23" s="28">
        <f>IF(('Activity data'!AI10*EF!$H23)*kgtoGg=0,"NO",('Activity data'!AI10*EF!$H23)*kgtoGg)</f>
        <v>0.53466299429923392</v>
      </c>
      <c r="AJ23" s="28">
        <f>IF(('Activity data'!AJ10*EF!$H23)*kgtoGg=0,"NO",('Activity data'!AJ10*EF!$H23)*kgtoGg)</f>
        <v>0.54555339985454931</v>
      </c>
      <c r="AK23" s="28">
        <f>IF(('Activity data'!AK10*EF!$H23)*kgtoGg=0,"NO",('Activity data'!AK10*EF!$H23)*kgtoGg)</f>
        <v>0.55061399393703747</v>
      </c>
      <c r="AL23" s="28">
        <f>IF(('Activity data'!AL10*EF!$H23)*kgtoGg=0,"NO",('Activity data'!AL10*EF!$H23)*kgtoGg)</f>
        <v>0.50265052372280883</v>
      </c>
      <c r="AM23" s="28">
        <f>IF(('Activity data'!AM10*EF!$H23)*kgtoGg=0,"NO",('Activity data'!AM10*EF!$H23)*kgtoGg)</f>
        <v>0.52665852488332099</v>
      </c>
      <c r="AN23" s="28">
        <f>IF(('Activity data'!AN10*EF!$H23)*kgtoGg=0,"NO",('Activity data'!AN10*EF!$H23)*kgtoGg)</f>
        <v>0.54387982100296384</v>
      </c>
      <c r="AO23" s="28">
        <f>IF(('Activity data'!AO10*EF!$H23)*kgtoGg=0,"NO",('Activity data'!AO10*EF!$H23)*kgtoGg)</f>
        <v>0.56248169305563911</v>
      </c>
      <c r="AP23" s="28">
        <f>IF(('Activity data'!AP10*EF!$H23)*kgtoGg=0,"NO",('Activity data'!AP10*EF!$H23)*kgtoGg)</f>
        <v>0.58140490375216203</v>
      </c>
      <c r="AQ23" s="28">
        <f>IF(('Activity data'!AQ10*EF!$H23)*kgtoGg=0,"NO",('Activity data'!AQ10*EF!$H23)*kgtoGg)</f>
        <v>0.60678547192200583</v>
      </c>
      <c r="AR23" s="28">
        <f>IF(('Activity data'!AR10*EF!$H23)*kgtoGg=0,"NO",('Activity data'!AR10*EF!$H23)*kgtoGg)</f>
        <v>0.6335112094027604</v>
      </c>
      <c r="AS23" s="28">
        <f>IF(('Activity data'!AS10*EF!$H23)*kgtoGg=0,"NO",('Activity data'!AS10*EF!$H23)*kgtoGg)</f>
        <v>0.66238356990613023</v>
      </c>
      <c r="AT23" s="28">
        <f>IF(('Activity data'!AT10*EF!$H23)*kgtoGg=0,"NO",('Activity data'!AT10*EF!$H23)*kgtoGg)</f>
        <v>0.6923754152067485</v>
      </c>
      <c r="AU23" s="28">
        <f>IF(('Activity data'!AU10*EF!$H23)*kgtoGg=0,"NO",('Activity data'!AU10*EF!$H23)*kgtoGg)</f>
        <v>0.73038275844384326</v>
      </c>
      <c r="AV23" s="28">
        <f>IF(('Activity data'!AV10*EF!$H23)*kgtoGg=0,"NO",('Activity data'!AV10*EF!$H23)*kgtoGg)</f>
        <v>0.77093677667283511</v>
      </c>
      <c r="AW23" s="28">
        <f>IF(('Activity data'!AW10*EF!$H23)*kgtoGg=0,"NO",('Activity data'!AW10*EF!$H23)*kgtoGg)</f>
        <v>0.81102775610008837</v>
      </c>
      <c r="AX23" s="28">
        <f>IF(('Activity data'!AX10*EF!$H23)*kgtoGg=0,"NO",('Activity data'!AX10*EF!$H23)*kgtoGg)</f>
        <v>0.85144769056163527</v>
      </c>
      <c r="AY23" s="28">
        <f>IF(('Activity data'!AY10*EF!$H23)*kgtoGg=0,"NO",('Activity data'!AY10*EF!$H23)*kgtoGg)</f>
        <v>0.8927925110391236</v>
      </c>
      <c r="AZ23" s="28">
        <f>IF(('Activity data'!AZ10*EF!$H23)*kgtoGg=0,"NO",('Activity data'!AZ10*EF!$H23)*kgtoGg)</f>
        <v>0.93825681715725051</v>
      </c>
      <c r="BA23" s="28">
        <f>IF(('Activity data'!BA10*EF!$H23)*kgtoGg=0,"NO",('Activity data'!BA10*EF!$H23)*kgtoGg)</f>
        <v>0.97900721398101787</v>
      </c>
      <c r="BB23" s="28">
        <f>IF(('Activity data'!BB10*EF!$H23)*kgtoGg=0,"NO",('Activity data'!BB10*EF!$H23)*kgtoGg)</f>
        <v>1.0227259612269124</v>
      </c>
      <c r="BC23" s="28">
        <f>IF(('Activity data'!BC10*EF!$H23)*kgtoGg=0,"NO",('Activity data'!BC10*EF!$H23)*kgtoGg)</f>
        <v>1.0688165965418228</v>
      </c>
      <c r="BD23" s="28">
        <f>IF(('Activity data'!BD10*EF!$H23)*kgtoGg=0,"NO",('Activity data'!BD10*EF!$H23)*kgtoGg)</f>
        <v>1.1137390512549097</v>
      </c>
      <c r="BE23" s="28">
        <f>IF(('Activity data'!BE10*EF!$H23)*kgtoGg=0,"NO",('Activity data'!BE10*EF!$H23)*kgtoGg)</f>
        <v>1.1598397378704302</v>
      </c>
      <c r="BF23" s="28">
        <f>IF(('Activity data'!BF10*EF!$H23)*kgtoGg=0,"NO",('Activity data'!BF10*EF!$H23)*kgtoGg)</f>
        <v>1.2087121994189425</v>
      </c>
      <c r="BG23" s="28">
        <f>IF(('Activity data'!BG10*EF!$H23)*kgtoGg=0,"NO",('Activity data'!BG10*EF!$H23)*kgtoGg)</f>
        <v>1.2567135001546008</v>
      </c>
      <c r="BH23" s="28">
        <f>IF(('Activity data'!BH10*EF!$H23)*kgtoGg=0,"NO",('Activity data'!BH10*EF!$H23)*kgtoGg)</f>
        <v>1.3061204447555921</v>
      </c>
      <c r="BI23" s="28">
        <f>IF(('Activity data'!BI10*EF!$H23)*kgtoGg=0,"NO",('Activity data'!BI10*EF!$H23)*kgtoGg)</f>
        <v>1.3573690252362001</v>
      </c>
      <c r="BJ23" s="28">
        <f>IF(('Activity data'!BJ10*EF!$H23)*kgtoGg=0,"NO",('Activity data'!BJ10*EF!$H23)*kgtoGg)</f>
        <v>1.4105593585349514</v>
      </c>
      <c r="BK23" s="28">
        <f>IF(('Activity data'!BK10*EF!$H23)*kgtoGg=0,"NO",('Activity data'!BK10*EF!$H23)*kgtoGg)</f>
        <v>1.4678003270262225</v>
      </c>
      <c r="BL23" s="28">
        <f>IF(('Activity data'!BL10*EF!$H23)*kgtoGg=0,"NO",('Activity data'!BL10*EF!$H23)*kgtoGg)</f>
        <v>1.527730686595951</v>
      </c>
      <c r="BM23" s="28">
        <f>IF(('Activity data'!BM10*EF!$H23)*kgtoGg=0,"NO",('Activity data'!BM10*EF!$H23)*kgtoGg)</f>
        <v>1.5875385402348428</v>
      </c>
      <c r="BN23" s="28">
        <f>IF(('Activity data'!BN10*EF!$H23)*kgtoGg=0,"NO",('Activity data'!BN10*EF!$H23)*kgtoGg)</f>
        <v>1.6502021831523528</v>
      </c>
      <c r="BO23" s="28">
        <f>IF(('Activity data'!BO10*EF!$H23)*kgtoGg=0,"NO",('Activity data'!BO10*EF!$H23)*kgtoGg)</f>
        <v>1.7165436989045182</v>
      </c>
      <c r="BP23" s="28">
        <f>IF(('Activity data'!BP10*EF!$H23)*kgtoGg=0,"NO",('Activity data'!BP10*EF!$H23)*kgtoGg)</f>
        <v>1.7958208322854048</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3.6052149729592434E-2</v>
      </c>
      <c r="AE24" s="28">
        <f>IF(('Activity data'!AE11*EF!$H24)*kgtoGg=0,"NO",('Activity data'!AE11*EF!$H24)*kgtoGg)</f>
        <v>3.6071793920613097E-2</v>
      </c>
      <c r="AF24" s="28">
        <f>IF(('Activity data'!AF11*EF!$H24)*kgtoGg=0,"NO",('Activity data'!AF11*EF!$H24)*kgtoGg)</f>
        <v>3.6116333009948258E-2</v>
      </c>
      <c r="AG24" s="28">
        <f>IF(('Activity data'!AG11*EF!$H24)*kgtoGg=0,"NO",('Activity data'!AG11*EF!$H24)*kgtoGg)</f>
        <v>3.6183062170013755E-2</v>
      </c>
      <c r="AH24" s="28">
        <f>IF(('Activity data'!AH11*EF!$H24)*kgtoGg=0,"NO",('Activity data'!AH11*EF!$H24)*kgtoGg)</f>
        <v>3.6272708291598905E-2</v>
      </c>
      <c r="AI24" s="28">
        <f>IF(('Activity data'!AI11*EF!$H24)*kgtoGg=0,"NO",('Activity data'!AI11*EF!$H24)*kgtoGg)</f>
        <v>3.6386084903802067E-2</v>
      </c>
      <c r="AJ24" s="28">
        <f>IF(('Activity data'!AJ11*EF!$H24)*kgtoGg=0,"NO",('Activity data'!AJ11*EF!$H24)*kgtoGg)</f>
        <v>3.651135985592785E-2</v>
      </c>
      <c r="AK24" s="28">
        <f>IF(('Activity data'!AK11*EF!$H24)*kgtoGg=0,"NO",('Activity data'!AK11*EF!$H24)*kgtoGg)</f>
        <v>3.6647302444173198E-2</v>
      </c>
      <c r="AL24" s="28">
        <f>IF(('Activity data'!AL11*EF!$H24)*kgtoGg=0,"NO",('Activity data'!AL11*EF!$H24)*kgtoGg)</f>
        <v>3.6777049037726967E-2</v>
      </c>
      <c r="AM24" s="28">
        <f>IF(('Activity data'!AM11*EF!$H24)*kgtoGg=0,"NO",('Activity data'!AM11*EF!$H24)*kgtoGg)</f>
        <v>3.6832674162307941E-2</v>
      </c>
      <c r="AN24" s="28">
        <f>IF(('Activity data'!AN11*EF!$H24)*kgtoGg=0,"NO",('Activity data'!AN11*EF!$H24)*kgtoGg)</f>
        <v>3.6895008994613759E-2</v>
      </c>
      <c r="AO24" s="28">
        <f>IF(('Activity data'!AO11*EF!$H24)*kgtoGg=0,"NO",('Activity data'!AO11*EF!$H24)*kgtoGg)</f>
        <v>3.6966299932101584E-2</v>
      </c>
      <c r="AP24" s="28">
        <f>IF(('Activity data'!AP11*EF!$H24)*kgtoGg=0,"NO",('Activity data'!AP11*EF!$H24)*kgtoGg)</f>
        <v>3.7045702075095832E-2</v>
      </c>
      <c r="AQ24" s="28">
        <f>IF(('Activity data'!AQ11*EF!$H24)*kgtoGg=0,"NO",('Activity data'!AQ11*EF!$H24)*kgtoGg)</f>
        <v>3.7134809052835394E-2</v>
      </c>
      <c r="AR24" s="28">
        <f>IF(('Activity data'!AR11*EF!$H24)*kgtoGg=0,"NO",('Activity data'!AR11*EF!$H24)*kgtoGg)</f>
        <v>3.7190550511906874E-2</v>
      </c>
      <c r="AS24" s="28">
        <f>IF(('Activity data'!AS11*EF!$H24)*kgtoGg=0,"NO",('Activity data'!AS11*EF!$H24)*kgtoGg)</f>
        <v>3.7253361939000841E-2</v>
      </c>
      <c r="AT24" s="28">
        <f>IF(('Activity data'!AT11*EF!$H24)*kgtoGg=0,"NO",('Activity data'!AT11*EF!$H24)*kgtoGg)</f>
        <v>3.7322578857804815E-2</v>
      </c>
      <c r="AU24" s="28">
        <f>IF(('Activity data'!AU11*EF!$H24)*kgtoGg=0,"NO",('Activity data'!AU11*EF!$H24)*kgtoGg)</f>
        <v>3.7400110797454963E-2</v>
      </c>
      <c r="AV24" s="28">
        <f>IF(('Activity data'!AV11*EF!$H24)*kgtoGg=0,"NO",('Activity data'!AV11*EF!$H24)*kgtoGg)</f>
        <v>3.7483911107221282E-2</v>
      </c>
      <c r="AW24" s="28">
        <f>IF(('Activity data'!AW11*EF!$H24)*kgtoGg=0,"NO",('Activity data'!AW11*EF!$H24)*kgtoGg)</f>
        <v>3.7539067365827218E-2</v>
      </c>
      <c r="AX24" s="28">
        <f>IF(('Activity data'!AX11*EF!$H24)*kgtoGg=0,"NO",('Activity data'!AX11*EF!$H24)*kgtoGg)</f>
        <v>3.7598980151834827E-2</v>
      </c>
      <c r="AY24" s="28">
        <f>IF(('Activity data'!AY11*EF!$H24)*kgtoGg=0,"NO",('Activity data'!AY11*EF!$H24)*kgtoGg)</f>
        <v>3.7663630788361033E-2</v>
      </c>
      <c r="AZ24" s="28">
        <f>IF(('Activity data'!AZ11*EF!$H24)*kgtoGg=0,"NO",('Activity data'!AZ11*EF!$H24)*kgtoGg)</f>
        <v>3.7733804518261901E-2</v>
      </c>
      <c r="BA24" s="28">
        <f>IF(('Activity data'!BA11*EF!$H24)*kgtoGg=0,"NO",('Activity data'!BA11*EF!$H24)*kgtoGg)</f>
        <v>3.7806630747120228E-2</v>
      </c>
      <c r="BB24" s="28">
        <f>IF(('Activity data'!BB11*EF!$H24)*kgtoGg=0,"NO",('Activity data'!BB11*EF!$H24)*kgtoGg)</f>
        <v>3.7853090680014773E-2</v>
      </c>
      <c r="BC24" s="28">
        <f>IF(('Activity data'!BC11*EF!$H24)*kgtoGg=0,"NO",('Activity data'!BC11*EF!$H24)*kgtoGg)</f>
        <v>3.7903808094811191E-2</v>
      </c>
      <c r="BD24" s="28">
        <f>IF(('Activity data'!BD11*EF!$H24)*kgtoGg=0,"NO",('Activity data'!BD11*EF!$H24)*kgtoGg)</f>
        <v>3.7957586791338704E-2</v>
      </c>
      <c r="BE24" s="28">
        <f>IF(('Activity data'!BE11*EF!$H24)*kgtoGg=0,"NO",('Activity data'!BE11*EF!$H24)*kgtoGg)</f>
        <v>3.8014995119784435E-2</v>
      </c>
      <c r="BF24" s="28">
        <f>IF(('Activity data'!BF11*EF!$H24)*kgtoGg=0,"NO",('Activity data'!BF11*EF!$H24)*kgtoGg)</f>
        <v>3.8076369223040571E-2</v>
      </c>
      <c r="BG24" s="28">
        <f>IF(('Activity data'!BG11*EF!$H24)*kgtoGg=0,"NO",('Activity data'!BG11*EF!$H24)*kgtoGg)</f>
        <v>3.8111924634009309E-2</v>
      </c>
      <c r="BH24" s="28">
        <f>IF(('Activity data'!BH11*EF!$H24)*kgtoGg=0,"NO",('Activity data'!BH11*EF!$H24)*kgtoGg)</f>
        <v>3.8150670615459216E-2</v>
      </c>
      <c r="BI24" s="28">
        <f>IF(('Activity data'!BI11*EF!$H24)*kgtoGg=0,"NO",('Activity data'!BI11*EF!$H24)*kgtoGg)</f>
        <v>3.8192623022361878E-2</v>
      </c>
      <c r="BJ24" s="28">
        <f>IF(('Activity data'!BJ11*EF!$H24)*kgtoGg=0,"NO",('Activity data'!BJ11*EF!$H24)*kgtoGg)</f>
        <v>3.8237707056301286E-2</v>
      </c>
      <c r="BK24" s="28">
        <f>IF(('Activity data'!BK11*EF!$H24)*kgtoGg=0,"NO",('Activity data'!BK11*EF!$H24)*kgtoGg)</f>
        <v>3.82864137113859E-2</v>
      </c>
      <c r="BL24" s="28">
        <f>IF(('Activity data'!BL11*EF!$H24)*kgtoGg=0,"NO",('Activity data'!BL11*EF!$H24)*kgtoGg)</f>
        <v>3.8308913393192819E-2</v>
      </c>
      <c r="BM24" s="28">
        <f>IF(('Activity data'!BM11*EF!$H24)*kgtoGg=0,"NO",('Activity data'!BM11*EF!$H24)*kgtoGg)</f>
        <v>3.8333555703373309E-2</v>
      </c>
      <c r="BN24" s="28">
        <f>IF(('Activity data'!BN11*EF!$H24)*kgtoGg=0,"NO",('Activity data'!BN11*EF!$H24)*kgtoGg)</f>
        <v>3.8361080409047198E-2</v>
      </c>
      <c r="BO24" s="28">
        <f>IF(('Activity data'!BO11*EF!$H24)*kgtoGg=0,"NO",('Activity data'!BO11*EF!$H24)*kgtoGg)</f>
        <v>3.8391625129586056E-2</v>
      </c>
      <c r="BP24" s="28">
        <f>IF(('Activity data'!BP11*EF!$H24)*kgtoGg=0,"NO",('Activity data'!BP11*EF!$H24)*kgtoGg)</f>
        <v>3.8427598049181402E-2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4.1173273426848645E-3</v>
      </c>
      <c r="AE25" s="28">
        <f>IF(('Activity data'!AE12*EF!$H25)*kgtoGg=0,"NO",('Activity data'!AE12*EF!$H25)*kgtoGg)</f>
        <v>4.1195708029340009E-3</v>
      </c>
      <c r="AF25" s="28">
        <f>IF(('Activity data'!AF12*EF!$H25)*kgtoGg=0,"NO",('Activity data'!AF12*EF!$H25)*kgtoGg)</f>
        <v>4.1246573792328746E-3</v>
      </c>
      <c r="AG25" s="28">
        <f>IF(('Activity data'!AG12*EF!$H25)*kgtoGg=0,"NO",('Activity data'!AG12*EF!$H25)*kgtoGg)</f>
        <v>4.1322781673787346E-3</v>
      </c>
      <c r="AH25" s="28">
        <f>IF(('Activity data'!AH12*EF!$H25)*kgtoGg=0,"NO",('Activity data'!AH12*EF!$H25)*kgtoGg)</f>
        <v>4.1425161817644695E-3</v>
      </c>
      <c r="AI25" s="28">
        <f>IF(('Activity data'!AI12*EF!$H25)*kgtoGg=0,"NO",('Activity data'!AI12*EF!$H25)*kgtoGg)</f>
        <v>4.1554643312908162E-3</v>
      </c>
      <c r="AJ25" s="28">
        <f>IF(('Activity data'!AJ12*EF!$H25)*kgtoGg=0,"NO",('Activity data'!AJ12*EF!$H25)*kgtoGg)</f>
        <v>4.1697713279500925E-3</v>
      </c>
      <c r="AK25" s="28">
        <f>IF(('Activity data'!AK12*EF!$H25)*kgtoGg=0,"NO",('Activity data'!AK12*EF!$H25)*kgtoGg)</f>
        <v>4.1852966195018056E-3</v>
      </c>
      <c r="AL25" s="28">
        <f>IF(('Activity data'!AL12*EF!$H25)*kgtoGg=0,"NO",('Activity data'!AL12*EF!$H25)*kgtoGg)</f>
        <v>4.2001142989263607E-3</v>
      </c>
      <c r="AM25" s="28">
        <f>IF(('Activity data'!AM12*EF!$H25)*kgtoGg=0,"NO",('Activity data'!AM12*EF!$H25)*kgtoGg)</f>
        <v>4.2064669532921976E-3</v>
      </c>
      <c r="AN25" s="28">
        <f>IF(('Activity data'!AN12*EF!$H25)*kgtoGg=0,"NO",('Activity data'!AN12*EF!$H25)*kgtoGg)</f>
        <v>4.2135858882622187E-3</v>
      </c>
      <c r="AO25" s="28">
        <f>IF(('Activity data'!AO12*EF!$H25)*kgtoGg=0,"NO",('Activity data'!AO12*EF!$H25)*kgtoGg)</f>
        <v>4.221727653133547E-3</v>
      </c>
      <c r="AP25" s="28">
        <f>IF(('Activity data'!AP12*EF!$H25)*kgtoGg=0,"NO",('Activity data'!AP12*EF!$H25)*kgtoGg)</f>
        <v>4.230795756335992E-3</v>
      </c>
      <c r="AQ25" s="28">
        <f>IF(('Activity data'!AQ12*EF!$H25)*kgtoGg=0,"NO",('Activity data'!AQ12*EF!$H25)*kgtoGg)</f>
        <v>4.2409721979247165E-3</v>
      </c>
      <c r="AR25" s="28">
        <f>IF(('Activity data'!AR12*EF!$H25)*kgtoGg=0,"NO",('Activity data'!AR12*EF!$H25)*kgtoGg)</f>
        <v>4.2473381382438806E-3</v>
      </c>
      <c r="AS25" s="28">
        <f>IF(('Activity data'!AS12*EF!$H25)*kgtoGg=0,"NO",('Activity data'!AS12*EF!$H25)*kgtoGg)</f>
        <v>4.2545115026104098E-3</v>
      </c>
      <c r="AT25" s="28">
        <f>IF(('Activity data'!AT12*EF!$H25)*kgtoGg=0,"NO",('Activity data'!AT12*EF!$H25)*kgtoGg)</f>
        <v>4.2624164046621742E-3</v>
      </c>
      <c r="AU25" s="28">
        <f>IF(('Activity data'!AU12*EF!$H25)*kgtoGg=0,"NO",('Activity data'!AU12*EF!$H25)*kgtoGg)</f>
        <v>4.2712709217283496E-3</v>
      </c>
      <c r="AV25" s="28">
        <f>IF(('Activity data'!AV12*EF!$H25)*kgtoGg=0,"NO",('Activity data'!AV12*EF!$H25)*kgtoGg)</f>
        <v>4.2808413165401496E-3</v>
      </c>
      <c r="AW25" s="28">
        <f>IF(('Activity data'!AW12*EF!$H25)*kgtoGg=0,"NO",('Activity data'!AW12*EF!$H25)*kgtoGg)</f>
        <v>4.2871404241767745E-3</v>
      </c>
      <c r="AX25" s="28">
        <f>IF(('Activity data'!AX12*EF!$H25)*kgtoGg=0,"NO",('Activity data'!AX12*EF!$H25)*kgtoGg)</f>
        <v>4.2939827499147883E-3</v>
      </c>
      <c r="AY25" s="28">
        <f>IF(('Activity data'!AY12*EF!$H25)*kgtoGg=0,"NO",('Activity data'!AY12*EF!$H25)*kgtoGg)</f>
        <v>4.3013661607651226E-3</v>
      </c>
      <c r="AZ25" s="28">
        <f>IF(('Activity data'!AZ12*EF!$H25)*kgtoGg=0,"NO",('Activity data'!AZ12*EF!$H25)*kgtoGg)</f>
        <v>4.3093803352048194E-3</v>
      </c>
      <c r="BA25" s="28">
        <f>IF(('Activity data'!BA12*EF!$H25)*kgtoGg=0,"NO",('Activity data'!BA12*EF!$H25)*kgtoGg)</f>
        <v>4.3176974376686683E-3</v>
      </c>
      <c r="BB25" s="28">
        <f>IF(('Activity data'!BB12*EF!$H25)*kgtoGg=0,"NO",('Activity data'!BB12*EF!$H25)*kgtoGg)</f>
        <v>4.3230033834577748E-3</v>
      </c>
      <c r="BC25" s="28">
        <f>IF(('Activity data'!BC12*EF!$H25)*kgtoGg=0,"NO",('Activity data'!BC12*EF!$H25)*kgtoGg)</f>
        <v>4.3287955539734815E-3</v>
      </c>
      <c r="BD25" s="28">
        <f>IF(('Activity data'!BD12*EF!$H25)*kgtoGg=0,"NO",('Activity data'!BD12*EF!$H25)*kgtoGg)</f>
        <v>4.3349373374545631E-3</v>
      </c>
      <c r="BE25" s="28">
        <f>IF(('Activity data'!BE12*EF!$H25)*kgtoGg=0,"NO",('Activity data'!BE12*EF!$H25)*kgtoGg)</f>
        <v>4.3414936422014449E-3</v>
      </c>
      <c r="BF25" s="28">
        <f>IF(('Activity data'!BF12*EF!$H25)*kgtoGg=0,"NO",('Activity data'!BF12*EF!$H25)*kgtoGg)</f>
        <v>4.3485028573346518E-3</v>
      </c>
      <c r="BG25" s="28">
        <f>IF(('Activity data'!BG12*EF!$H25)*kgtoGg=0,"NO",('Activity data'!BG12*EF!$H25)*kgtoGg)</f>
        <v>4.352563454743128E-3</v>
      </c>
      <c r="BH25" s="28">
        <f>IF(('Activity data'!BH12*EF!$H25)*kgtoGg=0,"NO",('Activity data'!BH12*EF!$H25)*kgtoGg)</f>
        <v>4.356988430508496E-3</v>
      </c>
      <c r="BI25" s="28">
        <f>IF(('Activity data'!BI12*EF!$H25)*kgtoGg=0,"NO",('Activity data'!BI12*EF!$H25)*kgtoGg)</f>
        <v>4.3617795953440836E-3</v>
      </c>
      <c r="BJ25" s="28">
        <f>IF(('Activity data'!BJ12*EF!$H25)*kgtoGg=0,"NO",('Activity data'!BJ12*EF!$H25)*kgtoGg)</f>
        <v>4.3669284069142557E-3</v>
      </c>
      <c r="BK25" s="28">
        <f>IF(('Activity data'!BK12*EF!$H25)*kgtoGg=0,"NO",('Activity data'!BK12*EF!$H25)*kgtoGg)</f>
        <v>4.3724909390865322E-3</v>
      </c>
      <c r="BL25" s="28">
        <f>IF(('Activity data'!BL12*EF!$H25)*kgtoGg=0,"NO",('Activity data'!BL12*EF!$H25)*kgtoGg)</f>
        <v>4.3750605099942353E-3</v>
      </c>
      <c r="BM25" s="28">
        <f>IF(('Activity data'!BM12*EF!$H25)*kgtoGg=0,"NO",('Activity data'!BM12*EF!$H25)*kgtoGg)</f>
        <v>4.3778747792750971E-3</v>
      </c>
      <c r="BN25" s="28">
        <f>IF(('Activity data'!BN12*EF!$H25)*kgtoGg=0,"NO",('Activity data'!BN12*EF!$H25)*kgtoGg)</f>
        <v>4.3810182318603248E-3</v>
      </c>
      <c r="BO25" s="28">
        <f>IF(('Activity data'!BO12*EF!$H25)*kgtoGg=0,"NO",('Activity data'!BO12*EF!$H25)*kgtoGg)</f>
        <v>4.3845065845381139E-3</v>
      </c>
      <c r="BP25" s="28">
        <f>IF(('Activity data'!BP12*EF!$H25)*kgtoGg=0,"NO",('Activity data'!BP12*EF!$H25)*kgtoGg)</f>
        <v>4.3886148634218148E-3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1.5787916300122145E-2</v>
      </c>
      <c r="AE26" s="28">
        <f>IF(('Activity data'!AE13*EF!$H26)*kgtoGg=0,"NO",('Activity data'!AE13*EF!$H26)*kgtoGg)</f>
        <v>1.5829071475091012E-2</v>
      </c>
      <c r="AF26" s="28">
        <f>IF(('Activity data'!AF13*EF!$H26)*kgtoGg=0,"NO",('Activity data'!AF13*EF!$H26)*kgtoGg)</f>
        <v>1.5884266448680212E-2</v>
      </c>
      <c r="AG26" s="28">
        <f>IF(('Activity data'!AG13*EF!$H26)*kgtoGg=0,"NO",('Activity data'!AG13*EF!$H26)*kgtoGg)</f>
        <v>1.5951878642892402E-2</v>
      </c>
      <c r="AH26" s="28">
        <f>IF(('Activity data'!AH13*EF!$H26)*kgtoGg=0,"NO",('Activity data'!AH13*EF!$H26)*kgtoGg)</f>
        <v>1.603260759582107E-2</v>
      </c>
      <c r="AI26" s="28">
        <f>IF(('Activity data'!AI13*EF!$H26)*kgtoGg=0,"NO",('Activity data'!AI13*EF!$H26)*kgtoGg)</f>
        <v>1.6127161333770863E-2</v>
      </c>
      <c r="AJ26" s="28">
        <f>IF(('Activity data'!AJ13*EF!$H26)*kgtoGg=0,"NO",('Activity data'!AJ13*EF!$H26)*kgtoGg)</f>
        <v>1.6227574844797848E-2</v>
      </c>
      <c r="AK26" s="28">
        <f>IF(('Activity data'!AK13*EF!$H26)*kgtoGg=0,"NO",('Activity data'!AK13*EF!$H26)*kgtoGg)</f>
        <v>1.6333161119395978E-2</v>
      </c>
      <c r="AL26" s="28">
        <f>IF(('Activity data'!AL13*EF!$H26)*kgtoGg=0,"NO",('Activity data'!AL13*EF!$H26)*kgtoGg)</f>
        <v>1.6432602963829319E-2</v>
      </c>
      <c r="AM26" s="28">
        <f>IF(('Activity data'!AM13*EF!$H26)*kgtoGg=0,"NO",('Activity data'!AM13*EF!$H26)*kgtoGg)</f>
        <v>1.6480104994538305E-2</v>
      </c>
      <c r="AN26" s="28">
        <f>IF(('Activity data'!AN13*EF!$H26)*kgtoGg=0,"NO",('Activity data'!AN13*EF!$H26)*kgtoGg)</f>
        <v>1.6530786408668841E-2</v>
      </c>
      <c r="AO26" s="28">
        <f>IF(('Activity data'!AO13*EF!$H26)*kgtoGg=0,"NO",('Activity data'!AO13*EF!$H26)*kgtoGg)</f>
        <v>1.6586242939965825E-2</v>
      </c>
      <c r="AP26" s="28">
        <f>IF(('Activity data'!AP13*EF!$H26)*kgtoGg=0,"NO",('Activity data'!AP13*EF!$H26)*kgtoGg)</f>
        <v>1.6645965851779906E-2</v>
      </c>
      <c r="AQ26" s="28">
        <f>IF(('Activity data'!AQ13*EF!$H26)*kgtoGg=0,"NO",('Activity data'!AQ13*EF!$H26)*kgtoGg)</f>
        <v>1.6711077237432866E-2</v>
      </c>
      <c r="AR26" s="28">
        <f>IF(('Activity data'!AR13*EF!$H26)*kgtoGg=0,"NO",('Activity data'!AR13*EF!$H26)*kgtoGg)</f>
        <v>1.6752800028193338E-2</v>
      </c>
      <c r="AS26" s="28">
        <f>IF(('Activity data'!AS13*EF!$H26)*kgtoGg=0,"NO",('Activity data'!AS13*EF!$H26)*kgtoGg)</f>
        <v>1.6798350609964541E-2</v>
      </c>
      <c r="AT26" s="28">
        <f>IF(('Activity data'!AT13*EF!$H26)*kgtoGg=0,"NO",('Activity data'!AT13*EF!$H26)*kgtoGg)</f>
        <v>1.6847318809903193E-2</v>
      </c>
      <c r="AU26" s="28">
        <f>IF(('Activity data'!AU13*EF!$H26)*kgtoGg=0,"NO",('Activity data'!AU13*EF!$H26)*kgtoGg)</f>
        <v>1.690100390110565E-2</v>
      </c>
      <c r="AV26" s="28">
        <f>IF(('Activity data'!AV13*EF!$H26)*kgtoGg=0,"NO",('Activity data'!AV13*EF!$H26)*kgtoGg)</f>
        <v>1.6958066151783916E-2</v>
      </c>
      <c r="AW26" s="28">
        <f>IF(('Activity data'!AW13*EF!$H26)*kgtoGg=0,"NO",('Activity data'!AW13*EF!$H26)*kgtoGg)</f>
        <v>1.6995421759019375E-2</v>
      </c>
      <c r="AX26" s="28">
        <f>IF(('Activity data'!AX13*EF!$H26)*kgtoGg=0,"NO",('Activity data'!AX13*EF!$H26)*kgtoGg)</f>
        <v>1.7035291595928505E-2</v>
      </c>
      <c r="AY26" s="28">
        <f>IF(('Activity data'!AY13*EF!$H26)*kgtoGg=0,"NO",('Activity data'!AY13*EF!$H26)*kgtoGg)</f>
        <v>1.7077682687644025E-2</v>
      </c>
      <c r="AZ26" s="28">
        <f>IF(('Activity data'!AZ13*EF!$H26)*kgtoGg=0,"NO",('Activity data'!AZ13*EF!$H26)*kgtoGg)</f>
        <v>1.7123128378044181E-2</v>
      </c>
      <c r="BA26" s="28">
        <f>IF(('Activity data'!BA13*EF!$H26)*kgtoGg=0,"NO",('Activity data'!BA13*EF!$H26)*kgtoGg)</f>
        <v>1.7169755248194848E-2</v>
      </c>
      <c r="BB26" s="28">
        <f>IF(('Activity data'!BB13*EF!$H26)*kgtoGg=0,"NO",('Activity data'!BB13*EF!$H26)*kgtoGg)</f>
        <v>1.7198565933937E-2</v>
      </c>
      <c r="BC26" s="28">
        <f>IF(('Activity data'!BC13*EF!$H26)*kgtoGg=0,"NO",('Activity data'!BC13*EF!$H26)*kgtoGg)</f>
        <v>1.722971720889481E-2</v>
      </c>
      <c r="BD26" s="28">
        <f>IF(('Activity data'!BD13*EF!$H26)*kgtoGg=0,"NO",('Activity data'!BD13*EF!$H26)*kgtoGg)</f>
        <v>1.7262436684256192E-2</v>
      </c>
      <c r="BE26" s="28">
        <f>IF(('Activity data'!BE13*EF!$H26)*kgtoGg=0,"NO",('Activity data'!BE13*EF!$H26)*kgtoGg)</f>
        <v>1.729710629044651E-2</v>
      </c>
      <c r="BF26" s="28">
        <f>IF(('Activity data'!BF13*EF!$H26)*kgtoGg=0,"NO",('Activity data'!BF13*EF!$H26)*kgtoGg)</f>
        <v>1.7333952877951784E-2</v>
      </c>
      <c r="BG26" s="28">
        <f>IF(('Activity data'!BG13*EF!$H26)*kgtoGg=0,"NO",('Activity data'!BG13*EF!$H26)*kgtoGg)</f>
        <v>1.7353639677751598E-2</v>
      </c>
      <c r="BH26" s="28">
        <f>IF(('Activity data'!BH13*EF!$H26)*kgtoGg=0,"NO",('Activity data'!BH13*EF!$H26)*kgtoGg)</f>
        <v>1.7375078978853698E-2</v>
      </c>
      <c r="BI26" s="28">
        <f>IF(('Activity data'!BI13*EF!$H26)*kgtoGg=0,"NO",('Activity data'!BI13*EF!$H26)*kgtoGg)</f>
        <v>1.7398286079245737E-2</v>
      </c>
      <c r="BJ26" s="28">
        <f>IF(('Activity data'!BJ13*EF!$H26)*kgtoGg=0,"NO",('Activity data'!BJ13*EF!$H26)*kgtoGg)</f>
        <v>1.7423216836456208E-2</v>
      </c>
      <c r="BK26" s="28">
        <f>IF(('Activity data'!BK13*EF!$H26)*kgtoGg=0,"NO",('Activity data'!BK13*EF!$H26)*kgtoGg)</f>
        <v>1.7450191645450069E-2</v>
      </c>
      <c r="BL26" s="28">
        <f>IF(('Activity data'!BL13*EF!$H26)*kgtoGg=0,"NO",('Activity data'!BL13*EF!$H26)*kgtoGg)</f>
        <v>1.7460003868812579E-2</v>
      </c>
      <c r="BM26" s="28">
        <f>IF(('Activity data'!BM13*EF!$H26)*kgtoGg=0,"NO",('Activity data'!BM13*EF!$H26)*kgtoGg)</f>
        <v>1.7470973882869886E-2</v>
      </c>
      <c r="BN26" s="28">
        <f>IF(('Activity data'!BN13*EF!$H26)*kgtoGg=0,"NO",('Activity data'!BN13*EF!$H26)*kgtoGg)</f>
        <v>1.748358028511883E-2</v>
      </c>
      <c r="BO26" s="28">
        <f>IF(('Activity data'!BO13*EF!$H26)*kgtoGg=0,"NO",('Activity data'!BO13*EF!$H26)*kgtoGg)</f>
        <v>1.7497912268125998E-2</v>
      </c>
      <c r="BP26" s="28">
        <f>IF(('Activity data'!BP13*EF!$H26)*kgtoGg=0,"NO",('Activity data'!BP13*EF!$H26)*kgtoGg)</f>
        <v>1.7515510774308098E-2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2.6589260648826801E-2</v>
      </c>
      <c r="AE27" s="28">
        <f>IF(('Activity data'!AE14*EF!$H27)*kgtoGg=0,"NO",('Activity data'!AE14*EF!$H27)*kgtoGg)</f>
        <v>2.6658572244701355E-2</v>
      </c>
      <c r="AF27" s="28">
        <f>IF(('Activity data'!AF14*EF!$H27)*kgtoGg=0,"NO",('Activity data'!AF14*EF!$H27)*kgtoGg)</f>
        <v>2.6751529004248972E-2</v>
      </c>
      <c r="AG27" s="28">
        <f>IF(('Activity data'!AG14*EF!$H27)*kgtoGg=0,"NO",('Activity data'!AG14*EF!$H27)*kgtoGg)</f>
        <v>2.6865398258479379E-2</v>
      </c>
      <c r="AH27" s="28">
        <f>IF(('Activity data'!AH14*EF!$H27)*kgtoGg=0,"NO",('Activity data'!AH14*EF!$H27)*kgtoGg)</f>
        <v>2.7001358136307628E-2</v>
      </c>
      <c r="AI27" s="28">
        <f>IF(('Activity data'!AI14*EF!$H27)*kgtoGg=0,"NO",('Activity data'!AI14*EF!$H27)*kgtoGg)</f>
        <v>2.7160601062091852E-2</v>
      </c>
      <c r="AJ27" s="28">
        <f>IF(('Activity data'!AJ14*EF!$H27)*kgtoGg=0,"NO",('Activity data'!AJ14*EF!$H27)*kgtoGg)</f>
        <v>2.7329712740074313E-2</v>
      </c>
      <c r="AK27" s="28">
        <f>IF(('Activity data'!AK14*EF!$H27)*kgtoGg=0,"NO",('Activity data'!AK14*EF!$H27)*kgtoGg)</f>
        <v>2.7507536141393372E-2</v>
      </c>
      <c r="AL27" s="28">
        <f>IF(('Activity data'!AL14*EF!$H27)*kgtoGg=0,"NO",('Activity data'!AL14*EF!$H27)*kgtoGg)</f>
        <v>2.7675011384533446E-2</v>
      </c>
      <c r="AM27" s="28">
        <f>IF(('Activity data'!AM14*EF!$H27)*kgtoGg=0,"NO",('Activity data'!AM14*EF!$H27)*kgtoGg)</f>
        <v>2.7755012054150631E-2</v>
      </c>
      <c r="AN27" s="28">
        <f>IF(('Activity data'!AN14*EF!$H27)*kgtoGg=0,"NO",('Activity data'!AN14*EF!$H27)*kgtoGg)</f>
        <v>2.7840367290696798E-2</v>
      </c>
      <c r="AO27" s="28">
        <f>IF(('Activity data'!AO14*EF!$H27)*kgtoGg=0,"NO",('Activity data'!AO14*EF!$H27)*kgtoGg)</f>
        <v>2.7933764553344044E-2</v>
      </c>
      <c r="AP27" s="28">
        <f>IF(('Activity data'!AP14*EF!$H27)*kgtoGg=0,"NO",('Activity data'!AP14*EF!$H27)*kgtoGg)</f>
        <v>2.8034347051929958E-2</v>
      </c>
      <c r="AQ27" s="28">
        <f>IF(('Activity data'!AQ14*EF!$H27)*kgtoGg=0,"NO",('Activity data'!AQ14*EF!$H27)*kgtoGg)</f>
        <v>2.8144004562865678E-2</v>
      </c>
      <c r="AR27" s="28">
        <f>IF(('Activity data'!AR14*EF!$H27)*kgtoGg=0,"NO",('Activity data'!AR14*EF!$H27)*kgtoGg)</f>
        <v>2.8214272110364522E-2</v>
      </c>
      <c r="AS27" s="28">
        <f>IF(('Activity data'!AS14*EF!$H27)*kgtoGg=0,"NO",('Activity data'!AS14*EF!$H27)*kgtoGg)</f>
        <v>2.8290986242134459E-2</v>
      </c>
      <c r="AT27" s="28">
        <f>IF(('Activity data'!AT14*EF!$H27)*kgtoGg=0,"NO",('Activity data'!AT14*EF!$H27)*kgtoGg)</f>
        <v>2.8373456164505567E-2</v>
      </c>
      <c r="AU27" s="28">
        <f>IF(('Activity data'!AU14*EF!$H27)*kgtoGg=0,"NO",('Activity data'!AU14*EF!$H27)*kgtoGg)</f>
        <v>2.8463870051671111E-2</v>
      </c>
      <c r="AV27" s="28">
        <f>IF(('Activity data'!AV14*EF!$H27)*kgtoGg=0,"NO",('Activity data'!AV14*EF!$H27)*kgtoGg)</f>
        <v>2.8559971590826169E-2</v>
      </c>
      <c r="AW27" s="28">
        <f>IF(('Activity data'!AW14*EF!$H27)*kgtoGg=0,"NO",('Activity data'!AW14*EF!$H27)*kgtoGg)</f>
        <v>2.8622884134736168E-2</v>
      </c>
      <c r="AX27" s="28">
        <f>IF(('Activity data'!AX14*EF!$H27)*kgtoGg=0,"NO",('Activity data'!AX14*EF!$H27)*kgtoGg)</f>
        <v>2.8690031025145953E-2</v>
      </c>
      <c r="AY27" s="28">
        <f>IF(('Activity data'!AY14*EF!$H27)*kgtoGg=0,"NO",('Activity data'!AY14*EF!$H27)*kgtoGg)</f>
        <v>2.8761424093451206E-2</v>
      </c>
      <c r="AZ27" s="28">
        <f>IF(('Activity data'!AZ14*EF!$H27)*kgtoGg=0,"NO",('Activity data'!AZ14*EF!$H27)*kgtoGg)</f>
        <v>2.8837961572143453E-2</v>
      </c>
      <c r="BA27" s="28">
        <f>IF(('Activity data'!BA14*EF!$H27)*kgtoGg=0,"NO",('Activity data'!BA14*EF!$H27)*kgtoGg)</f>
        <v>2.8916488337810776E-2</v>
      </c>
      <c r="BB27" s="28">
        <f>IF(('Activity data'!BB14*EF!$H27)*kgtoGg=0,"NO",('Activity data'!BB14*EF!$H27)*kgtoGg)</f>
        <v>2.8965009929774351E-2</v>
      </c>
      <c r="BC27" s="28">
        <f>IF(('Activity data'!BC14*EF!$H27)*kgtoGg=0,"NO",('Activity data'!BC14*EF!$H27)*kgtoGg)</f>
        <v>2.9017473431204879E-2</v>
      </c>
      <c r="BD27" s="28">
        <f>IF(('Activity data'!BD14*EF!$H27)*kgtoGg=0,"NO",('Activity data'!BD14*EF!$H27)*kgtoGg)</f>
        <v>2.9072578021458496E-2</v>
      </c>
      <c r="BE27" s="28">
        <f>IF(('Activity data'!BE14*EF!$H27)*kgtoGg=0,"NO",('Activity data'!BE14*EF!$H27)*kgtoGg)</f>
        <v>2.9130966929662893E-2</v>
      </c>
      <c r="BF27" s="28">
        <f>IF(('Activity data'!BF14*EF!$H27)*kgtoGg=0,"NO",('Activity data'!BF14*EF!$H27)*kgtoGg)</f>
        <v>2.919302220665914E-2</v>
      </c>
      <c r="BG27" s="28">
        <f>IF(('Activity data'!BG14*EF!$H27)*kgtoGg=0,"NO",('Activity data'!BG14*EF!$H27)*kgtoGg)</f>
        <v>2.9226177782180805E-2</v>
      </c>
      <c r="BH27" s="28">
        <f>IF(('Activity data'!BH14*EF!$H27)*kgtoGg=0,"NO",('Activity data'!BH14*EF!$H27)*kgtoGg)</f>
        <v>2.9262284837367564E-2</v>
      </c>
      <c r="BI27" s="28">
        <f>IF(('Activity data'!BI14*EF!$H27)*kgtoGg=0,"NO",('Activity data'!BI14*EF!$H27)*kgtoGg)</f>
        <v>2.9301369136365437E-2</v>
      </c>
      <c r="BJ27" s="28">
        <f>IF(('Activity data'!BJ14*EF!$H27)*kgtoGg=0,"NO",('Activity data'!BJ14*EF!$H27)*kgtoGg)</f>
        <v>2.9343356336515258E-2</v>
      </c>
      <c r="BK27" s="28">
        <f>IF(('Activity data'!BK14*EF!$H27)*kgtoGg=0,"NO",('Activity data'!BK14*EF!$H27)*kgtoGg)</f>
        <v>2.9388786031837654E-2</v>
      </c>
      <c r="BL27" s="28">
        <f>IF(('Activity data'!BL14*EF!$H27)*kgtoGg=0,"NO",('Activity data'!BL14*EF!$H27)*kgtoGg)</f>
        <v>2.9405311313551261E-2</v>
      </c>
      <c r="BM27" s="28">
        <f>IF(('Activity data'!BM14*EF!$H27)*kgtoGg=0,"NO",('Activity data'!BM14*EF!$H27)*kgtoGg)</f>
        <v>2.942378649150041E-2</v>
      </c>
      <c r="BN27" s="28">
        <f>IF(('Activity data'!BN14*EF!$H27)*kgtoGg=0,"NO",('Activity data'!BN14*EF!$H27)*kgtoGg)</f>
        <v>2.9445017596914775E-2</v>
      </c>
      <c r="BO27" s="28">
        <f>IF(('Activity data'!BO14*EF!$H27)*kgtoGg=0,"NO",('Activity data'!BO14*EF!$H27)*kgtoGg)</f>
        <v>2.9469154843689335E-2</v>
      </c>
      <c r="BP27" s="28">
        <f>IF(('Activity data'!BP14*EF!$H27)*kgtoGg=0,"NO",('Activity data'!BP14*EF!$H27)*kgtoGg)</f>
        <v>2.9498793414037112E-2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4.1426228520803857E-3</v>
      </c>
      <c r="AE28" s="28">
        <f>IF(('Activity data'!AE15*EF!$H28)*kgtoGg=0,"NO",('Activity data'!AE15*EF!$H28)*kgtoGg)</f>
        <v>4.1685071974624432E-3</v>
      </c>
      <c r="AF28" s="28">
        <f>IF(('Activity data'!AF15*EF!$H28)*kgtoGg=0,"NO",('Activity data'!AF15*EF!$H28)*kgtoGg)</f>
        <v>4.1804811385621286E-3</v>
      </c>
      <c r="AG28" s="28">
        <f>IF(('Activity data'!AG15*EF!$H28)*kgtoGg=0,"NO",('Activity data'!AG15*EF!$H28)*kgtoGg)</f>
        <v>4.1651504685797074E-3</v>
      </c>
      <c r="AH28" s="28">
        <f>IF(('Activity data'!AH15*EF!$H28)*kgtoGg=0,"NO",('Activity data'!AH15*EF!$H28)*kgtoGg)</f>
        <v>4.1457690689243E-3</v>
      </c>
      <c r="AI28" s="28">
        <f>IF(('Activity data'!AI15*EF!$H28)*kgtoGg=0,"NO",('Activity data'!AI15*EF!$H28)*kgtoGg)</f>
        <v>4.1428237329712934E-3</v>
      </c>
      <c r="AJ28" s="28">
        <f>IF(('Activity data'!AJ15*EF!$H28)*kgtoGg=0,"NO",('Activity data'!AJ15*EF!$H28)*kgtoGg)</f>
        <v>4.1321579877335981E-3</v>
      </c>
      <c r="AK28" s="28">
        <f>IF(('Activity data'!AK15*EF!$H28)*kgtoGg=0,"NO",('Activity data'!AK15*EF!$H28)*kgtoGg)</f>
        <v>4.0977944188980197E-3</v>
      </c>
      <c r="AL28" s="28">
        <f>IF(('Activity data'!AL15*EF!$H28)*kgtoGg=0,"NO",('Activity data'!AL15*EF!$H28)*kgtoGg)</f>
        <v>3.8592191175910143E-3</v>
      </c>
      <c r="AM28" s="28">
        <f>IF(('Activity data'!AM15*EF!$H28)*kgtoGg=0,"NO",('Activity data'!AM15*EF!$H28)*kgtoGg)</f>
        <v>3.9201787456270539E-3</v>
      </c>
      <c r="AN28" s="28">
        <f>IF(('Activity data'!AN15*EF!$H28)*kgtoGg=0,"NO",('Activity data'!AN15*EF!$H28)*kgtoGg)</f>
        <v>3.9535478745740833E-3</v>
      </c>
      <c r="AO28" s="28">
        <f>IF(('Activity data'!AO15*EF!$H28)*kgtoGg=0,"NO",('Activity data'!AO15*EF!$H28)*kgtoGg)</f>
        <v>3.990654250139814E-3</v>
      </c>
      <c r="AP28" s="28">
        <f>IF(('Activity data'!AP15*EF!$H28)*kgtoGg=0,"NO",('Activity data'!AP15*EF!$H28)*kgtoGg)</f>
        <v>4.027453312005937E-3</v>
      </c>
      <c r="AQ28" s="28">
        <f>IF(('Activity data'!AQ15*EF!$H28)*kgtoGg=0,"NO",('Activity data'!AQ15*EF!$H28)*kgtoGg)</f>
        <v>4.0859929848008321E-3</v>
      </c>
      <c r="AR28" s="28">
        <f>IF(('Activity data'!AR15*EF!$H28)*kgtoGg=0,"NO",('Activity data'!AR15*EF!$H28)*kgtoGg)</f>
        <v>4.1513426415369674E-3</v>
      </c>
      <c r="AS28" s="28">
        <f>IF(('Activity data'!AS15*EF!$H28)*kgtoGg=0,"NO",('Activity data'!AS15*EF!$H28)*kgtoGg)</f>
        <v>4.2222456318736414E-3</v>
      </c>
      <c r="AT28" s="28">
        <f>IF(('Activity data'!AT15*EF!$H28)*kgtoGg=0,"NO",('Activity data'!AT15*EF!$H28)*kgtoGg)</f>
        <v>4.2949055193518011E-3</v>
      </c>
      <c r="AU28" s="28">
        <f>IF(('Activity data'!AU15*EF!$H28)*kgtoGg=0,"NO",('Activity data'!AU15*EF!$H28)*kgtoGg)</f>
        <v>4.392811704503073E-3</v>
      </c>
      <c r="AV28" s="28">
        <f>IF(('Activity data'!AV15*EF!$H28)*kgtoGg=0,"NO",('Activity data'!AV15*EF!$H28)*kgtoGg)</f>
        <v>4.4965156858116778E-3</v>
      </c>
      <c r="AW28" s="28">
        <f>IF(('Activity data'!AW15*EF!$H28)*kgtoGg=0,"NO",('Activity data'!AW15*EF!$H28)*kgtoGg)</f>
        <v>4.5924588308518333E-3</v>
      </c>
      <c r="AX28" s="28">
        <f>IF(('Activity data'!AX15*EF!$H28)*kgtoGg=0,"NO",('Activity data'!AX15*EF!$H28)*kgtoGg)</f>
        <v>4.6864150443596542E-3</v>
      </c>
      <c r="AY28" s="28">
        <f>IF(('Activity data'!AY15*EF!$H28)*kgtoGg=0,"NO",('Activity data'!AY15*EF!$H28)*kgtoGg)</f>
        <v>4.7803470556361033E-3</v>
      </c>
      <c r="AZ28" s="28">
        <f>IF(('Activity data'!AZ15*EF!$H28)*kgtoGg=0,"NO",('Activity data'!AZ15*EF!$H28)*kgtoGg)</f>
        <v>4.8844234739966394E-3</v>
      </c>
      <c r="BA28" s="28">
        <f>IF(('Activity data'!BA15*EF!$H28)*kgtoGg=0,"NO",('Activity data'!BA15*EF!$H28)*kgtoGg)</f>
        <v>4.9703135143637986E-3</v>
      </c>
      <c r="BB28" s="28">
        <f>IF(('Activity data'!BB15*EF!$H28)*kgtoGg=0,"NO",('Activity data'!BB15*EF!$H28)*kgtoGg)</f>
        <v>5.0667263947747603E-3</v>
      </c>
      <c r="BC28" s="28">
        <f>IF(('Activity data'!BC15*EF!$H28)*kgtoGg=0,"NO",('Activity data'!BC15*EF!$H28)*kgtoGg)</f>
        <v>5.1676467649002036E-3</v>
      </c>
      <c r="BD28" s="28">
        <f>IF(('Activity data'!BD15*EF!$H28)*kgtoGg=0,"NO",('Activity data'!BD15*EF!$H28)*kgtoGg)</f>
        <v>5.262106845573696E-3</v>
      </c>
      <c r="BE28" s="28">
        <f>IF(('Activity data'!BE15*EF!$H28)*kgtoGg=0,"NO",('Activity data'!BE15*EF!$H28)*kgtoGg)</f>
        <v>5.3573476266798479E-3</v>
      </c>
      <c r="BF28" s="28">
        <f>IF(('Activity data'!BF15*EF!$H28)*kgtoGg=0,"NO",('Activity data'!BF15*EF!$H28)*kgtoGg)</f>
        <v>5.4580272189337833E-3</v>
      </c>
      <c r="BG28" s="28">
        <f>IF(('Activity data'!BG15*EF!$H28)*kgtoGg=0,"NO",('Activity data'!BG15*EF!$H28)*kgtoGg)</f>
        <v>5.5621368777949336E-3</v>
      </c>
      <c r="BH28" s="28">
        <f>IF(('Activity data'!BH15*EF!$H28)*kgtoGg=0,"NO",('Activity data'!BH15*EF!$H28)*kgtoGg)</f>
        <v>5.6679586502222049E-3</v>
      </c>
      <c r="BI28" s="28">
        <f>IF(('Activity data'!BI15*EF!$H28)*kgtoGg=0,"NO",('Activity data'!BI15*EF!$H28)*kgtoGg)</f>
        <v>5.7766684809274311E-3</v>
      </c>
      <c r="BJ28" s="28">
        <f>IF(('Activity data'!BJ15*EF!$H28)*kgtoGg=0,"NO",('Activity data'!BJ15*EF!$H28)*kgtoGg)</f>
        <v>5.888437417534656E-3</v>
      </c>
      <c r="BK28" s="28">
        <f>IF(('Activity data'!BK15*EF!$H28)*kgtoGg=0,"NO",('Activity data'!BK15*EF!$H28)*kgtoGg)</f>
        <v>6.0090979210044304E-3</v>
      </c>
      <c r="BL28" s="28">
        <f>IF(('Activity data'!BL15*EF!$H28)*kgtoGg=0,"NO",('Activity data'!BL15*EF!$H28)*kgtoGg)</f>
        <v>6.1394943127092245E-3</v>
      </c>
      <c r="BM28" s="28">
        <f>IF(('Activity data'!BM15*EF!$H28)*kgtoGg=0,"NO",('Activity data'!BM15*EF!$H28)*kgtoGg)</f>
        <v>6.2670044961451775E-3</v>
      </c>
      <c r="BN28" s="28">
        <f>IF(('Activity data'!BN15*EF!$H28)*kgtoGg=0,"NO",('Activity data'!BN15*EF!$H28)*kgtoGg)</f>
        <v>6.3998661108141258E-3</v>
      </c>
      <c r="BO28" s="28">
        <f>IF(('Activity data'!BO15*EF!$H28)*kgtoGg=0,"NO",('Activity data'!BO15*EF!$H28)*kgtoGg)</f>
        <v>6.5401545544664305E-3</v>
      </c>
      <c r="BP28" s="28">
        <f>IF(('Activity data'!BP15*EF!$H28)*kgtoGg=0,"NO",('Activity data'!BP15*EF!$H28)*kgtoGg)</f>
        <v>6.7126631906787859E-3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23.402312072326282</v>
      </c>
      <c r="AE30" s="28">
        <f>IF(('Activity data'!AE17*EF!$H30)*kgtoGg=0,"NO",('Activity data'!AE17*EF!$H30)*kgtoGg)</f>
        <v>23.343118033129421</v>
      </c>
      <c r="AF30" s="28">
        <f>IF(('Activity data'!AF17*EF!$H30)*kgtoGg=0,"NO",('Activity data'!AF17*EF!$H30)*kgtoGg)</f>
        <v>23.162138256012685</v>
      </c>
      <c r="AG30" s="28">
        <f>IF(('Activity data'!AG17*EF!$H30)*kgtoGg=0,"NO",('Activity data'!AG17*EF!$H30)*kgtoGg)</f>
        <v>22.720073512277473</v>
      </c>
      <c r="AH30" s="28">
        <f>IF(('Activity data'!AH17*EF!$H30)*kgtoGg=0,"NO",('Activity data'!AH17*EF!$H30)*kgtoGg)</f>
        <v>22.2669425907198</v>
      </c>
      <c r="AI30" s="28">
        <f>IF(('Activity data'!AI17*EF!$H30)*kgtoGg=0,"NO",('Activity data'!AI17*EF!$H30)*kgtoGg)</f>
        <v>22.013659887122476</v>
      </c>
      <c r="AJ30" s="28">
        <f>IF(('Activity data'!AJ17*EF!$H30)*kgtoGg=0,"NO",('Activity data'!AJ17*EF!$H30)*kgtoGg)</f>
        <v>21.696642153841363</v>
      </c>
      <c r="AK30" s="28">
        <f>IF(('Activity data'!AK17*EF!$H30)*kgtoGg=0,"NO",('Activity data'!AK17*EF!$H30)*kgtoGg)</f>
        <v>21.153738384663594</v>
      </c>
      <c r="AL30" s="28">
        <f>IF(('Activity data'!AL17*EF!$H30)*kgtoGg=0,"NO",('Activity data'!AL17*EF!$H30)*kgtoGg)</f>
        <v>18.558044996480355</v>
      </c>
      <c r="AM30" s="28">
        <f>IF(('Activity data'!AM17*EF!$H30)*kgtoGg=0,"NO",('Activity data'!AM17*EF!$H30)*kgtoGg)</f>
        <v>18.942158112276637</v>
      </c>
      <c r="AN30" s="28">
        <f>IF(('Activity data'!AN17*EF!$H30)*kgtoGg=0,"NO",('Activity data'!AN17*EF!$H30)*kgtoGg)</f>
        <v>19.049898880985136</v>
      </c>
      <c r="AO30" s="28">
        <f>IF(('Activity data'!AO17*EF!$H30)*kgtoGg=0,"NO",('Activity data'!AO17*EF!$H30)*kgtoGg)</f>
        <v>19.19726279392669</v>
      </c>
      <c r="AP30" s="28">
        <f>IF(('Activity data'!AP17*EF!$H30)*kgtoGg=0,"NO",('Activity data'!AP17*EF!$H30)*kgtoGg)</f>
        <v>19.343446351784777</v>
      </c>
      <c r="AQ30" s="28">
        <f>IF(('Activity data'!AQ17*EF!$H30)*kgtoGg=0,"NO",('Activity data'!AQ17*EF!$H30)*kgtoGg)</f>
        <v>19.700059141846726</v>
      </c>
      <c r="AR30" s="28">
        <f>IF(('Activity data'!AR17*EF!$H30)*kgtoGg=0,"NO",('Activity data'!AR17*EF!$H30)*kgtoGg)</f>
        <v>20.087156282350485</v>
      </c>
      <c r="AS30" s="28">
        <f>IF(('Activity data'!AS17*EF!$H30)*kgtoGg=0,"NO",('Activity data'!AS17*EF!$H30)*kgtoGg)</f>
        <v>20.520972785672541</v>
      </c>
      <c r="AT30" s="28">
        <f>IF(('Activity data'!AT17*EF!$H30)*kgtoGg=0,"NO",('Activity data'!AT17*EF!$H30)*kgtoGg)</f>
        <v>20.964599187219775</v>
      </c>
      <c r="AU30" s="28">
        <f>IF(('Activity data'!AU17*EF!$H30)*kgtoGg=0,"NO",('Activity data'!AU17*EF!$H30)*kgtoGg)</f>
        <v>21.633582453751114</v>
      </c>
      <c r="AV30" s="28">
        <f>IF(('Activity data'!AV17*EF!$H30)*kgtoGg=0,"NO",('Activity data'!AV17*EF!$H30)*kgtoGg)</f>
        <v>22.343860673583134</v>
      </c>
      <c r="AW30" s="28">
        <f>IF(('Activity data'!AW17*EF!$H30)*kgtoGg=0,"NO",('Activity data'!AW17*EF!$H30)*kgtoGg)</f>
        <v>22.943358787736976</v>
      </c>
      <c r="AX30" s="28">
        <f>IF(('Activity data'!AX17*EF!$H30)*kgtoGg=0,"NO",('Activity data'!AX17*EF!$H30)*kgtoGg)</f>
        <v>23.513060639196194</v>
      </c>
      <c r="AY30" s="28">
        <f>IF(('Activity data'!AY17*EF!$H30)*kgtoGg=0,"NO",('Activity data'!AY17*EF!$H30)*kgtoGg)</f>
        <v>24.071084397775898</v>
      </c>
      <c r="AZ30" s="28">
        <f>IF(('Activity data'!AZ17*EF!$H30)*kgtoGg=0,"NO",('Activity data'!AZ17*EF!$H30)*kgtoGg)</f>
        <v>24.70611599712586</v>
      </c>
      <c r="BA30" s="28">
        <f>IF(('Activity data'!BA17*EF!$H30)*kgtoGg=0,"NO",('Activity data'!BA17*EF!$H30)*kgtoGg)</f>
        <v>25.171718065807806</v>
      </c>
      <c r="BB30" s="28">
        <f>IF(('Activity data'!BB17*EF!$H30)*kgtoGg=0,"NO",('Activity data'!BB17*EF!$H30)*kgtoGg)</f>
        <v>25.687606134844813</v>
      </c>
      <c r="BC30" s="28">
        <f>IF(('Activity data'!BC17*EF!$H30)*kgtoGg=0,"NO",('Activity data'!BC17*EF!$H30)*kgtoGg)</f>
        <v>26.228945860122622</v>
      </c>
      <c r="BD30" s="28">
        <f>IF(('Activity data'!BD17*EF!$H30)*kgtoGg=0,"NO",('Activity data'!BD17*EF!$H30)*kgtoGg)</f>
        <v>26.703514985661506</v>
      </c>
      <c r="BE30" s="28">
        <f>IF(('Activity data'!BE17*EF!$H30)*kgtoGg=0,"NO",('Activity data'!BE17*EF!$H30)*kgtoGg)</f>
        <v>27.172819107100239</v>
      </c>
      <c r="BF30" s="28">
        <f>IF(('Activity data'!BF17*EF!$H30)*kgtoGg=0,"NO",('Activity data'!BF17*EF!$H30)*kgtoGg)</f>
        <v>27.674594695047642</v>
      </c>
      <c r="BG30" s="28">
        <f>IF(('Activity data'!BG17*EF!$H30)*kgtoGg=0,"NO",('Activity data'!BG17*EF!$H30)*kgtoGg)</f>
        <v>28.161116960509165</v>
      </c>
      <c r="BH30" s="28">
        <f>IF(('Activity data'!BH17*EF!$H30)*kgtoGg=0,"NO",('Activity data'!BH17*EF!$H30)*kgtoGg)</f>
        <v>28.647073995231597</v>
      </c>
      <c r="BI30" s="28">
        <f>IF(('Activity data'!BI17*EF!$H30)*kgtoGg=0,"NO",('Activity data'!BI17*EF!$H30)*kgtoGg)</f>
        <v>29.141354380033476</v>
      </c>
      <c r="BJ30" s="28">
        <f>IF(('Activity data'!BJ17*EF!$H30)*kgtoGg=0,"NO",('Activity data'!BJ17*EF!$H30)*kgtoGg)</f>
        <v>29.644635050347176</v>
      </c>
      <c r="BK30" s="28">
        <f>IF(('Activity data'!BK17*EF!$H30)*kgtoGg=0,"NO",('Activity data'!BK17*EF!$H30)*kgtoGg)</f>
        <v>30.200741679479876</v>
      </c>
      <c r="BL30" s="28">
        <f>IF(('Activity data'!BL17*EF!$H30)*kgtoGg=0,"NO",('Activity data'!BL17*EF!$H30)*kgtoGg)</f>
        <v>30.780635528383808</v>
      </c>
      <c r="BM30" s="28">
        <f>IF(('Activity data'!BM17*EF!$H30)*kgtoGg=0,"NO",('Activity data'!BM17*EF!$H30)*kgtoGg)</f>
        <v>31.319717685629616</v>
      </c>
      <c r="BN30" s="28">
        <f>IF(('Activity data'!BN17*EF!$H30)*kgtoGg=0,"NO",('Activity data'!BN17*EF!$H30)*kgtoGg)</f>
        <v>31.879526191508571</v>
      </c>
      <c r="BO30" s="28">
        <f>IF(('Activity data'!BO17*EF!$H30)*kgtoGg=0,"NO",('Activity data'!BO17*EF!$H30)*kgtoGg)</f>
        <v>32.473787429927654</v>
      </c>
      <c r="BP30" s="28">
        <f>IF(('Activity data'!BP17*EF!$H30)*kgtoGg=0,"NO",('Activity data'!BP17*EF!$H30)*kgtoGg)</f>
        <v>33.277738555595768</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7.8344650199047891E-2</v>
      </c>
      <c r="AE31" s="28">
        <f>IF(('Activity data'!AE18*EF!$H31)*kgtoGg=0,"NO",('Activity data'!AE18*EF!$H31)*kgtoGg)</f>
        <v>7.8146484467370853E-2</v>
      </c>
      <c r="AF31" s="28">
        <f>IF(('Activity data'!AF18*EF!$H31)*kgtoGg=0,"NO",('Activity data'!AF18*EF!$H31)*kgtoGg)</f>
        <v>7.7540612821548338E-2</v>
      </c>
      <c r="AG31" s="28">
        <f>IF(('Activity data'!AG18*EF!$H31)*kgtoGg=0,"NO",('Activity data'!AG18*EF!$H31)*kgtoGg)</f>
        <v>7.6060698887992106E-2</v>
      </c>
      <c r="AH31" s="28">
        <f>IF(('Activity data'!AH18*EF!$H31)*kgtoGg=0,"NO",('Activity data'!AH18*EF!$H31)*kgtoGg)</f>
        <v>7.4543738365711584E-2</v>
      </c>
      <c r="AI31" s="28">
        <f>IF(('Activity data'!AI18*EF!$H31)*kgtoGg=0,"NO",('Activity data'!AI18*EF!$H31)*kgtoGg)</f>
        <v>7.3695815957298516E-2</v>
      </c>
      <c r="AJ31" s="28">
        <f>IF(('Activity data'!AJ18*EF!$H31)*kgtoGg=0,"NO",('Activity data'!AJ18*EF!$H31)*kgtoGg)</f>
        <v>7.2634525801691455E-2</v>
      </c>
      <c r="AK31" s="28">
        <f>IF(('Activity data'!AK18*EF!$H31)*kgtoGg=0,"NO",('Activity data'!AK18*EF!$H31)*kgtoGg)</f>
        <v>7.0817029916818E-2</v>
      </c>
      <c r="AL31" s="28">
        <f>IF(('Activity data'!AL18*EF!$H31)*kgtoGg=0,"NO",('Activity data'!AL18*EF!$H31)*kgtoGg)</f>
        <v>6.2127346184172073E-2</v>
      </c>
      <c r="AM31" s="28">
        <f>IF(('Activity data'!AM18*EF!$H31)*kgtoGg=0,"NO",('Activity data'!AM18*EF!$H31)*kgtoGg)</f>
        <v>6.3413253644978546E-2</v>
      </c>
      <c r="AN31" s="28">
        <f>IF(('Activity data'!AN18*EF!$H31)*kgtoGg=0,"NO",('Activity data'!AN18*EF!$H31)*kgtoGg)</f>
        <v>6.377394077753866E-2</v>
      </c>
      <c r="AO31" s="28">
        <f>IF(('Activity data'!AO18*EF!$H31)*kgtoGg=0,"NO",('Activity data'!AO18*EF!$H31)*kgtoGg)</f>
        <v>6.4267275546158423E-2</v>
      </c>
      <c r="AP31" s="28">
        <f>IF(('Activity data'!AP18*EF!$H31)*kgtoGg=0,"NO",('Activity data'!AP18*EF!$H31)*kgtoGg)</f>
        <v>6.4756658803242134E-2</v>
      </c>
      <c r="AQ31" s="28">
        <f>IF(('Activity data'!AQ18*EF!$H31)*kgtoGg=0,"NO",('Activity data'!AQ18*EF!$H31)*kgtoGg)</f>
        <v>6.5950502565668839E-2</v>
      </c>
      <c r="AR31" s="28">
        <f>IF(('Activity data'!AR18*EF!$H31)*kgtoGg=0,"NO",('Activity data'!AR18*EF!$H31)*kgtoGg)</f>
        <v>6.7246399739080212E-2</v>
      </c>
      <c r="AS31" s="28">
        <f>IF(('Activity data'!AS18*EF!$H31)*kgtoGg=0,"NO",('Activity data'!AS18*EF!$H31)*kgtoGg)</f>
        <v>6.8698700780887592E-2</v>
      </c>
      <c r="AT31" s="28">
        <f>IF(('Activity data'!AT18*EF!$H31)*kgtoGg=0,"NO",('Activity data'!AT18*EF!$H31)*kgtoGg)</f>
        <v>7.0183842725019666E-2</v>
      </c>
      <c r="AU31" s="28">
        <f>IF(('Activity data'!AU18*EF!$H31)*kgtoGg=0,"NO",('Activity data'!AU18*EF!$H31)*kgtoGg)</f>
        <v>7.2423418876445822E-2</v>
      </c>
      <c r="AV31" s="28">
        <f>IF(('Activity data'!AV18*EF!$H31)*kgtoGg=0,"NO",('Activity data'!AV18*EF!$H31)*kgtoGg)</f>
        <v>7.4801239431302249E-2</v>
      </c>
      <c r="AW31" s="28">
        <f>IF(('Activity data'!AW18*EF!$H31)*kgtoGg=0,"NO",('Activity data'!AW18*EF!$H31)*kgtoGg)</f>
        <v>7.6808197970407957E-2</v>
      </c>
      <c r="AX31" s="28">
        <f>IF(('Activity data'!AX18*EF!$H31)*kgtoGg=0,"NO",('Activity data'!AX18*EF!$H31)*kgtoGg)</f>
        <v>7.8715406631346269E-2</v>
      </c>
      <c r="AY31" s="28">
        <f>IF(('Activity data'!AY18*EF!$H31)*kgtoGg=0,"NO",('Activity data'!AY18*EF!$H31)*kgtoGg)</f>
        <v>8.0583520176434081E-2</v>
      </c>
      <c r="AZ31" s="28">
        <f>IF(('Activity data'!AZ18*EF!$H31)*kgtoGg=0,"NO",('Activity data'!AZ18*EF!$H31)*kgtoGg)</f>
        <v>8.2709435272457735E-2</v>
      </c>
      <c r="BA31" s="28">
        <f>IF(('Activity data'!BA18*EF!$H31)*kgtoGg=0,"NO",('Activity data'!BA18*EF!$H31)*kgtoGg)</f>
        <v>8.4268145843024625E-2</v>
      </c>
      <c r="BB31" s="28">
        <f>IF(('Activity data'!BB18*EF!$H31)*kgtoGg=0,"NO",('Activity data'!BB18*EF!$H31)*kgtoGg)</f>
        <v>8.5995200425736579E-2</v>
      </c>
      <c r="BC31" s="28">
        <f>IF(('Activity data'!BC18*EF!$H31)*kgtoGg=0,"NO",('Activity data'!BC18*EF!$H31)*kgtoGg)</f>
        <v>8.7807460312053137E-2</v>
      </c>
      <c r="BD31" s="28">
        <f>IF(('Activity data'!BD18*EF!$H31)*kgtoGg=0,"NO",('Activity data'!BD18*EF!$H31)*kgtoGg)</f>
        <v>8.9396190178602439E-2</v>
      </c>
      <c r="BE31" s="28">
        <f>IF(('Activity data'!BE18*EF!$H31)*kgtoGg=0,"NO",('Activity data'!BE18*EF!$H31)*kgtoGg)</f>
        <v>9.0967294226675002E-2</v>
      </c>
      <c r="BF31" s="28">
        <f>IF(('Activity data'!BF18*EF!$H31)*kgtoGg=0,"NO",('Activity data'!BF18*EF!$H31)*kgtoGg)</f>
        <v>9.2647104016180676E-2</v>
      </c>
      <c r="BG31" s="28">
        <f>IF(('Activity data'!BG18*EF!$H31)*kgtoGg=0,"NO",('Activity data'!BG18*EF!$H31)*kgtoGg)</f>
        <v>9.4275849782147314E-2</v>
      </c>
      <c r="BH31" s="28">
        <f>IF(('Activity data'!BH18*EF!$H31)*kgtoGg=0,"NO",('Activity data'!BH18*EF!$H31)*kgtoGg)</f>
        <v>9.5902703307535364E-2</v>
      </c>
      <c r="BI31" s="28">
        <f>IF(('Activity data'!BI18*EF!$H31)*kgtoGg=0,"NO",('Activity data'!BI18*EF!$H31)*kgtoGg)</f>
        <v>9.7557421171645314E-2</v>
      </c>
      <c r="BJ31" s="28">
        <f>IF(('Activity data'!BJ18*EF!$H31)*kgtoGg=0,"NO",('Activity data'!BJ18*EF!$H31)*kgtoGg)</f>
        <v>9.9242269572342251E-2</v>
      </c>
      <c r="BK31" s="28">
        <f>IF(('Activity data'!BK18*EF!$H31)*kgtoGg=0,"NO",('Activity data'!BK18*EF!$H31)*kgtoGg)</f>
        <v>0.10110396508337223</v>
      </c>
      <c r="BL31" s="28">
        <f>IF(('Activity data'!BL18*EF!$H31)*kgtoGg=0,"NO",('Activity data'!BL18*EF!$H31)*kgtoGg)</f>
        <v>0.10304529381211275</v>
      </c>
      <c r="BM31" s="28">
        <f>IF(('Activity data'!BM18*EF!$H31)*kgtoGg=0,"NO",('Activity data'!BM18*EF!$H31)*kgtoGg)</f>
        <v>0.10484999596749994</v>
      </c>
      <c r="BN31" s="28">
        <f>IF(('Activity data'!BN18*EF!$H31)*kgtoGg=0,"NO",('Activity data'!BN18*EF!$H31)*kgtoGg)</f>
        <v>0.10672408436679966</v>
      </c>
      <c r="BO31" s="28">
        <f>IF(('Activity data'!BO18*EF!$H31)*kgtoGg=0,"NO",('Activity data'!BO18*EF!$H31)*kgtoGg)</f>
        <v>0.10871351125363496</v>
      </c>
      <c r="BP31" s="28">
        <f>IF(('Activity data'!BP18*EF!$H31)*kgtoGg=0,"NO",('Activity data'!BP18*EF!$H31)*kgtoGg)</f>
        <v>0.11140492351764286</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0.55794967532035666</v>
      </c>
      <c r="AE32" s="28">
        <f>IF(('Activity data'!AE19*EF!$H32)*kgtoGg=0,"NO",('Activity data'!AE19*EF!$H32)*kgtoGg)</f>
        <v>0.57022370336895112</v>
      </c>
      <c r="AF32" s="28">
        <f>IF(('Activity data'!AF19*EF!$H32)*kgtoGg=0,"NO",('Activity data'!AF19*EF!$H32)*kgtoGg)</f>
        <v>0.58084740212737151</v>
      </c>
      <c r="AG32" s="28">
        <f>IF(('Activity data'!AG19*EF!$H32)*kgtoGg=0,"NO",('Activity data'!AG19*EF!$H32)*kgtoGg)</f>
        <v>0.58770797938727248</v>
      </c>
      <c r="AH32" s="28">
        <f>IF(('Activity data'!AH19*EF!$H32)*kgtoGg=0,"NO",('Activity data'!AH19*EF!$H32)*kgtoGg)</f>
        <v>0.59421146534677194</v>
      </c>
      <c r="AI32" s="28">
        <f>IF(('Activity data'!AI19*EF!$H32)*kgtoGg=0,"NO",('Activity data'!AI19*EF!$H32)*kgtoGg)</f>
        <v>0.6035492669510526</v>
      </c>
      <c r="AJ32" s="28">
        <f>IF(('Activity data'!AJ19*EF!$H32)*kgtoGg=0,"NO",('Activity data'!AJ19*EF!$H32)*kgtoGg)</f>
        <v>0.6117721185498326</v>
      </c>
      <c r="AK32" s="28">
        <f>IF(('Activity data'!AK19*EF!$H32)*kgtoGg=0,"NO",('Activity data'!AK19*EF!$H32)*kgtoGg)</f>
        <v>0.61626241550802241</v>
      </c>
      <c r="AL32" s="28">
        <f>IF(('Activity data'!AL19*EF!$H32)*kgtoGg=0,"NO",('Activity data'!AL19*EF!$H32)*kgtoGg)</f>
        <v>0.58713129177942869</v>
      </c>
      <c r="AM32" s="28">
        <f>IF(('Activity data'!AM19*EF!$H32)*kgtoGg=0,"NO",('Activity data'!AM19*EF!$H32)*kgtoGg)</f>
        <v>0.60415639771157148</v>
      </c>
      <c r="AN32" s="28">
        <f>IF(('Activity data'!AN19*EF!$H32)*kgtoGg=0,"NO",('Activity data'!AN19*EF!$H32)*kgtoGg)</f>
        <v>0.61684898288068579</v>
      </c>
      <c r="AO32" s="28">
        <f>IF(('Activity data'!AO19*EF!$H32)*kgtoGg=0,"NO",('Activity data'!AO19*EF!$H32)*kgtoGg)</f>
        <v>0.63038874202206741</v>
      </c>
      <c r="AP32" s="28">
        <f>IF(('Activity data'!AP19*EF!$H32)*kgtoGg=0,"NO",('Activity data'!AP19*EF!$H32)*kgtoGg)</f>
        <v>0.64410411293213743</v>
      </c>
      <c r="AQ32" s="28">
        <f>IF(('Activity data'!AQ19*EF!$H32)*kgtoGg=0,"NO",('Activity data'!AQ19*EF!$H32)*kgtoGg)</f>
        <v>0.66183899836920279</v>
      </c>
      <c r="AR32" s="28">
        <f>IF(('Activity data'!AR19*EF!$H32)*kgtoGg=0,"NO",('Activity data'!AR19*EF!$H32)*kgtoGg)</f>
        <v>0.67995871142762077</v>
      </c>
      <c r="AS32" s="28">
        <f>IF(('Activity data'!AS19*EF!$H32)*kgtoGg=0,"NO",('Activity data'!AS19*EF!$H32)*kgtoGg)</f>
        <v>0.69935719592725443</v>
      </c>
      <c r="AT32" s="28">
        <f>IF(('Activity data'!AT19*EF!$H32)*kgtoGg=0,"NO",('Activity data'!AT19*EF!$H32)*kgtoGg)</f>
        <v>0.7193862919000128</v>
      </c>
      <c r="AU32" s="28">
        <f>IF(('Activity data'!AU19*EF!$H32)*kgtoGg=0,"NO",('Activity data'!AU19*EF!$H32)*kgtoGg)</f>
        <v>0.74431712026976504</v>
      </c>
      <c r="AV32" s="28">
        <f>IF(('Activity data'!AV19*EF!$H32)*kgtoGg=0,"NO",('Activity data'!AV19*EF!$H32)*kgtoGg)</f>
        <v>0.77072979709459688</v>
      </c>
      <c r="AW32" s="28">
        <f>IF(('Activity data'!AW19*EF!$H32)*kgtoGg=0,"NO",('Activity data'!AW19*EF!$H32)*kgtoGg)</f>
        <v>0.79510946167920327</v>
      </c>
      <c r="AX32" s="28">
        <f>IF(('Activity data'!AX19*EF!$H32)*kgtoGg=0,"NO",('Activity data'!AX19*EF!$H32)*kgtoGg)</f>
        <v>0.81947878944355901</v>
      </c>
      <c r="AY32" s="28">
        <f>IF(('Activity data'!AY19*EF!$H32)*kgtoGg=0,"NO",('Activity data'!AY19*EF!$H32)*kgtoGg)</f>
        <v>0.84420120111481189</v>
      </c>
      <c r="AZ32" s="28">
        <f>IF(('Activity data'!AZ19*EF!$H32)*kgtoGg=0,"NO",('Activity data'!AZ19*EF!$H32)*kgtoGg)</f>
        <v>0.87120665848780643</v>
      </c>
      <c r="BA32" s="28">
        <f>IF(('Activity data'!BA19*EF!$H32)*kgtoGg=0,"NO",('Activity data'!BA19*EF!$H32)*kgtoGg)</f>
        <v>0.89513760380002982</v>
      </c>
      <c r="BB32" s="28">
        <f>IF(('Activity data'!BB19*EF!$H32)*kgtoGg=0,"NO",('Activity data'!BB19*EF!$H32)*kgtoGg)</f>
        <v>0.92032126099782596</v>
      </c>
      <c r="BC32" s="28">
        <f>IF(('Activity data'!BC19*EF!$H32)*kgtoGg=0,"NO",('Activity data'!BC19*EF!$H32)*kgtoGg)</f>
        <v>0.94669907537831965</v>
      </c>
      <c r="BD32" s="28">
        <f>IF(('Activity data'!BD19*EF!$H32)*kgtoGg=0,"NO",('Activity data'!BD19*EF!$H32)*kgtoGg)</f>
        <v>0.97215229870217135</v>
      </c>
      <c r="BE32" s="28">
        <f>IF(('Activity data'!BE19*EF!$H32)*kgtoGg=0,"NO",('Activity data'!BE19*EF!$H32)*kgtoGg)</f>
        <v>0.99808076557438219</v>
      </c>
      <c r="BF32" s="28">
        <f>IF(('Activity data'!BF19*EF!$H32)*kgtoGg=0,"NO",('Activity data'!BF19*EF!$H32)*kgtoGg)</f>
        <v>1.0254140327948555</v>
      </c>
      <c r="BG32" s="28">
        <f>IF(('Activity data'!BG19*EF!$H32)*kgtoGg=0,"NO",('Activity data'!BG19*EF!$H32)*kgtoGg)</f>
        <v>1.052607245875637</v>
      </c>
      <c r="BH32" s="28">
        <f>IF(('Activity data'!BH19*EF!$H32)*kgtoGg=0,"NO",('Activity data'!BH19*EF!$H32)*kgtoGg)</f>
        <v>1.0804420583023824</v>
      </c>
      <c r="BI32" s="28">
        <f>IF(('Activity data'!BI19*EF!$H32)*kgtoGg=0,"NO",('Activity data'!BI19*EF!$H32)*kgtoGg)</f>
        <v>1.1091648847583357</v>
      </c>
      <c r="BJ32" s="28">
        <f>IF(('Activity data'!BJ19*EF!$H32)*kgtoGg=0,"NO",('Activity data'!BJ19*EF!$H32)*kgtoGg)</f>
        <v>1.1388240634527815</v>
      </c>
      <c r="BK32" s="28">
        <f>IF(('Activity data'!BK19*EF!$H32)*kgtoGg=0,"NO",('Activity data'!BK19*EF!$H32)*kgtoGg)</f>
        <v>1.1706259065986613</v>
      </c>
      <c r="BL32" s="28">
        <f>IF(('Activity data'!BL19*EF!$H32)*kgtoGg=0,"NO",('Activity data'!BL19*EF!$H32)*kgtoGg)</f>
        <v>1.2034468529676956</v>
      </c>
      <c r="BM32" s="28">
        <f>IF(('Activity data'!BM19*EF!$H32)*kgtoGg=0,"NO",('Activity data'!BM19*EF!$H32)*kgtoGg)</f>
        <v>1.2359766887189478</v>
      </c>
      <c r="BN32" s="28">
        <f>IF(('Activity data'!BN19*EF!$H32)*kgtoGg=0,"NO",('Activity data'!BN19*EF!$H32)*kgtoGg)</f>
        <v>1.2699179203043118</v>
      </c>
      <c r="BO32" s="28">
        <f>IF(('Activity data'!BO19*EF!$H32)*kgtoGg=0,"NO",('Activity data'!BO19*EF!$H32)*kgtoGg)</f>
        <v>1.305722690292344</v>
      </c>
      <c r="BP32" s="28">
        <f>IF(('Activity data'!BP19*EF!$H32)*kgtoGg=0,"NO",('Activity data'!BP19*EF!$H32)*kgtoGg)</f>
        <v>1.3486148120757611</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2.228197330438765</v>
      </c>
      <c r="AE33" s="28">
        <f>IF(('Activity data'!AE20*EF!$H33)*kgtoGg=0,"NO",('Activity data'!AE20*EF!$H33)*kgtoGg)</f>
        <v>2.2666037310581406</v>
      </c>
      <c r="AF33" s="28">
        <f>IF(('Activity data'!AF20*EF!$H33)*kgtoGg=0,"NO",('Activity data'!AF20*EF!$H33)*kgtoGg)</f>
        <v>2.2863341169165605</v>
      </c>
      <c r="AG33" s="28">
        <f>IF(('Activity data'!AG20*EF!$H33)*kgtoGg=0,"NO",('Activity data'!AG20*EF!$H33)*kgtoGg)</f>
        <v>2.2668649097161322</v>
      </c>
      <c r="AH33" s="28">
        <f>IF(('Activity data'!AH20*EF!$H33)*kgtoGg=0,"NO",('Activity data'!AH20*EF!$H33)*kgtoGg)</f>
        <v>2.242955412033476</v>
      </c>
      <c r="AI33" s="28">
        <f>IF(('Activity data'!AI20*EF!$H33)*kgtoGg=0,"NO",('Activity data'!AI20*EF!$H33)*kgtoGg)</f>
        <v>2.2456677130225606</v>
      </c>
      <c r="AJ33" s="28">
        <f>IF(('Activity data'!AJ20*EF!$H33)*kgtoGg=0,"NO",('Activity data'!AJ20*EF!$H33)*kgtoGg)</f>
        <v>2.2374208296732152</v>
      </c>
      <c r="AK33" s="28">
        <f>IF(('Activity data'!AK20*EF!$H33)*kgtoGg=0,"NO",('Activity data'!AK20*EF!$H33)*kgtoGg)</f>
        <v>2.1933303202951686</v>
      </c>
      <c r="AL33" s="28">
        <f>IF(('Activity data'!AL20*EF!$H33)*kgtoGg=0,"NO",('Activity data'!AL20*EF!$H33)*kgtoGg)</f>
        <v>1.8319805457311071</v>
      </c>
      <c r="AM33" s="28">
        <f>IF(('Activity data'!AM20*EF!$H33)*kgtoGg=0,"NO",('Activity data'!AM20*EF!$H33)*kgtoGg)</f>
        <v>1.9276088066236661</v>
      </c>
      <c r="AN33" s="28">
        <f>IF(('Activity data'!AN20*EF!$H33)*kgtoGg=0,"NO",('Activity data'!AN20*EF!$H33)*kgtoGg)</f>
        <v>1.9811672147290955</v>
      </c>
      <c r="AO33" s="28">
        <f>IF(('Activity data'!AO20*EF!$H33)*kgtoGg=0,"NO",('Activity data'!AO20*EF!$H33)*kgtoGg)</f>
        <v>2.0414057952102129</v>
      </c>
      <c r="AP33" s="28">
        <f>IF(('Activity data'!AP20*EF!$H33)*kgtoGg=0,"NO",('Activity data'!AP20*EF!$H33)*kgtoGg)</f>
        <v>2.1020313079966324</v>
      </c>
      <c r="AQ33" s="28">
        <f>IF(('Activity data'!AQ20*EF!$H33)*kgtoGg=0,"NO",('Activity data'!AQ20*EF!$H33)*kgtoGg)</f>
        <v>2.1977545724826602</v>
      </c>
      <c r="AR33" s="28">
        <f>IF(('Activity data'!AR20*EF!$H33)*kgtoGg=0,"NO",('Activity data'!AR20*EF!$H33)*kgtoGg)</f>
        <v>2.3019251363980326</v>
      </c>
      <c r="AS33" s="28">
        <f>IF(('Activity data'!AS20*EF!$H33)*kgtoGg=0,"NO",('Activity data'!AS20*EF!$H33)*kgtoGg)</f>
        <v>2.4157254958982834</v>
      </c>
      <c r="AT33" s="28">
        <f>IF(('Activity data'!AT20*EF!$H33)*kgtoGg=0,"NO",('Activity data'!AT20*EF!$H33)*kgtoGg)</f>
        <v>2.5332361075493903</v>
      </c>
      <c r="AU33" s="28">
        <f>IF(('Activity data'!AU20*EF!$H33)*kgtoGg=0,"NO",('Activity data'!AU20*EF!$H33)*kgtoGg)</f>
        <v>2.6917658645841311</v>
      </c>
      <c r="AV33" s="28">
        <f>IF(('Activity data'!AV20*EF!$H33)*kgtoGg=0,"NO",('Activity data'!AV20*EF!$H33)*kgtoGg)</f>
        <v>2.8607210778201311</v>
      </c>
      <c r="AW33" s="28">
        <f>IF(('Activity data'!AW20*EF!$H33)*kgtoGg=0,"NO",('Activity data'!AW20*EF!$H33)*kgtoGg)</f>
        <v>3.0149925825587958</v>
      </c>
      <c r="AX33" s="28">
        <f>IF(('Activity data'!AX20*EF!$H33)*kgtoGg=0,"NO",('Activity data'!AX20*EF!$H33)*kgtoGg)</f>
        <v>3.1669930024827395</v>
      </c>
      <c r="AY33" s="28">
        <f>IF(('Activity data'!AY20*EF!$H33)*kgtoGg=0,"NO",('Activity data'!AY20*EF!$H33)*kgtoGg)</f>
        <v>3.3198883704297137</v>
      </c>
      <c r="AZ33" s="28">
        <f>IF(('Activity data'!AZ20*EF!$H33)*kgtoGg=0,"NO",('Activity data'!AZ20*EF!$H33)*kgtoGg)</f>
        <v>3.4899808186894328</v>
      </c>
      <c r="BA33" s="28">
        <f>IF(('Activity data'!BA20*EF!$H33)*kgtoGg=0,"NO",('Activity data'!BA20*EF!$H33)*kgtoGg)</f>
        <v>3.6320212682279869</v>
      </c>
      <c r="BB33" s="28">
        <f>IF(('Activity data'!BB20*EF!$H33)*kgtoGg=0,"NO",('Activity data'!BB20*EF!$H33)*kgtoGg)</f>
        <v>3.787661885324356</v>
      </c>
      <c r="BC33" s="28">
        <f>IF(('Activity data'!BC20*EF!$H33)*kgtoGg=0,"NO",('Activity data'!BC20*EF!$H33)*kgtoGg)</f>
        <v>3.9512642554457234</v>
      </c>
      <c r="BD33" s="28">
        <f>IF(('Activity data'!BD20*EF!$H33)*kgtoGg=0,"NO",('Activity data'!BD20*EF!$H33)*kgtoGg)</f>
        <v>4.1052718575597682</v>
      </c>
      <c r="BE33" s="28">
        <f>IF(('Activity data'!BE20*EF!$H33)*kgtoGg=0,"NO",('Activity data'!BE20*EF!$H33)*kgtoGg)</f>
        <v>4.2613282266643067</v>
      </c>
      <c r="BF33" s="28">
        <f>IF(('Activity data'!BF20*EF!$H33)*kgtoGg=0,"NO",('Activity data'!BF20*EF!$H33)*kgtoGg)</f>
        <v>4.4269672208304032</v>
      </c>
      <c r="BG33" s="28">
        <f>IF(('Activity data'!BG20*EF!$H33)*kgtoGg=0,"NO",('Activity data'!BG20*EF!$H33)*kgtoGg)</f>
        <v>4.5941797962610265</v>
      </c>
      <c r="BH33" s="28">
        <f>IF(('Activity data'!BH20*EF!$H33)*kgtoGg=0,"NO",('Activity data'!BH20*EF!$H33)*kgtoGg)</f>
        <v>4.7647009658064876</v>
      </c>
      <c r="BI33" s="28">
        <f>IF(('Activity data'!BI20*EF!$H33)*kgtoGg=0,"NO",('Activity data'!BI20*EF!$H33)*kgtoGg)</f>
        <v>4.9404589529708289</v>
      </c>
      <c r="BJ33" s="28">
        <f>IF(('Activity data'!BJ20*EF!$H33)*kgtoGg=0,"NO",('Activity data'!BJ20*EF!$H33)*kgtoGg)</f>
        <v>5.1217662239090744</v>
      </c>
      <c r="BK33" s="28">
        <f>IF(('Activity data'!BK20*EF!$H33)*kgtoGg=0,"NO",('Activity data'!BK20*EF!$H33)*kgtoGg)</f>
        <v>5.3180679898902703</v>
      </c>
      <c r="BL33" s="28">
        <f>IF(('Activity data'!BL20*EF!$H33)*kgtoGg=0,"NO",('Activity data'!BL20*EF!$H33)*kgtoGg)</f>
        <v>5.5249309007380774</v>
      </c>
      <c r="BM33" s="28">
        <f>IF(('Activity data'!BM20*EF!$H33)*kgtoGg=0,"NO",('Activity data'!BM20*EF!$H33)*kgtoGg)</f>
        <v>5.7274366720271992</v>
      </c>
      <c r="BN33" s="28">
        <f>IF(('Activity data'!BN20*EF!$H33)*kgtoGg=0,"NO",('Activity data'!BN20*EF!$H33)*kgtoGg)</f>
        <v>5.9388941125200061</v>
      </c>
      <c r="BO33" s="28">
        <f>IF(('Activity data'!BO20*EF!$H33)*kgtoGg=0,"NO",('Activity data'!BO20*EF!$H33)*kgtoGg)</f>
        <v>6.1626719623670558</v>
      </c>
      <c r="BP33" s="28">
        <f>IF(('Activity data'!BP20*EF!$H33)*kgtoGg=0,"NO",('Activity data'!BP20*EF!$H33)*kgtoGg)</f>
        <v>6.438729238508996</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2.3247903138348222E-2</v>
      </c>
      <c r="AE34" s="28">
        <f>IF(('Activity data'!AE21*EF!$H34)*kgtoGg=0,"NO",('Activity data'!AE21*EF!$H34)*kgtoGg)</f>
        <v>2.3759320973706317E-2</v>
      </c>
      <c r="AF34" s="28">
        <f>IF(('Activity data'!AF21*EF!$H34)*kgtoGg=0,"NO",('Activity data'!AF21*EF!$H34)*kgtoGg)</f>
        <v>2.4201975088640498E-2</v>
      </c>
      <c r="AG34" s="28">
        <f>IF(('Activity data'!AG21*EF!$H34)*kgtoGg=0,"NO",('Activity data'!AG21*EF!$H34)*kgtoGg)</f>
        <v>2.4487832474469708E-2</v>
      </c>
      <c r="AH34" s="28">
        <f>IF(('Activity data'!AH21*EF!$H34)*kgtoGg=0,"NO",('Activity data'!AH21*EF!$H34)*kgtoGg)</f>
        <v>2.4758811056115521E-2</v>
      </c>
      <c r="AI34" s="28">
        <f>IF(('Activity data'!AI21*EF!$H34)*kgtoGg=0,"NO",('Activity data'!AI21*EF!$H34)*kgtoGg)</f>
        <v>2.5147886122960546E-2</v>
      </c>
      <c r="AJ34" s="28">
        <f>IF(('Activity data'!AJ21*EF!$H34)*kgtoGg=0,"NO",('Activity data'!AJ21*EF!$H34)*kgtoGg)</f>
        <v>2.5490504939576379E-2</v>
      </c>
      <c r="AK34" s="28">
        <f>IF(('Activity data'!AK21*EF!$H34)*kgtoGg=0,"NO",('Activity data'!AK21*EF!$H34)*kgtoGg)</f>
        <v>2.5677600646167628E-2</v>
      </c>
      <c r="AL34" s="28">
        <f>IF(('Activity data'!AL21*EF!$H34)*kgtoGg=0,"NO",('Activity data'!AL21*EF!$H34)*kgtoGg)</f>
        <v>2.4463803824142882E-2</v>
      </c>
      <c r="AM34" s="28">
        <f>IF(('Activity data'!AM21*EF!$H34)*kgtoGg=0,"NO",('Activity data'!AM21*EF!$H34)*kgtoGg)</f>
        <v>2.517318323798217E-2</v>
      </c>
      <c r="AN34" s="28">
        <f>IF(('Activity data'!AN21*EF!$H34)*kgtoGg=0,"NO",('Activity data'!AN21*EF!$H34)*kgtoGg)</f>
        <v>2.5702040953361933E-2</v>
      </c>
      <c r="AO34" s="28">
        <f>IF(('Activity data'!AO21*EF!$H34)*kgtoGg=0,"NO",('Activity data'!AO21*EF!$H34)*kgtoGg)</f>
        <v>2.6266197584252832E-2</v>
      </c>
      <c r="AP34" s="28">
        <f>IF(('Activity data'!AP21*EF!$H34)*kgtoGg=0,"NO",('Activity data'!AP21*EF!$H34)*kgtoGg)</f>
        <v>2.6837671372172418E-2</v>
      </c>
      <c r="AQ34" s="28">
        <f>IF(('Activity data'!AQ21*EF!$H34)*kgtoGg=0,"NO",('Activity data'!AQ21*EF!$H34)*kgtoGg)</f>
        <v>2.7576624932050143E-2</v>
      </c>
      <c r="AR34" s="28">
        <f>IF(('Activity data'!AR21*EF!$H34)*kgtoGg=0,"NO",('Activity data'!AR21*EF!$H34)*kgtoGg)</f>
        <v>2.8331612976150888E-2</v>
      </c>
      <c r="AS34" s="28">
        <f>IF(('Activity data'!AS21*EF!$H34)*kgtoGg=0,"NO",('Activity data'!AS21*EF!$H34)*kgtoGg)</f>
        <v>2.9139883163635628E-2</v>
      </c>
      <c r="AT34" s="28">
        <f>IF(('Activity data'!AT21*EF!$H34)*kgtoGg=0,"NO",('Activity data'!AT21*EF!$H34)*kgtoGg)</f>
        <v>2.9974428829167229E-2</v>
      </c>
      <c r="AU34" s="28">
        <f>IF(('Activity data'!AU21*EF!$H34)*kgtoGg=0,"NO",('Activity data'!AU21*EF!$H34)*kgtoGg)</f>
        <v>3.1013213344573569E-2</v>
      </c>
      <c r="AV34" s="28">
        <f>IF(('Activity data'!AV21*EF!$H34)*kgtoGg=0,"NO",('Activity data'!AV21*EF!$H34)*kgtoGg)</f>
        <v>3.2113741545608233E-2</v>
      </c>
      <c r="AW34" s="28">
        <f>IF(('Activity data'!AW21*EF!$H34)*kgtoGg=0,"NO",('Activity data'!AW21*EF!$H34)*kgtoGg)</f>
        <v>3.3129560903300166E-2</v>
      </c>
      <c r="AX34" s="28">
        <f>IF(('Activity data'!AX21*EF!$H34)*kgtoGg=0,"NO",('Activity data'!AX21*EF!$H34)*kgtoGg)</f>
        <v>3.4144949560148324E-2</v>
      </c>
      <c r="AY34" s="28">
        <f>IF(('Activity data'!AY21*EF!$H34)*kgtoGg=0,"NO",('Activity data'!AY21*EF!$H34)*kgtoGg)</f>
        <v>3.5175050046450523E-2</v>
      </c>
      <c r="AZ34" s="28">
        <f>IF(('Activity data'!AZ21*EF!$H34)*kgtoGg=0,"NO",('Activity data'!AZ21*EF!$H34)*kgtoGg)</f>
        <v>3.6300277436991962E-2</v>
      </c>
      <c r="BA34" s="28">
        <f>IF(('Activity data'!BA21*EF!$H34)*kgtoGg=0,"NO",('Activity data'!BA21*EF!$H34)*kgtoGg)</f>
        <v>3.7297400158334611E-2</v>
      </c>
      <c r="BB34" s="28">
        <f>IF(('Activity data'!BB21*EF!$H34)*kgtoGg=0,"NO",('Activity data'!BB21*EF!$H34)*kgtoGg)</f>
        <v>3.8346719208242785E-2</v>
      </c>
      <c r="BC34" s="28">
        <f>IF(('Activity data'!BC21*EF!$H34)*kgtoGg=0,"NO",('Activity data'!BC21*EF!$H34)*kgtoGg)</f>
        <v>3.9445794807430025E-2</v>
      </c>
      <c r="BD34" s="28">
        <f>IF(('Activity data'!BD21*EF!$H34)*kgtoGg=0,"NO",('Activity data'!BD21*EF!$H34)*kgtoGg)</f>
        <v>4.0506345779257179E-2</v>
      </c>
      <c r="BE34" s="28">
        <f>IF(('Activity data'!BE21*EF!$H34)*kgtoGg=0,"NO",('Activity data'!BE21*EF!$H34)*kgtoGg)</f>
        <v>4.1586698565599295E-2</v>
      </c>
      <c r="BF34" s="28">
        <f>IF(('Activity data'!BF21*EF!$H34)*kgtoGg=0,"NO",('Activity data'!BF21*EF!$H34)*kgtoGg)</f>
        <v>4.2725584699785692E-2</v>
      </c>
      <c r="BG34" s="28">
        <f>IF(('Activity data'!BG21*EF!$H34)*kgtoGg=0,"NO",('Activity data'!BG21*EF!$H34)*kgtoGg)</f>
        <v>4.3858635244818242E-2</v>
      </c>
      <c r="BH34" s="28">
        <f>IF(('Activity data'!BH21*EF!$H34)*kgtoGg=0,"NO",('Activity data'!BH21*EF!$H34)*kgtoGg)</f>
        <v>4.5018419095932648E-2</v>
      </c>
      <c r="BI34" s="28">
        <f>IF(('Activity data'!BI21*EF!$H34)*kgtoGg=0,"NO",('Activity data'!BI21*EF!$H34)*kgtoGg)</f>
        <v>4.6215203531597367E-2</v>
      </c>
      <c r="BJ34" s="28">
        <f>IF(('Activity data'!BJ21*EF!$H34)*kgtoGg=0,"NO",('Activity data'!BJ21*EF!$H34)*kgtoGg)</f>
        <v>4.7451002643865939E-2</v>
      </c>
      <c r="BK34" s="28">
        <f>IF(('Activity data'!BK21*EF!$H34)*kgtoGg=0,"NO",('Activity data'!BK21*EF!$H34)*kgtoGg)</f>
        <v>4.8776079441610942E-2</v>
      </c>
      <c r="BL34" s="28">
        <f>IF(('Activity data'!BL21*EF!$H34)*kgtoGg=0,"NO",('Activity data'!BL21*EF!$H34)*kgtoGg)</f>
        <v>5.0143618873654025E-2</v>
      </c>
      <c r="BM34" s="28">
        <f>IF(('Activity data'!BM21*EF!$H34)*kgtoGg=0,"NO",('Activity data'!BM21*EF!$H34)*kgtoGg)</f>
        <v>5.1499028696622866E-2</v>
      </c>
      <c r="BN34" s="28">
        <f>IF(('Activity data'!BN21*EF!$H34)*kgtoGg=0,"NO",('Activity data'!BN21*EF!$H34)*kgtoGg)</f>
        <v>5.2913246679346389E-2</v>
      </c>
      <c r="BO34" s="28">
        <f>IF(('Activity data'!BO21*EF!$H34)*kgtoGg=0,"NO",('Activity data'!BO21*EF!$H34)*kgtoGg)</f>
        <v>5.440511209551438E-2</v>
      </c>
      <c r="BP34" s="28">
        <f>IF(('Activity data'!BP21*EF!$H34)*kgtoGg=0,"NO",('Activity data'!BP21*EF!$H34)*kgtoGg)</f>
        <v>5.6192283836490095E-2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9.2841555434948639E-2</v>
      </c>
      <c r="AE35" s="28">
        <f>IF(('Activity data'!AE22*EF!$H35)*kgtoGg=0,"NO",('Activity data'!AE22*EF!$H35)*kgtoGg)</f>
        <v>9.4441822127422623E-2</v>
      </c>
      <c r="AF35" s="28">
        <f>IF(('Activity data'!AF22*EF!$H35)*kgtoGg=0,"NO",('Activity data'!AF22*EF!$H35)*kgtoGg)</f>
        <v>9.5263921538190091E-2</v>
      </c>
      <c r="AG35" s="28">
        <f>IF(('Activity data'!AG22*EF!$H35)*kgtoGg=0,"NO",('Activity data'!AG22*EF!$H35)*kgtoGg)</f>
        <v>9.4452704571505577E-2</v>
      </c>
      <c r="AH35" s="28">
        <f>IF(('Activity data'!AH22*EF!$H35)*kgtoGg=0,"NO",('Activity data'!AH22*EF!$H35)*kgtoGg)</f>
        <v>9.3456475501394909E-2</v>
      </c>
      <c r="AI35" s="28">
        <f>IF(('Activity data'!AI22*EF!$H35)*kgtoGg=0,"NO",('Activity data'!AI22*EF!$H35)*kgtoGg)</f>
        <v>9.3569488042606785E-2</v>
      </c>
      <c r="AJ35" s="28">
        <f>IF(('Activity data'!AJ22*EF!$H35)*kgtoGg=0,"NO",('Activity data'!AJ22*EF!$H35)*kgtoGg)</f>
        <v>9.3225867903050721E-2</v>
      </c>
      <c r="AK35" s="28">
        <f>IF(('Activity data'!AK22*EF!$H35)*kgtoGg=0,"NO",('Activity data'!AK22*EF!$H35)*kgtoGg)</f>
        <v>9.1388763345632104E-2</v>
      </c>
      <c r="AL35" s="28">
        <f>IF(('Activity data'!AL22*EF!$H35)*kgtoGg=0,"NO",('Activity data'!AL22*EF!$H35)*kgtoGg)</f>
        <v>7.6332522738796205E-2</v>
      </c>
      <c r="AM35" s="28">
        <f>IF(('Activity data'!AM22*EF!$H35)*kgtoGg=0,"NO",('Activity data'!AM22*EF!$H35)*kgtoGg)</f>
        <v>8.0317033609319494E-2</v>
      </c>
      <c r="AN35" s="28">
        <f>IF(('Activity data'!AN22*EF!$H35)*kgtoGg=0,"NO",('Activity data'!AN22*EF!$H35)*kgtoGg)</f>
        <v>8.2548633947045716E-2</v>
      </c>
      <c r="AO35" s="28">
        <f>IF(('Activity data'!AO22*EF!$H35)*kgtoGg=0,"NO",('Activity data'!AO22*EF!$H35)*kgtoGg)</f>
        <v>8.5058574800425613E-2</v>
      </c>
      <c r="AP35" s="28">
        <f>IF(('Activity data'!AP22*EF!$H35)*kgtoGg=0,"NO",('Activity data'!AP22*EF!$H35)*kgtoGg)</f>
        <v>8.7584637833193105E-2</v>
      </c>
      <c r="AQ35" s="28">
        <f>IF(('Activity data'!AQ22*EF!$H35)*kgtoGg=0,"NO",('Activity data'!AQ22*EF!$H35)*kgtoGg)</f>
        <v>9.1573107186777594E-2</v>
      </c>
      <c r="AR35" s="28">
        <f>IF(('Activity data'!AR22*EF!$H35)*kgtoGg=0,"NO",('Activity data'!AR22*EF!$H35)*kgtoGg)</f>
        <v>9.591354734991811E-2</v>
      </c>
      <c r="AS35" s="28">
        <f>IF(('Activity data'!AS22*EF!$H35)*kgtoGg=0,"NO",('Activity data'!AS22*EF!$H35)*kgtoGg)</f>
        <v>0.10065522899576189</v>
      </c>
      <c r="AT35" s="28">
        <f>IF(('Activity data'!AT22*EF!$H35)*kgtoGg=0,"NO",('Activity data'!AT22*EF!$H35)*kgtoGg)</f>
        <v>0.10555150448122468</v>
      </c>
      <c r="AU35" s="28">
        <f>IF(('Activity data'!AU22*EF!$H35)*kgtoGg=0,"NO",('Activity data'!AU22*EF!$H35)*kgtoGg)</f>
        <v>0.1121569110243389</v>
      </c>
      <c r="AV35" s="28">
        <f>IF(('Activity data'!AV22*EF!$H35)*kgtoGg=0,"NO",('Activity data'!AV22*EF!$H35)*kgtoGg)</f>
        <v>0.1191967115758389</v>
      </c>
      <c r="AW35" s="28">
        <f>IF(('Activity data'!AW22*EF!$H35)*kgtoGg=0,"NO",('Activity data'!AW22*EF!$H35)*kgtoGg)</f>
        <v>0.12562469093994996</v>
      </c>
      <c r="AX35" s="28">
        <f>IF(('Activity data'!AX22*EF!$H35)*kgtoGg=0,"NO",('Activity data'!AX22*EF!$H35)*kgtoGg)</f>
        <v>0.13195804177011428</v>
      </c>
      <c r="AY35" s="28">
        <f>IF(('Activity data'!AY22*EF!$H35)*kgtoGg=0,"NO",('Activity data'!AY22*EF!$H35)*kgtoGg)</f>
        <v>0.13832868210123819</v>
      </c>
      <c r="AZ35" s="28">
        <f>IF(('Activity data'!AZ22*EF!$H35)*kgtoGg=0,"NO",('Activity data'!AZ22*EF!$H35)*kgtoGg)</f>
        <v>0.14541586744539317</v>
      </c>
      <c r="BA35" s="28">
        <f>IF(('Activity data'!BA22*EF!$H35)*kgtoGg=0,"NO",('Activity data'!BA22*EF!$H35)*kgtoGg)</f>
        <v>0.15133421950949957</v>
      </c>
      <c r="BB35" s="28">
        <f>IF(('Activity data'!BB22*EF!$H35)*kgtoGg=0,"NO",('Activity data'!BB22*EF!$H35)*kgtoGg)</f>
        <v>0.15781924522184831</v>
      </c>
      <c r="BC35" s="28">
        <f>IF(('Activity data'!BC22*EF!$H35)*kgtoGg=0,"NO",('Activity data'!BC22*EF!$H35)*kgtoGg)</f>
        <v>0.16463601064357195</v>
      </c>
      <c r="BD35" s="28">
        <f>IF(('Activity data'!BD22*EF!$H35)*kgtoGg=0,"NO",('Activity data'!BD22*EF!$H35)*kgtoGg)</f>
        <v>0.1710529940649905</v>
      </c>
      <c r="BE35" s="28">
        <f>IF(('Activity data'!BE22*EF!$H35)*kgtoGg=0,"NO",('Activity data'!BE22*EF!$H35)*kgtoGg)</f>
        <v>0.17755534277767959</v>
      </c>
      <c r="BF35" s="28">
        <f>IF(('Activity data'!BF22*EF!$H35)*kgtoGg=0,"NO",('Activity data'!BF22*EF!$H35)*kgtoGg)</f>
        <v>0.18445696753460031</v>
      </c>
      <c r="BG35" s="28">
        <f>IF(('Activity data'!BG22*EF!$H35)*kgtoGg=0,"NO",('Activity data'!BG22*EF!$H35)*kgtoGg)</f>
        <v>0.19142415817754294</v>
      </c>
      <c r="BH35" s="28">
        <f>IF(('Activity data'!BH22*EF!$H35)*kgtoGg=0,"NO",('Activity data'!BH22*EF!$H35)*kgtoGg)</f>
        <v>0.19852920690860382</v>
      </c>
      <c r="BI35" s="28">
        <f>IF(('Activity data'!BI22*EF!$H35)*kgtoGg=0,"NO",('Activity data'!BI22*EF!$H35)*kgtoGg)</f>
        <v>0.20585245637378471</v>
      </c>
      <c r="BJ35" s="28">
        <f>IF(('Activity data'!BJ22*EF!$H35)*kgtoGg=0,"NO",('Activity data'!BJ22*EF!$H35)*kgtoGg)</f>
        <v>0.21340692599621164</v>
      </c>
      <c r="BK35" s="28">
        <f>IF(('Activity data'!BK22*EF!$H35)*kgtoGg=0,"NO",('Activity data'!BK22*EF!$H35)*kgtoGg)</f>
        <v>0.2215861662454281</v>
      </c>
      <c r="BL35" s="28">
        <f>IF(('Activity data'!BL22*EF!$H35)*kgtoGg=0,"NO",('Activity data'!BL22*EF!$H35)*kgtoGg)</f>
        <v>0.23020545419742008</v>
      </c>
      <c r="BM35" s="28">
        <f>IF(('Activity data'!BM22*EF!$H35)*kgtoGg=0,"NO",('Activity data'!BM22*EF!$H35)*kgtoGg)</f>
        <v>0.23864319466780015</v>
      </c>
      <c r="BN35" s="28">
        <f>IF(('Activity data'!BN22*EF!$H35)*kgtoGg=0,"NO",('Activity data'!BN22*EF!$H35)*kgtoGg)</f>
        <v>0.24745392135500049</v>
      </c>
      <c r="BO35" s="28">
        <f>IF(('Activity data'!BO22*EF!$H35)*kgtoGg=0,"NO",('Activity data'!BO22*EF!$H35)*kgtoGg)</f>
        <v>0.25677799843196092</v>
      </c>
      <c r="BP35" s="28">
        <f>IF(('Activity data'!BP22*EF!$H35)*kgtoGg=0,"NO",('Activity data'!BP22*EF!$H35)*kgtoGg)</f>
        <v>0.26828038493787509</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5.9549912707650046E-2</v>
      </c>
      <c r="AE36" s="28">
        <f>IF(('Activity data'!AE5*EF!$H36*EF!$H54)*NtoN2O*kgtoGg=0,"NO",('Activity data'!AE5*EF!$H36*EF!$H54)*NtoN2O*kgtoGg)</f>
        <v>5.9934374126731839E-2</v>
      </c>
      <c r="AF36" s="28">
        <f>IF(('Activity data'!AF5*EF!$H36*EF!$H54)*NtoN2O*kgtoGg=0,"NO",('Activity data'!AF5*EF!$H36*EF!$H54)*NtoN2O*kgtoGg)</f>
        <v>6.0242402846832112E-2</v>
      </c>
      <c r="AG36" s="28">
        <f>IF(('Activity data'!AG5*EF!$H36*EF!$H54)*NtoN2O*kgtoGg=0,"NO",('Activity data'!AG5*EF!$H36*EF!$H54)*NtoN2O*kgtoGg)</f>
        <v>6.0349133689260856E-2</v>
      </c>
      <c r="AH36" s="28">
        <f>IF(('Activity data'!AH5*EF!$H36*EF!$H54)*NtoN2O*kgtoGg=0,"NO",('Activity data'!AH5*EF!$H36*EF!$H54)*NtoN2O*kgtoGg)</f>
        <v>6.0457456482084303E-2</v>
      </c>
      <c r="AI36" s="28">
        <f>IF(('Activity data'!AI5*EF!$H36*EF!H54)*NtoN2O*kgtoGg=0,"NO",('Activity data'!AI5*EF!$H36*EF!H54)*NtoN2O*kgtoGg)</f>
        <v>6.075203286604669E-2</v>
      </c>
      <c r="AJ36" s="28">
        <f>IF(('Activity data'!AJ5*EF!$H36*EF!I54)*NtoN2O*kgtoGg=0,"NO",('Activity data'!AJ5*EF!$H36*EF!I54)*NtoN2O*kgtoGg)</f>
        <v>6.0995288521723222E-2</v>
      </c>
      <c r="AK36" s="28">
        <f>IF(('Activity data'!AK5*EF!$H36*EF!J54)*NtoN2O*kgtoGg=0,"NO",('Activity data'!AK5*EF!$H36*EF!J54)*NtoN2O*kgtoGg)</f>
        <v>6.1037083660466354E-2</v>
      </c>
      <c r="AL36" s="28">
        <f>IF(('Activity data'!AL5*EF!$H36*EF!K54)*NtoN2O*kgtoGg=0,"NO",('Activity data'!AL5*EF!$H36*EF!K54)*NtoN2O*kgtoGg)</f>
        <v>5.9171217006100667E-2</v>
      </c>
      <c r="AM36" s="28">
        <f>IF(('Activity data'!AM5*EF!$H36*EF!L54)*NtoN2O*kgtoGg=0,"NO",('Activity data'!AM5*EF!$H36*EF!L54)*NtoN2O*kgtoGg)</f>
        <v>5.9914646869686311E-2</v>
      </c>
      <c r="AN36" s="28">
        <f>IF(('Activity data'!AN5*EF!$H36*EF!M54)*NtoN2O*kgtoGg=0,"NO",('Activity data'!AN5*EF!$H36*EF!M54)*NtoN2O*kgtoGg)</f>
        <v>6.0416456611911667E-2</v>
      </c>
      <c r="AO36" s="28">
        <f>IF(('Activity data'!AO5*EF!$H36*EF!N54)*NtoN2O*kgtoGg=0,"NO",('Activity data'!AO5*EF!$H36*EF!N54)*NtoN2O*kgtoGg)</f>
        <v>6.0971429270430012E-2</v>
      </c>
      <c r="AP36" s="28">
        <f>IF(('Activity data'!AP5*EF!$H36*EF!O54)*NtoN2O*kgtoGg=0,"NO",('Activity data'!AP5*EF!$H36*EF!O54)*NtoN2O*kgtoGg)</f>
        <v>6.1540766950089205E-2</v>
      </c>
      <c r="AQ36" s="28">
        <f>IF(('Activity data'!AQ5*EF!$H36*EF!P54)*NtoN2O*kgtoGg=0,"NO",('Activity data'!AQ5*EF!$H36*EF!P54)*NtoN2O*kgtoGg)</f>
        <v>6.2337692493683511E-2</v>
      </c>
      <c r="AR36" s="28">
        <f>IF(('Activity data'!AR5*EF!$H36*EF!Q54)*NtoN2O*kgtoGg=0,"NO",('Activity data'!AR5*EF!$H36*EF!Q54)*NtoN2O*kgtoGg)</f>
        <v>6.3138648334732067E-2</v>
      </c>
      <c r="AS36" s="28">
        <f>IF(('Activity data'!AS5*EF!$H36*EF!R54)*NtoN2O*kgtoGg=0,"NO",('Activity data'!AS5*EF!$H36*EF!R54)*NtoN2O*kgtoGg)</f>
        <v>6.4010855881417986E-2</v>
      </c>
      <c r="AT36" s="28">
        <f>IF(('Activity data'!AT5*EF!$H36*EF!S54)*NtoN2O*kgtoGg=0,"NO",('Activity data'!AT5*EF!$H36*EF!S54)*NtoN2O*kgtoGg)</f>
        <v>6.4917626188978866E-2</v>
      </c>
      <c r="AU36" s="28">
        <f>IF(('Activity data'!AU5*EF!$H36*EF!T54)*NtoN2O*kgtoGg=0,"NO",('Activity data'!AU5*EF!$H36*EF!T54)*NtoN2O*kgtoGg)</f>
        <v>6.609137204766867E-2</v>
      </c>
      <c r="AV36" s="28">
        <f>IF(('Activity data'!AV5*EF!$H36*EF!U54)*NtoN2O*kgtoGg=0,"NO",('Activity data'!AV5*EF!$H36*EF!U54)*NtoN2O*kgtoGg)</f>
        <v>6.7342685866222968E-2</v>
      </c>
      <c r="AW36" s="28">
        <f>IF(('Activity data'!AW5*EF!$H36*EF!V54)*NtoN2O*kgtoGg=0,"NO",('Activity data'!AW5*EF!$H36*EF!V54)*NtoN2O*kgtoGg)</f>
        <v>6.84653867851963E-2</v>
      </c>
      <c r="AX36" s="28">
        <f>IF(('Activity data'!AX5*EF!$H36*EF!W54)*NtoN2O*kgtoGg=0,"NO",('Activity data'!AX5*EF!$H36*EF!W54)*NtoN2O*kgtoGg)</f>
        <v>6.9584819377614099E-2</v>
      </c>
      <c r="AY36" s="28">
        <f>IF(('Activity data'!AY5*EF!$H36*EF!X54)*NtoN2O*kgtoGg=0,"NO",('Activity data'!AY5*EF!$H36*EF!X54)*NtoN2O*kgtoGg)</f>
        <v>7.0720502885199946E-2</v>
      </c>
      <c r="AZ36" s="28">
        <f>IF(('Activity data'!AZ5*EF!$H36*EF!Y54)*NtoN2O*kgtoGg=0,"NO",('Activity data'!AZ5*EF!$H36*EF!Y54)*NtoN2O*kgtoGg)</f>
        <v>7.1975293457575945E-2</v>
      </c>
      <c r="BA36" s="28">
        <f>IF(('Activity data'!BA5*EF!$H36*EF!Z54)*NtoN2O*kgtoGg=0,"NO",('Activity data'!BA5*EF!$H36*EF!Z54)*NtoN2O*kgtoGg)</f>
        <v>7.3062826005022424E-2</v>
      </c>
      <c r="BB36" s="28">
        <f>IF(('Activity data'!BB5*EF!$H36*EF!AA54)*NtoN2O*kgtoGg=0,"NO",('Activity data'!BB5*EF!$H36*EF!AA54)*NtoN2O*kgtoGg)</f>
        <v>7.4200053572255245E-2</v>
      </c>
      <c r="BC36" s="28">
        <f>IF(('Activity data'!BC5*EF!$H36*EF!AB54)*NtoN2O*kgtoGg=0,"NO",('Activity data'!BC5*EF!$H36*EF!AB54)*NtoN2O*kgtoGg)</f>
        <v>7.5397324330041496E-2</v>
      </c>
      <c r="BD36" s="28">
        <f>IF(('Activity data'!BD5*EF!$H36*EF!AC54)*NtoN2O*kgtoGg=0,"NO",('Activity data'!BD5*EF!$H36*EF!AC54)*NtoN2O*kgtoGg)</f>
        <v>7.6542568815413006E-2</v>
      </c>
      <c r="BE36" s="28">
        <f>IF(('Activity data'!BE5*EF!$H36*EF!AD54)*NtoN2O*kgtoGg=0,"NO",('Activity data'!BE5*EF!$H36*EF!AD54)*NtoN2O*kgtoGg)</f>
        <v>7.7709717502564696E-2</v>
      </c>
      <c r="BF36" s="28">
        <f>IF(('Activity data'!BF5*EF!$H36*EF!AE54)*NtoN2O*kgtoGg=0,"NO",('Activity data'!BF5*EF!$H36*EF!AE54)*NtoN2O*kgtoGg)</f>
        <v>7.8947077129250171E-2</v>
      </c>
      <c r="BG36" s="28">
        <f>IF(('Activity data'!BG5*EF!$H36*EF!AF54)*NtoN2O*kgtoGg=0,"NO",('Activity data'!BG5*EF!$H36*EF!AF54)*NtoN2O*kgtoGg)</f>
        <v>8.0160249522378185E-2</v>
      </c>
      <c r="BH36" s="28">
        <f>IF(('Activity data'!BH5*EF!$H36*EF!AG54)*NtoN2O*kgtoGg=0,"NO",('Activity data'!BH5*EF!$H36*EF!AG54)*NtoN2O*kgtoGg)</f>
        <v>8.140312873677133E-2</v>
      </c>
      <c r="BI36" s="28">
        <f>IF(('Activity data'!BI5*EF!$H36*EF!AH54)*NtoN2O*kgtoGg=0,"NO",('Activity data'!BI5*EF!$H36*EF!AH54)*NtoN2O*kgtoGg)</f>
        <v>8.2688173010137506E-2</v>
      </c>
      <c r="BJ36" s="28">
        <f>IF(('Activity data'!BJ5*EF!$H36*EF!AI54)*NtoN2O*kgtoGg=0,"NO",('Activity data'!BJ5*EF!$H36*EF!AI54)*NtoN2O*kgtoGg)</f>
        <v>8.4017484656891947E-2</v>
      </c>
      <c r="BK36" s="28">
        <f>IF(('Activity data'!BK5*EF!$H36*EF!AJ54)*NtoN2O*kgtoGg=0,"NO",('Activity data'!BK5*EF!$H36*EF!AJ54)*NtoN2O*kgtoGg)</f>
        <v>8.5452589442859522E-2</v>
      </c>
      <c r="BL36" s="28">
        <f>IF(('Activity data'!BL5*EF!$H36*EF!AK54)*NtoN2O*kgtoGg=0,"NO",('Activity data'!BL5*EF!$H36*EF!AK54)*NtoN2O*kgtoGg)</f>
        <v>8.6921570562375636E-2</v>
      </c>
      <c r="BM36" s="28">
        <f>IF(('Activity data'!BM5*EF!$H36*EF!AL54)*NtoN2O*kgtoGg=0,"NO",('Activity data'!BM5*EF!$H36*EF!AL54)*NtoN2O*kgtoGg)</f>
        <v>8.8370602134963949E-2</v>
      </c>
      <c r="BN36" s="28">
        <f>IF(('Activity data'!BN5*EF!$H36*EF!AM54)*NtoN2O*kgtoGg=0,"NO",('Activity data'!BN5*EF!$H36*EF!AM54)*NtoN2O*kgtoGg)</f>
        <v>8.9886496003618227E-2</v>
      </c>
      <c r="BO36" s="28">
        <f>IF(('Activity data'!BO5*EF!$H36*EF!AN54)*NtoN2O*kgtoGg=0,"NO",('Activity data'!BO5*EF!$H36*EF!AN54)*NtoN2O*kgtoGg)</f>
        <v>9.1491618261818258E-2</v>
      </c>
      <c r="BP36" s="28">
        <f>IF(('Activity data'!BP5*EF!$H36*EF!AO54)*NtoN2O*kgtoGg=0,"NO",('Activity data'!BP5*EF!$H36*EF!AO54)*NtoN2O*kgtoGg)</f>
        <v>9.344925382980547E-2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0.26074716139536808</v>
      </c>
      <c r="AE37" s="28">
        <f>IF(('Activity data'!AE6*EF!$H37*EF!$H55)*NtoN2O*kgtoGg=0,"NO",('Activity data'!AE6*EF!$H37*EF!$H55)*NtoN2O*kgtoGg)</f>
        <v>0.26243057651948015</v>
      </c>
      <c r="AF37" s="28">
        <f>IF(('Activity data'!AF6*EF!$H37*EF!$H55)*NtoN2O*kgtoGg=0,"NO",('Activity data'!AF6*EF!$H37*EF!$H55)*NtoN2O*kgtoGg)</f>
        <v>0.26377932097169621</v>
      </c>
      <c r="AG37" s="28">
        <f>IF(('Activity data'!AG6*EF!$H37*EF!$H55)*NtoN2O*kgtoGg=0,"NO",('Activity data'!AG6*EF!$H37*EF!$H55)*NtoN2O*kgtoGg)</f>
        <v>0.26424665606810943</v>
      </c>
      <c r="AH37" s="28">
        <f>IF(('Activity data'!AH6*EF!$H37*EF!$H55)*NtoN2O*kgtoGg=0,"NO",('Activity data'!AH6*EF!$H37*EF!$H55)*NtoN2O*kgtoGg)</f>
        <v>0.26472096172967774</v>
      </c>
      <c r="AI37" s="28">
        <f>IF(('Activity data'!AI6*EF!$H37*EF!H55)*NtoN2O*kgtoGg=0,"NO",('Activity data'!AI6*EF!$H37*EF!H55)*NtoN2O*kgtoGg)</f>
        <v>0.26601080335059479</v>
      </c>
      <c r="AJ37" s="28">
        <f>IF(('Activity data'!AJ6*EF!$H37*EF!I55)*NtoN2O*kgtoGg=0,"NO",('Activity data'!AJ6*EF!$H37*EF!I55)*NtoN2O*kgtoGg)</f>
        <v>0.26707593038146743</v>
      </c>
      <c r="AK37" s="28">
        <f>IF(('Activity data'!AK6*EF!$H37*EF!J55)*NtoN2O*kgtoGg=0,"NO",('Activity data'!AK6*EF!$H37*EF!J55)*NtoN2O*kgtoGg)</f>
        <v>0.26725893591903888</v>
      </c>
      <c r="AL37" s="28">
        <f>IF(('Activity data'!AL6*EF!$H37*EF!K55)*NtoN2O*kgtoGg=0,"NO",('Activity data'!AL6*EF!$H37*EF!K55)*NtoN2O*kgtoGg)</f>
        <v>0.25908899222732257</v>
      </c>
      <c r="AM37" s="28">
        <f>IF(('Activity data'!AM6*EF!$H37*EF!L55)*NtoN2O*kgtoGg=0,"NO",('Activity data'!AM6*EF!$H37*EF!L55)*NtoN2O*kgtoGg)</f>
        <v>0.26234419811785276</v>
      </c>
      <c r="AN37" s="28">
        <f>IF(('Activity data'!AN6*EF!$H37*EF!M55)*NtoN2O*kgtoGg=0,"NO",('Activity data'!AN6*EF!$H37*EF!M55)*NtoN2O*kgtoGg)</f>
        <v>0.26454143838062461</v>
      </c>
      <c r="AO37" s="28">
        <f>IF(('Activity data'!AO6*EF!$H37*EF!N55)*NtoN2O*kgtoGg=0,"NO",('Activity data'!AO6*EF!$H37*EF!N55)*NtoN2O*kgtoGg)</f>
        <v>0.26697145949704709</v>
      </c>
      <c r="AP37" s="28">
        <f>IF(('Activity data'!AP6*EF!$H37*EF!O55)*NtoN2O*kgtoGg=0,"NO",('Activity data'!AP6*EF!$H37*EF!O55)*NtoN2O*kgtoGg)</f>
        <v>0.26946437975665116</v>
      </c>
      <c r="AQ37" s="28">
        <f>IF(('Activity data'!AQ6*EF!$H37*EF!P55)*NtoN2O*kgtoGg=0,"NO",('Activity data'!AQ6*EF!$H37*EF!P55)*NtoN2O*kgtoGg)</f>
        <v>0.27295382355073067</v>
      </c>
      <c r="AR37" s="28">
        <f>IF(('Activity data'!AR6*EF!$H37*EF!Q55)*NtoN2O*kgtoGg=0,"NO",('Activity data'!AR6*EF!$H37*EF!Q55)*NtoN2O*kgtoGg)</f>
        <v>0.27646091453475508</v>
      </c>
      <c r="AS37" s="28">
        <f>IF(('Activity data'!AS6*EF!$H37*EF!R55)*NtoN2O*kgtoGg=0,"NO",('Activity data'!AS6*EF!$H37*EF!R55)*NtoN2O*kgtoGg)</f>
        <v>0.28027999052672992</v>
      </c>
      <c r="AT37" s="28">
        <f>IF(('Activity data'!AT6*EF!$H37*EF!S55)*NtoN2O*kgtoGg=0,"NO",('Activity data'!AT6*EF!$H37*EF!S55)*NtoN2O*kgtoGg)</f>
        <v>0.28425040413413272</v>
      </c>
      <c r="AU37" s="28">
        <f>IF(('Activity data'!AU6*EF!$H37*EF!T55)*NtoN2O*kgtoGg=0,"NO",('Activity data'!AU6*EF!$H37*EF!T55)*NtoN2O*kgtoGg)</f>
        <v>0.28938980546886567</v>
      </c>
      <c r="AV37" s="28">
        <f>IF(('Activity data'!AV6*EF!$H37*EF!U55)*NtoN2O*kgtoGg=0,"NO",('Activity data'!AV6*EF!$H37*EF!U55)*NtoN2O*kgtoGg)</f>
        <v>0.29486884836527816</v>
      </c>
      <c r="AW37" s="28">
        <f>IF(('Activity data'!AW6*EF!$H37*EF!V55)*NtoN2O*kgtoGg=0,"NO",('Activity data'!AW6*EF!$H37*EF!V55)*NtoN2O*kgtoGg)</f>
        <v>0.29978474268665917</v>
      </c>
      <c r="AX37" s="28">
        <f>IF(('Activity data'!AX6*EF!$H37*EF!W55)*NtoN2O*kgtoGg=0,"NO",('Activity data'!AX6*EF!$H37*EF!W55)*NtoN2O*kgtoGg)</f>
        <v>0.30468632620835756</v>
      </c>
      <c r="AY37" s="28">
        <f>IF(('Activity data'!AY6*EF!$H37*EF!X55)*NtoN2O*kgtoGg=0,"NO",('Activity data'!AY6*EF!$H37*EF!X55)*NtoN2O*kgtoGg)</f>
        <v>0.30965906650942776</v>
      </c>
      <c r="AZ37" s="28">
        <f>IF(('Activity data'!AZ6*EF!$H37*EF!Y55)*NtoN2O*kgtoGg=0,"NO",('Activity data'!AZ6*EF!$H37*EF!Y55)*NtoN2O*kgtoGg)</f>
        <v>0.31515333283184804</v>
      </c>
      <c r="BA37" s="28">
        <f>IF(('Activity data'!BA6*EF!$H37*EF!Z55)*NtoN2O*kgtoGg=0,"NO",('Activity data'!BA6*EF!$H37*EF!Z55)*NtoN2O*kgtoGg)</f>
        <v>0.31991523779153946</v>
      </c>
      <c r="BB37" s="28">
        <f>IF(('Activity data'!BB6*EF!$H37*EF!AA55)*NtoN2O*kgtoGg=0,"NO",('Activity data'!BB6*EF!$H37*EF!AA55)*NtoN2O*kgtoGg)</f>
        <v>0.32489473896179755</v>
      </c>
      <c r="BC37" s="28">
        <f>IF(('Activity data'!BC6*EF!$H37*EF!AB55)*NtoN2O*kgtoGg=0,"NO",('Activity data'!BC6*EF!$H37*EF!AB55)*NtoN2O*kgtoGg)</f>
        <v>0.3301371471756781</v>
      </c>
      <c r="BD37" s="28">
        <f>IF(('Activity data'!BD6*EF!$H37*EF!AC55)*NtoN2O*kgtoGg=0,"NO",('Activity data'!BD6*EF!$H37*EF!AC55)*NtoN2O*kgtoGg)</f>
        <v>0.33515175148131876</v>
      </c>
      <c r="BE37" s="28">
        <f>IF(('Activity data'!BE6*EF!$H37*EF!AD55)*NtoN2O*kgtoGg=0,"NO",('Activity data'!BE6*EF!$H37*EF!AD55)*NtoN2O*kgtoGg)</f>
        <v>0.3402622662287576</v>
      </c>
      <c r="BF37" s="28">
        <f>IF(('Activity data'!BF6*EF!$H37*EF!AE55)*NtoN2O*kgtoGg=0,"NO",('Activity data'!BF6*EF!$H37*EF!AE55)*NtoN2O*kgtoGg)</f>
        <v>0.34568020885224071</v>
      </c>
      <c r="BG37" s="28">
        <f>IF(('Activity data'!BG6*EF!$H37*EF!AF55)*NtoN2O*kgtoGg=0,"NO",('Activity data'!BG6*EF!$H37*EF!AF55)*NtoN2O*kgtoGg)</f>
        <v>0.35099224447762145</v>
      </c>
      <c r="BH37" s="28">
        <f>IF(('Activity data'!BH6*EF!$H37*EF!AG55)*NtoN2O*kgtoGg=0,"NO",('Activity data'!BH6*EF!$H37*EF!AG55)*NtoN2O*kgtoGg)</f>
        <v>0.35643435534521112</v>
      </c>
      <c r="BI37" s="28">
        <f>IF(('Activity data'!BI6*EF!$H37*EF!AH55)*NtoN2O*kgtoGg=0,"NO",('Activity data'!BI6*EF!$H37*EF!AH55)*NtoN2O*kgtoGg)</f>
        <v>0.36206109149497817</v>
      </c>
      <c r="BJ37" s="28">
        <f>IF(('Activity data'!BJ6*EF!$H37*EF!AI55)*NtoN2O*kgtoGg=0,"NO",('Activity data'!BJ6*EF!$H37*EF!AI55)*NtoN2O*kgtoGg)</f>
        <v>0.36788165818837804</v>
      </c>
      <c r="BK37" s="28">
        <f>IF(('Activity data'!BK6*EF!$H37*EF!AJ55)*NtoN2O*kgtoGg=0,"NO",('Activity data'!BK6*EF!$H37*EF!AJ55)*NtoN2O*kgtoGg)</f>
        <v>0.37416545412075869</v>
      </c>
      <c r="BL37" s="28">
        <f>IF(('Activity data'!BL6*EF!$H37*EF!AK55)*NtoN2O*kgtoGg=0,"NO",('Activity data'!BL6*EF!$H37*EF!AK55)*NtoN2O*kgtoGg)</f>
        <v>0.3805975820558179</v>
      </c>
      <c r="BM37" s="28">
        <f>IF(('Activity data'!BM6*EF!$H37*EF!AL55)*NtoN2O*kgtoGg=0,"NO",('Activity data'!BM6*EF!$H37*EF!AL55)*NtoN2O*kgtoGg)</f>
        <v>0.38694235826362805</v>
      </c>
      <c r="BN37" s="28">
        <f>IF(('Activity data'!BN6*EF!$H37*EF!AM55)*NtoN2O*kgtoGg=0,"NO",('Activity data'!BN6*EF!$H37*EF!AM55)*NtoN2O*kgtoGg)</f>
        <v>0.39357989986958697</v>
      </c>
      <c r="BO37" s="28">
        <f>IF(('Activity data'!BO6*EF!$H37*EF!AN55)*NtoN2O*kgtoGg=0,"NO",('Activity data'!BO6*EF!$H37*EF!AN55)*NtoN2O*kgtoGg)</f>
        <v>0.40060813976933107</v>
      </c>
      <c r="BP37" s="28">
        <f>IF(('Activity data'!BP6*EF!$H37*EF!AO55)*NtoN2O*kgtoGg=0,"NO",('Activity data'!BP6*EF!$H37*EF!AO55)*NtoN2O*kgtoGg)</f>
        <v>0.40917990577518942</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1.1601708955984481E-2</v>
      </c>
      <c r="AE38" s="28">
        <f>IF(('Activity data'!AE7*EF!$H38*EF!$H56)*NtoN2O*kgtoGg=0,"NO",('Activity data'!AE7*EF!$H38*EF!$H56)*NtoN2O*kgtoGg)</f>
        <v>1.1676610988349989E-2</v>
      </c>
      <c r="AF38" s="28">
        <f>IF(('Activity data'!AF7*EF!$H38*EF!$H56)*NtoN2O*kgtoGg=0,"NO",('Activity data'!AF7*EF!$H38*EF!$H56)*NtoN2O*kgtoGg)</f>
        <v>1.1736622152064571E-2</v>
      </c>
      <c r="AG38" s="28">
        <f>IF(('Activity data'!AG7*EF!$H38*EF!$H56)*NtoN2O*kgtoGg=0,"NO",('Activity data'!AG7*EF!$H38*EF!$H56)*NtoN2O*kgtoGg)</f>
        <v>1.1757415804215904E-2</v>
      </c>
      <c r="AH38" s="28">
        <f>IF(('Activity data'!AH7*EF!$H38*EF!$H56)*NtoN2O*kgtoGg=0,"NO",('Activity data'!AH7*EF!$H38*EF!$H56)*NtoN2O*kgtoGg)</f>
        <v>1.1778519605355073E-2</v>
      </c>
      <c r="AI38" s="28">
        <f>IF(('Activity data'!AI7*EF!$H38*EF!H56)*NtoN2O*kgtoGg=0,"NO",('Activity data'!AI7*EF!$H38*EF!H56)*NtoN2O*kgtoGg)</f>
        <v>1.1835909940901257E-2</v>
      </c>
      <c r="AJ38" s="28">
        <f>IF(('Activity data'!AJ7*EF!$H38*EF!I56)*NtoN2O*kgtoGg=0,"NO",('Activity data'!AJ7*EF!$H38*EF!I56)*NtoN2O*kgtoGg)</f>
        <v>1.188330180414229E-2</v>
      </c>
      <c r="AK38" s="28">
        <f>IF(('Activity data'!AK7*EF!$H38*EF!J56)*NtoN2O*kgtoGg=0,"NO",('Activity data'!AK7*EF!$H38*EF!J56)*NtoN2O*kgtoGg)</f>
        <v>1.1891444469906609E-2</v>
      </c>
      <c r="AL38" s="28">
        <f>IF(('Activity data'!AL7*EF!$H38*EF!K56)*NtoN2O*kgtoGg=0,"NO",('Activity data'!AL7*EF!$H38*EF!K56)*NtoN2O*kgtoGg)</f>
        <v>1.1527930219585194E-2</v>
      </c>
      <c r="AM38" s="28">
        <f>IF(('Activity data'!AM7*EF!$H38*EF!L56)*NtoN2O*kgtoGg=0,"NO",('Activity data'!AM7*EF!$H38*EF!L56)*NtoN2O*kgtoGg)</f>
        <v>1.1672767659546713E-2</v>
      </c>
      <c r="AN38" s="28">
        <f>IF(('Activity data'!AN7*EF!$H38*EF!M56)*NtoN2O*kgtoGg=0,"NO",('Activity data'!AN7*EF!$H38*EF!M56)*NtoN2O*kgtoGg)</f>
        <v>1.1770531876417311E-2</v>
      </c>
      <c r="AO38" s="28">
        <f>IF(('Activity data'!AO7*EF!$H38*EF!N56)*NtoN2O*kgtoGg=0,"NO",('Activity data'!AO7*EF!$H38*EF!N56)*NtoN2O*kgtoGg)</f>
        <v>1.1878653466691813E-2</v>
      </c>
      <c r="AP38" s="28">
        <f>IF(('Activity data'!AP7*EF!$H38*EF!O56)*NtoN2O*kgtoGg=0,"NO",('Activity data'!AP7*EF!$H38*EF!O56)*NtoN2O*kgtoGg)</f>
        <v>1.1989573697415056E-2</v>
      </c>
      <c r="AQ38" s="28">
        <f>IF(('Activity data'!AQ7*EF!$H38*EF!P56)*NtoN2O*kgtoGg=0,"NO",('Activity data'!AQ7*EF!$H38*EF!P56)*NtoN2O*kgtoGg)</f>
        <v>1.2144833340897004E-2</v>
      </c>
      <c r="AR38" s="28">
        <f>IF(('Activity data'!AR7*EF!$H38*EF!Q56)*NtoN2O*kgtoGg=0,"NO",('Activity data'!AR7*EF!$H38*EF!Q56)*NtoN2O*kgtoGg)</f>
        <v>1.2300878180123903E-2</v>
      </c>
      <c r="AS38" s="28">
        <f>IF(('Activity data'!AS7*EF!$H38*EF!R56)*NtoN2O*kgtoGg=0,"NO",('Activity data'!AS7*EF!$H38*EF!R56)*NtoN2O*kgtoGg)</f>
        <v>1.2470804509916214E-2</v>
      </c>
      <c r="AT38" s="28">
        <f>IF(('Activity data'!AT7*EF!$H38*EF!S56)*NtoN2O*kgtoGg=0,"NO",('Activity data'!AT7*EF!$H38*EF!S56)*NtoN2O*kgtoGg)</f>
        <v>1.2647464469938259E-2</v>
      </c>
      <c r="AU38" s="28">
        <f>IF(('Activity data'!AU7*EF!$H38*EF!T56)*NtoN2O*kgtoGg=0,"NO",('Activity data'!AU7*EF!$H38*EF!T56)*NtoN2O*kgtoGg)</f>
        <v>1.287613748089066E-2</v>
      </c>
      <c r="AV38" s="28">
        <f>IF(('Activity data'!AV7*EF!$H38*EF!U56)*NtoN2O*kgtoGg=0,"NO",('Activity data'!AV7*EF!$H38*EF!U56)*NtoN2O*kgtoGg)</f>
        <v>1.3119922535735984E-2</v>
      </c>
      <c r="AW38" s="28">
        <f>IF(('Activity data'!AW7*EF!$H38*EF!V56)*NtoN2O*kgtoGg=0,"NO",('Activity data'!AW7*EF!$H38*EF!V56)*NtoN2O*kgtoGg)</f>
        <v>1.3338650804415238E-2</v>
      </c>
      <c r="AX38" s="28">
        <f>IF(('Activity data'!AX7*EF!$H38*EF!W56)*NtoN2O*kgtoGg=0,"NO",('Activity data'!AX7*EF!$H38*EF!W56)*NtoN2O*kgtoGg)</f>
        <v>1.3556742327014665E-2</v>
      </c>
      <c r="AY38" s="28">
        <f>IF(('Activity data'!AY7*EF!$H38*EF!X56)*NtoN2O*kgtoGg=0,"NO",('Activity data'!AY7*EF!$H38*EF!X56)*NtoN2O*kgtoGg)</f>
        <v>1.3777999906111504E-2</v>
      </c>
      <c r="AZ38" s="28">
        <f>IF(('Activity data'!AZ7*EF!$H38*EF!Y56)*NtoN2O*kgtoGg=0,"NO",('Activity data'!AZ7*EF!$H38*EF!Y56)*NtoN2O*kgtoGg)</f>
        <v>1.4022462313519017E-2</v>
      </c>
      <c r="BA38" s="28">
        <f>IF(('Activity data'!BA7*EF!$H38*EF!Z56)*NtoN2O*kgtoGg=0,"NO",('Activity data'!BA7*EF!$H38*EF!Z56)*NtoN2O*kgtoGg)</f>
        <v>1.4234338964918604E-2</v>
      </c>
      <c r="BB38" s="28">
        <f>IF(('Activity data'!BB7*EF!$H38*EF!AA56)*NtoN2O*kgtoGg=0,"NO",('Activity data'!BB7*EF!$H38*EF!AA56)*NtoN2O*kgtoGg)</f>
        <v>1.4455897362771008E-2</v>
      </c>
      <c r="BC38" s="28">
        <f>IF(('Activity data'!BC7*EF!$H38*EF!AB56)*NtoN2O*kgtoGg=0,"NO",('Activity data'!BC7*EF!$H38*EF!AB56)*NtoN2O*kgtoGg)</f>
        <v>1.4689153571584271E-2</v>
      </c>
      <c r="BD38" s="28">
        <f>IF(('Activity data'!BD7*EF!$H38*EF!AC56)*NtoN2O*kgtoGg=0,"NO",('Activity data'!BD7*EF!$H38*EF!AC56)*NtoN2O*kgtoGg)</f>
        <v>1.4912273851675281E-2</v>
      </c>
      <c r="BE38" s="28">
        <f>IF(('Activity data'!BE7*EF!$H38*EF!AD56)*NtoN2O*kgtoGg=0,"NO",('Activity data'!BE7*EF!$H38*EF!AD56)*NtoN2O*kgtoGg)</f>
        <v>1.5139661580069947E-2</v>
      </c>
      <c r="BF38" s="28">
        <f>IF(('Activity data'!BF7*EF!$H38*EF!AE56)*NtoN2O*kgtoGg=0,"NO",('Activity data'!BF7*EF!$H38*EF!AE56)*NtoN2O*kgtoGg)</f>
        <v>1.5380728033570334E-2</v>
      </c>
      <c r="BG38" s="28">
        <f>IF(('Activity data'!BG7*EF!$H38*EF!AF56)*NtoN2O*kgtoGg=0,"NO",('Activity data'!BG7*EF!$H38*EF!AF56)*NtoN2O*kgtoGg)</f>
        <v>1.5617082251041723E-2</v>
      </c>
      <c r="BH38" s="28">
        <f>IF(('Activity data'!BH7*EF!$H38*EF!AG56)*NtoN2O*kgtoGg=0,"NO",('Activity data'!BH7*EF!$H38*EF!AG56)*NtoN2O*kgtoGg)</f>
        <v>1.5859224048690064E-2</v>
      </c>
      <c r="BI38" s="28">
        <f>IF(('Activity data'!BI7*EF!$H38*EF!AH56)*NtoN2O*kgtoGg=0,"NO",('Activity data'!BI7*EF!$H38*EF!AH56)*NtoN2O*kgtoGg)</f>
        <v>1.6109580581173004E-2</v>
      </c>
      <c r="BJ38" s="28">
        <f>IF(('Activity data'!BJ7*EF!$H38*EF!AI56)*NtoN2O*kgtoGg=0,"NO",('Activity data'!BJ7*EF!$H38*EF!AI56)*NtoN2O*kgtoGg)</f>
        <v>1.6368561428267748E-2</v>
      </c>
      <c r="BK38" s="28">
        <f>IF(('Activity data'!BK7*EF!$H38*EF!AJ56)*NtoN2O*kgtoGg=0,"NO",('Activity data'!BK7*EF!$H38*EF!AJ56)*NtoN2O*kgtoGg)</f>
        <v>1.664815324110339E-2</v>
      </c>
      <c r="BL38" s="28">
        <f>IF(('Activity data'!BL7*EF!$H38*EF!AK56)*NtoN2O*kgtoGg=0,"NO",('Activity data'!BL7*EF!$H38*EF!AK56)*NtoN2O*kgtoGg)</f>
        <v>1.6934344952149724E-2</v>
      </c>
      <c r="BM38" s="28">
        <f>IF(('Activity data'!BM7*EF!$H38*EF!AL56)*NtoN2O*kgtoGg=0,"NO",('Activity data'!BM7*EF!$H38*EF!AL56)*NtoN2O*kgtoGg)</f>
        <v>1.7216650027150154E-2</v>
      </c>
      <c r="BN38" s="28">
        <f>IF(('Activity data'!BN7*EF!$H38*EF!AM56)*NtoN2O*kgtoGg=0,"NO",('Activity data'!BN7*EF!$H38*EF!AM56)*NtoN2O*kgtoGg)</f>
        <v>1.751198143357267E-2</v>
      </c>
      <c r="BO38" s="28">
        <f>IF(('Activity data'!BO7*EF!$H38*EF!AN56)*NtoN2O*kgtoGg=0,"NO",('Activity data'!BO7*EF!$H38*EF!AN56)*NtoN2O*kgtoGg)</f>
        <v>1.7824696606974045E-2</v>
      </c>
      <c r="BP38" s="28">
        <f>IF(('Activity data'!BP7*EF!$H38*EF!AO56)*NtoN2O*kgtoGg=0,"NO",('Activity data'!BP7*EF!$H38*EF!AO56)*NtoN2O*kgtoGg)</f>
        <v>1.8206089577492254E-2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0.52846809753375346</v>
      </c>
      <c r="AE39" s="28">
        <f>IF(('Activity data'!AE8*EF!$H39*EF!$H57)*NtoN2O*kgtoGg=0,"NO",('Activity data'!AE8*EF!$H39*EF!$H57)*NtoN2O*kgtoGg)</f>
        <v>0.52531631235657272</v>
      </c>
      <c r="AF39" s="28">
        <f>IF(('Activity data'!AF8*EF!$H39*EF!$H57)*NtoN2O*kgtoGg=0,"NO",('Activity data'!AF8*EF!$H39*EF!$H57)*NtoN2O*kgtoGg)</f>
        <v>0.51928655916084232</v>
      </c>
      <c r="AG39" s="28">
        <f>IF(('Activity data'!AG8*EF!$H39*EF!$H57)*NtoN2O*kgtoGg=0,"NO",('Activity data'!AG8*EF!$H39*EF!$H57)*NtoN2O*kgtoGg)</f>
        <v>0.50744599748074382</v>
      </c>
      <c r="AH39" s="28">
        <f>IF(('Activity data'!AH8*EF!$H39*EF!$H57)*NtoN2O*kgtoGg=0,"NO",('Activity data'!AH8*EF!$H39*EF!$H57)*NtoN2O*kgtoGg)</f>
        <v>0.49528549780085773</v>
      </c>
      <c r="AI39" s="28">
        <f>IF(('Activity data'!AI8*EF!$H39*EF!$H57)*NtoN2O*kgtoGg=0,"NO",('Activity data'!AI8*EF!$H39*EF!H57)*NtoN2O*kgtoGg)</f>
        <v>0.4873082585623541</v>
      </c>
      <c r="AJ39" s="28">
        <f>IF(('Activity data'!AJ8*EF!$H39*EF!$H57)*NtoN2O*kgtoGg=0,"NO",('Activity data'!AJ8*EF!$H39*EF!I57)*NtoN2O*kgtoGg)</f>
        <v>0.47783628112860393</v>
      </c>
      <c r="AK39" s="28">
        <f>IF(('Activity data'!AK8*EF!$H39*EF!$H57)*NtoN2O*kgtoGg=0,"NO",('Activity data'!AK8*EF!$H39*EF!J57)*NtoN2O*kgtoGg)</f>
        <v>0.46353876442660769</v>
      </c>
      <c r="AL39" s="28">
        <f>IF(('Activity data'!AL8*EF!$H39*EF!$H57)*NtoN2O*kgtoGg=0,"NO",('Activity data'!AL8*EF!$H39*EF!K57)*NtoN2O*kgtoGg)</f>
        <v>0.40677830664684583</v>
      </c>
      <c r="AM39" s="28">
        <f>IF(('Activity data'!AM8*EF!$H39*EF!$H57)*NtoN2O*kgtoGg=0,"NO",('Activity data'!AM8*EF!$H39*EF!L57)*NtoN2O*kgtoGg)</f>
        <v>0.41623653791609738</v>
      </c>
      <c r="AN39" s="28">
        <f>IF(('Activity data'!AN8*EF!$H39*EF!$H57)*NtoN2O*kgtoGg=0,"NO",('Activity data'!AN8*EF!$H39*EF!M57)*NtoN2O*kgtoGg)</f>
        <v>0.41992612199997137</v>
      </c>
      <c r="AO39" s="28">
        <f>IF(('Activity data'!AO8*EF!$H39*EF!$H57)*NtoN2O*kgtoGg=0,"NO",('Activity data'!AO8*EF!$H39*EF!N57)*NtoN2O*kgtoGg)</f>
        <v>0.42438937640192725</v>
      </c>
      <c r="AP39" s="28">
        <f>IF(('Activity data'!AP8*EF!$H39*EF!$H57)*NtoN2O*kgtoGg=0,"NO",('Activity data'!AP8*EF!$H39*EF!O57)*NtoN2O*kgtoGg)</f>
        <v>0.42878283388722704</v>
      </c>
      <c r="AQ39" s="28">
        <f>IF(('Activity data'!AQ8*EF!$H39*EF!$H57)*NtoN2O*kgtoGg=0,"NO",('Activity data'!AQ8*EF!$H39*EF!P57)*NtoN2O*kgtoGg)</f>
        <v>0.43752519621357472</v>
      </c>
      <c r="AR39" s="28">
        <f>IF(('Activity data'!AR8*EF!$H39*EF!$H57)*NtoN2O*kgtoGg=0,"NO",('Activity data'!AR8*EF!$H39*EF!Q57)*NtoN2O*kgtoGg)</f>
        <v>0.44671352653072582</v>
      </c>
      <c r="AS39" s="28">
        <f>IF(('Activity data'!AS8*EF!$H39*EF!$H57)*NtoN2O*kgtoGg=0,"NO",('Activity data'!AS8*EF!$H39*EF!R57)*NtoN2O*kgtoGg)</f>
        <v>0.45685761743683195</v>
      </c>
      <c r="AT39" s="28">
        <f>IF(('Activity data'!AT8*EF!$H39*EF!$H57)*NtoN2O*kgtoGg=0,"NO",('Activity data'!AT8*EF!$H39*EF!S57)*NtoN2O*kgtoGg)</f>
        <v>0.46718801366381008</v>
      </c>
      <c r="AU39" s="28">
        <f>IF(('Activity data'!AU8*EF!$H39*EF!$H57)*NtoN2O*kgtoGg=0,"NO",('Activity data'!AU8*EF!$H39*EF!T57)*NtoN2O*kgtoGg)</f>
        <v>0.4822305548931009</v>
      </c>
      <c r="AV39" s="28">
        <f>IF(('Activity data'!AV8*EF!$H39*EF!$H57)*NtoN2O*kgtoGg=0,"NO",('Activity data'!AV8*EF!$H39*EF!U57)*NtoN2O*kgtoGg)</f>
        <v>0.49813413706145782</v>
      </c>
      <c r="AW39" s="28">
        <f>IF(('Activity data'!AW8*EF!$H39*EF!$H57)*NtoN2O*kgtoGg=0,"NO",('Activity data'!AW8*EF!$H39*EF!V57)*NtoN2O*kgtoGg)</f>
        <v>0.50727871083890963</v>
      </c>
      <c r="AX39" s="28">
        <f>IF(('Activity data'!AX8*EF!$H39*EF!$H57)*NtoN2O*kgtoGg=0,"NO",('Activity data'!AX8*EF!$H39*EF!W57)*NtoN2O*kgtoGg)</f>
        <v>0.51549576230614003</v>
      </c>
      <c r="AY39" s="28">
        <f>IF(('Activity data'!AY8*EF!$H39*EF!$H57)*NtoN2O*kgtoGg=0,"NO",('Activity data'!AY8*EF!$H39*EF!X57)*NtoN2O*kgtoGg)</f>
        <v>0.52316392411064139</v>
      </c>
      <c r="AZ39" s="28">
        <f>IF(('Activity data'!AZ8*EF!$H39*EF!$H57)*NtoN2O*kgtoGg=0,"NO",('Activity data'!AZ8*EF!$H39*EF!Y57)*NtoN2O*kgtoGg)</f>
        <v>0.53208891738150765</v>
      </c>
      <c r="BA39" s="28">
        <f>IF(('Activity data'!BA8*EF!$H39*EF!$H57)*NtoN2O*kgtoGg=0,"NO",('Activity data'!BA8*EF!$H39*EF!Z57)*NtoN2O*kgtoGg)</f>
        <v>0.53724203569734963</v>
      </c>
      <c r="BB39" s="28">
        <f>IF(('Activity data'!BB8*EF!$H39*EF!$H57)*NtoN2O*kgtoGg=0,"NO",('Activity data'!BB8*EF!$H39*EF!AA57)*NtoN2O*kgtoGg)</f>
        <v>0.5430035080884309</v>
      </c>
      <c r="BC39" s="28">
        <f>IF(('Activity data'!BC8*EF!$H39*EF!$H57)*NtoN2O*kgtoGg=0,"NO",('Activity data'!BC8*EF!$H39*EF!AB57)*NtoN2O*kgtoGg)</f>
        <v>0.54895241672439432</v>
      </c>
      <c r="BD39" s="28">
        <f>IF(('Activity data'!BD8*EF!$H39*EF!$H57)*NtoN2O*kgtoGg=0,"NO",('Activity data'!BD8*EF!$H39*EF!AC57)*NtoN2O*kgtoGg)</f>
        <v>0.55325224066193535</v>
      </c>
      <c r="BE39" s="28">
        <f>IF(('Activity data'!BE8*EF!$H39*EF!$H57)*NtoN2O*kgtoGg=0,"NO",('Activity data'!BE8*EF!$H39*EF!AD57)*NtoN2O*kgtoGg)</f>
        <v>0.55713064569790094</v>
      </c>
      <c r="BF39" s="28">
        <f>IF(('Activity data'!BF8*EF!$H39*EF!$H57)*NtoN2O*kgtoGg=0,"NO",('Activity data'!BF8*EF!$H39*EF!AE57)*NtoN2O*kgtoGg)</f>
        <v>0.56131065389851609</v>
      </c>
      <c r="BG39" s="28">
        <f>IF(('Activity data'!BG8*EF!$H39*EF!$H57)*NtoN2O*kgtoGg=0,"NO",('Activity data'!BG8*EF!$H39*EF!AF57)*NtoN2O*kgtoGg)</f>
        <v>0.56765084127275545</v>
      </c>
      <c r="BH39" s="28">
        <f>IF(('Activity data'!BH8*EF!$H39*EF!$H57)*NtoN2O*kgtoGg=0,"NO",('Activity data'!BH8*EF!$H39*EF!AG57)*NtoN2O*kgtoGg)</f>
        <v>0.57378794320992299</v>
      </c>
      <c r="BI39" s="28">
        <f>IF(('Activity data'!BI8*EF!$H39*EF!$H57)*NtoN2O*kgtoGg=0,"NO",('Activity data'!BI8*EF!$H39*EF!AH57)*NtoN2O*kgtoGg)</f>
        <v>0.57988584596059323</v>
      </c>
      <c r="BJ39" s="28">
        <f>IF(('Activity data'!BJ8*EF!$H39*EF!$H57)*NtoN2O*kgtoGg=0,"NO",('Activity data'!BJ8*EF!$H39*EF!AI57)*NtoN2O*kgtoGg)</f>
        <v>0.58594943811765676</v>
      </c>
      <c r="BK39" s="28">
        <f>IF(('Activity data'!BK8*EF!$H39*EF!$H57)*NtoN2O*kgtoGg=0,"NO",('Activity data'!BK8*EF!$H39*EF!AJ57)*NtoN2O*kgtoGg)</f>
        <v>0.59279203373342237</v>
      </c>
      <c r="BL39" s="28">
        <f>IF(('Activity data'!BL8*EF!$H39*EF!$H57)*NtoN2O*kgtoGg=0,"NO",('Activity data'!BL8*EF!$H39*EF!AK57)*NtoN2O*kgtoGg)</f>
        <v>0.59977134330334902</v>
      </c>
      <c r="BM39" s="28">
        <f>IF(('Activity data'!BM8*EF!$H39*EF!$H57)*NtoN2O*kgtoGg=0,"NO",('Activity data'!BM8*EF!$H39*EF!AL57)*NtoN2O*kgtoGg)</f>
        <v>0.60575651610045333</v>
      </c>
      <c r="BN39" s="28">
        <f>IF(('Activity data'!BN8*EF!$H39*EF!$H57)*NtoN2O*kgtoGg=0,"NO",('Activity data'!BN8*EF!$H39*EF!AM57)*NtoN2O*kgtoGg)</f>
        <v>0.61188754198430129</v>
      </c>
      <c r="BO39" s="28">
        <f>IF(('Activity data'!BO8*EF!$H39*EF!$H57)*NtoN2O*kgtoGg=0,"NO",('Activity data'!BO8*EF!$H39*EF!AN57)*NtoN2O*kgtoGg)</f>
        <v>0.61840062197287771</v>
      </c>
      <c r="BP39" s="28">
        <f>IF(('Activity data'!BP8*EF!$H39*EF!$H57)*NtoN2O*kgtoGg=0,"NO",('Activity data'!BP8*EF!$H39*EF!AO57)*NtoN2O*kgtoGg)</f>
        <v>0.62845287741355382</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0.80945155977019312</v>
      </c>
      <c r="AE40" s="28">
        <f>IF(('Activity data'!AE9*EF!$H40*EF!$H58)*NtoN2O*kgtoGg=0,"NO",('Activity data'!AE9*EF!$H40*EF!$H58)*NtoN2O*kgtoGg)</f>
        <v>0.80462398845673899</v>
      </c>
      <c r="AF40" s="28">
        <f>IF(('Activity data'!AF9*EF!$H40*EF!$H58)*NtoN2O*kgtoGg=0,"NO",('Activity data'!AF9*EF!$H40*EF!$H58)*NtoN2O*kgtoGg)</f>
        <v>0.79538825000423674</v>
      </c>
      <c r="AG40" s="28">
        <f>IF(('Activity data'!AG9*EF!$H40*EF!$H58)*NtoN2O*kgtoGg=0,"NO",('Activity data'!AG9*EF!$H40*EF!$H58)*NtoN2O*kgtoGg)</f>
        <v>0.77725212946027367</v>
      </c>
      <c r="AH40" s="28">
        <f>IF(('Activity data'!AH9*EF!$H40*EF!$H58)*NtoN2O*kgtoGg=0,"NO",('Activity data'!AH9*EF!$H40*EF!$H58)*NtoN2O*kgtoGg)</f>
        <v>0.75862596171352537</v>
      </c>
      <c r="AI40" s="28">
        <f>IF(('Activity data'!AI9*EF!$H40*EF!H58)*NtoN2O*kgtoGg=0,"NO",('Activity data'!AI9*EF!$H40*EF!H58)*NtoN2O*kgtoGg)</f>
        <v>0.74640727003771512</v>
      </c>
      <c r="AJ40" s="28">
        <f>IF(('Activity data'!AJ9*EF!$H40*EF!I58)*NtoN2O*kgtoGg=0,"NO",('Activity data'!AJ9*EF!$H40*EF!I58)*NtoN2O*kgtoGg)</f>
        <v>0.73189909642489381</v>
      </c>
      <c r="AK40" s="28">
        <f>IF(('Activity data'!AK9*EF!$H40*EF!J58)*NtoN2O*kgtoGg=0,"NO",('Activity data'!AK9*EF!$H40*EF!J58)*NtoN2O*kgtoGg)</f>
        <v>0.7099996719387599</v>
      </c>
      <c r="AL40" s="28">
        <f>IF(('Activity data'!AL9*EF!$H40*EF!K58)*NtoN2O*kgtoGg=0,"NO",('Activity data'!AL9*EF!$H40*EF!K58)*NtoN2O*kgtoGg)</f>
        <v>0.62306000368345171</v>
      </c>
      <c r="AM40" s="28">
        <f>IF(('Activity data'!AM9*EF!$H40*EF!L58)*NtoN2O*kgtoGg=0,"NO",('Activity data'!AM9*EF!$H40*EF!L58)*NtoN2O*kgtoGg)</f>
        <v>0.63754712237480082</v>
      </c>
      <c r="AN40" s="28">
        <f>IF(('Activity data'!AN9*EF!$H40*EF!M58)*NtoN2O*kgtoGg=0,"NO",('Activity data'!AN9*EF!$H40*EF!M58)*NtoN2O*kgtoGg)</f>
        <v>0.64319843719500014</v>
      </c>
      <c r="AO40" s="28">
        <f>IF(('Activity data'!AO9*EF!$H40*EF!N58)*NtoN2O*kgtoGg=0,"NO",('Activity data'!AO9*EF!$H40*EF!N58)*NtoN2O*kgtoGg)</f>
        <v>0.65003477841251989</v>
      </c>
      <c r="AP40" s="28">
        <f>IF(('Activity data'!AP9*EF!$H40*EF!O58)*NtoN2O*kgtoGg=0,"NO",('Activity data'!AP9*EF!$H40*EF!O58)*NtoN2O*kgtoGg)</f>
        <v>0.65676421209235147</v>
      </c>
      <c r="AQ40" s="28">
        <f>IF(('Activity data'!AQ9*EF!$H40*EF!P58)*NtoN2O*kgtoGg=0,"NO",('Activity data'!AQ9*EF!$H40*EF!P58)*NtoN2O*kgtoGg)</f>
        <v>0.67015483842185519</v>
      </c>
      <c r="AR40" s="28">
        <f>IF(('Activity data'!AR9*EF!$H40*EF!Q58)*NtoN2O*kgtoGg=0,"NO",('Activity data'!AR9*EF!$H40*EF!Q58)*NtoN2O*kgtoGg)</f>
        <v>0.684228551369923</v>
      </c>
      <c r="AS40" s="28">
        <f>IF(('Activity data'!AS9*EF!$H40*EF!R58)*NtoN2O*kgtoGg=0,"NO",('Activity data'!AS9*EF!$H40*EF!R58)*NtoN2O*kgtoGg)</f>
        <v>0.69976619734083045</v>
      </c>
      <c r="AT40" s="28">
        <f>IF(('Activity data'!AT9*EF!$H40*EF!S58)*NtoN2O*kgtoGg=0,"NO",('Activity data'!AT9*EF!$H40*EF!S58)*NtoN2O*kgtoGg)</f>
        <v>0.71558920610520971</v>
      </c>
      <c r="AU40" s="28">
        <f>IF(('Activity data'!AU9*EF!$H40*EF!T58)*NtoN2O*kgtoGg=0,"NO",('Activity data'!AU9*EF!$H40*EF!T58)*NtoN2O*kgtoGg)</f>
        <v>0.73862978039489846</v>
      </c>
      <c r="AV40" s="28">
        <f>IF(('Activity data'!AV9*EF!$H40*EF!U58)*NtoN2O*kgtoGg=0,"NO",('Activity data'!AV9*EF!$H40*EF!U58)*NtoN2O*kgtoGg)</f>
        <v>0.76298920616191501</v>
      </c>
      <c r="AW40" s="28">
        <f>IF(('Activity data'!AW9*EF!$H40*EF!V58)*NtoN2O*kgtoGg=0,"NO",('Activity data'!AW9*EF!$H40*EF!V58)*NtoN2O*kgtoGg)</f>
        <v>0.77699589746861042</v>
      </c>
      <c r="AX40" s="28">
        <f>IF(('Activity data'!AX9*EF!$H40*EF!W58)*NtoN2O*kgtoGg=0,"NO",('Activity data'!AX9*EF!$H40*EF!W58)*NtoN2O*kgtoGg)</f>
        <v>0.78958190816235341</v>
      </c>
      <c r="AY40" s="28">
        <f>IF(('Activity data'!AY9*EF!$H40*EF!X58)*NtoN2O*kgtoGg=0,"NO",('Activity data'!AY9*EF!$H40*EF!X58)*NtoN2O*kgtoGg)</f>
        <v>0.80132718770181954</v>
      </c>
      <c r="AZ40" s="28">
        <f>IF(('Activity data'!AZ9*EF!$H40*EF!Y58)*NtoN2O*kgtoGg=0,"NO",('Activity data'!AZ9*EF!$H40*EF!Y58)*NtoN2O*kgtoGg)</f>
        <v>0.81499754880356912</v>
      </c>
      <c r="BA40" s="28">
        <f>IF(('Activity data'!BA9*EF!$H40*EF!Z58)*NtoN2O*kgtoGg=0,"NO",('Activity data'!BA9*EF!$H40*EF!Z58)*NtoN2O*kgtoGg)</f>
        <v>0.8228905506288543</v>
      </c>
      <c r="BB40" s="28">
        <f>IF(('Activity data'!BB9*EF!$H40*EF!AA58)*NtoN2O*kgtoGg=0,"NO",('Activity data'!BB9*EF!$H40*EF!AA58)*NtoN2O*kgtoGg)</f>
        <v>0.83171536490865194</v>
      </c>
      <c r="BC40" s="28">
        <f>IF(('Activity data'!BC9*EF!$H40*EF!AB58)*NtoN2O*kgtoGg=0,"NO",('Activity data'!BC9*EF!$H40*EF!AB58)*NtoN2O*kgtoGg)</f>
        <v>0.84082727421175518</v>
      </c>
      <c r="BD40" s="28">
        <f>IF(('Activity data'!BD9*EF!$H40*EF!AC58)*NtoN2O*kgtoGg=0,"NO",('Activity data'!BD9*EF!$H40*EF!AC58)*NtoN2O*kgtoGg)</f>
        <v>0.84741328992249065</v>
      </c>
      <c r="BE40" s="28">
        <f>IF(('Activity data'!BE9*EF!$H40*EF!AD58)*NtoN2O*kgtoGg=0,"NO",('Activity data'!BE9*EF!$H40*EF!AD58)*NtoN2O*kgtoGg)</f>
        <v>0.85335382071410093</v>
      </c>
      <c r="BF40" s="28">
        <f>IF(('Activity data'!BF9*EF!$H40*EF!AE58)*NtoN2O*kgtoGg=0,"NO",('Activity data'!BF9*EF!$H40*EF!AE58)*NtoN2O*kgtoGg)</f>
        <v>0.85975631534647357</v>
      </c>
      <c r="BG40" s="28">
        <f>IF(('Activity data'!BG9*EF!$H40*EF!AF58)*NtoN2O*kgtoGg=0,"NO",('Activity data'!BG9*EF!$H40*EF!AF58)*NtoN2O*kgtoGg)</f>
        <v>0.86946754405311422</v>
      </c>
      <c r="BH40" s="28">
        <f>IF(('Activity data'!BH9*EF!$H40*EF!AG58)*NtoN2O*kgtoGg=0,"NO",('Activity data'!BH9*EF!$H40*EF!AG58)*NtoN2O*kgtoGg)</f>
        <v>0.87886770795835634</v>
      </c>
      <c r="BI40" s="28">
        <f>IF(('Activity data'!BI9*EF!$H40*EF!AH58)*NtoN2O*kgtoGg=0,"NO",('Activity data'!BI9*EF!$H40*EF!AH58)*NtoN2O*kgtoGg)</f>
        <v>0.8882078306940373</v>
      </c>
      <c r="BJ40" s="28">
        <f>IF(('Activity data'!BJ9*EF!$H40*EF!AI58)*NtoN2O*kgtoGg=0,"NO",('Activity data'!BJ9*EF!$H40*EF!AI58)*NtoN2O*kgtoGg)</f>
        <v>0.8974954000899017</v>
      </c>
      <c r="BK40" s="28">
        <f>IF(('Activity data'!BK9*EF!$H40*EF!AJ58)*NtoN2O*kgtoGg=0,"NO",('Activity data'!BK9*EF!$H40*EF!AJ58)*NtoN2O*kgtoGg)</f>
        <v>0.90797616462404551</v>
      </c>
      <c r="BL40" s="28">
        <f>IF(('Activity data'!BL9*EF!$H40*EF!AK58)*NtoN2O*kgtoGg=0,"NO",('Activity data'!BL9*EF!$H40*EF!AK58)*NtoN2O*kgtoGg)</f>
        <v>0.91866633313915702</v>
      </c>
      <c r="BM40" s="28">
        <f>IF(('Activity data'!BM9*EF!$H40*EF!AL58)*NtoN2O*kgtoGg=0,"NO",('Activity data'!BM9*EF!$H40*EF!AL58)*NtoN2O*kgtoGg)</f>
        <v>0.92783378805028482</v>
      </c>
      <c r="BN40" s="28">
        <f>IF(('Activity data'!BN9*EF!$H40*EF!AM58)*NtoN2O*kgtoGg=0,"NO",('Activity data'!BN9*EF!$H40*EF!AM58)*NtoN2O*kgtoGg)</f>
        <v>0.93722464529944005</v>
      </c>
      <c r="BO40" s="28">
        <f>IF(('Activity data'!BO9*EF!$H40*EF!AN58)*NtoN2O*kgtoGg=0,"NO",('Activity data'!BO9*EF!$H40*EF!AN58)*NtoN2O*kgtoGg)</f>
        <v>0.94720069263373485</v>
      </c>
      <c r="BP40" s="28">
        <f>IF(('Activity data'!BP9*EF!$H40*EF!AO58)*NtoN2O*kgtoGg=0,"NO",('Activity data'!BP9*EF!$H40*EF!AO58)*NtoN2O*kgtoGg)</f>
        <v>0.96259767474795599</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0.98295425209924525</v>
      </c>
      <c r="AE41" s="28">
        <f>IF(('Activity data'!AE10*EF!$H41*EF!$H59)*NtoN2O*kgtoGg=0,"NO",('Activity data'!AE10*EF!$H41*EF!$H59)*NtoN2O*kgtoGg)</f>
        <v>1.0187106210623598</v>
      </c>
      <c r="AF41" s="28">
        <f>IF(('Activity data'!AF10*EF!$H41*EF!$H59)*NtoN2O*kgtoGg=0,"NO",('Activity data'!AF10*EF!$H41*EF!$H59)*NtoN2O*kgtoGg)</f>
        <v>1.0493351883247877</v>
      </c>
      <c r="AG41" s="28">
        <f>IF(('Activity data'!AG10*EF!$H41*EF!$H59)*NtoN2O*kgtoGg=0,"NO",('Activity data'!AG10*EF!$H41*EF!$H59)*NtoN2O*kgtoGg)</f>
        <v>1.0680128891973064</v>
      </c>
      <c r="AH41" s="28">
        <f>IF(('Activity data'!AH10*EF!$H41*EF!$H59)*NtoN2O*kgtoGg=0,"NO",('Activity data'!AH10*EF!$H41*EF!$H59)*NtoN2O*kgtoGg)</f>
        <v>1.0853237207192337</v>
      </c>
      <c r="AI41" s="28">
        <f>IF(('Activity data'!AI10*EF!$H41*EF!H59)*NtoN2O*kgtoGg=0,"NO",('Activity data'!AI10*EF!$H41*EF!H59)*NtoN2O*kgtoGg)</f>
        <v>1.1114578934656218</v>
      </c>
      <c r="AJ41" s="28">
        <f>IF(('Activity data'!AJ10*EF!$H41*EF!I59)*NtoN2O*kgtoGg=0,"NO",('Activity data'!AJ10*EF!$H41*EF!I59)*NtoN2O*kgtoGg)</f>
        <v>1.1340968779222917</v>
      </c>
      <c r="AK41" s="28">
        <f>IF(('Activity data'!AK10*EF!$H41*EF!J59)*NtoN2O*kgtoGg=0,"NO",('Activity data'!AK10*EF!$H41*EF!J59)*NtoN2O*kgtoGg)</f>
        <v>1.1446168452635497</v>
      </c>
      <c r="AL41" s="28">
        <f>IF(('Activity data'!AL10*EF!$H41*EF!K59)*NtoN2O*kgtoGg=0,"NO",('Activity data'!AL10*EF!$H41*EF!K59)*NtoN2O*kgtoGg)</f>
        <v>1.0449103420343919</v>
      </c>
      <c r="AM41" s="28">
        <f>IF(('Activity data'!AM10*EF!$H41*EF!L59)*NtoN2O*kgtoGg=0,"NO",('Activity data'!AM10*EF!$H41*EF!L59)*NtoN2O*kgtoGg)</f>
        <v>1.0948181955434175</v>
      </c>
      <c r="AN41" s="28">
        <f>IF(('Activity data'!AN10*EF!$H41*EF!M59)*NtoN2O*kgtoGg=0,"NO",('Activity data'!AN10*EF!$H41*EF!M59)*NtoN2O*kgtoGg)</f>
        <v>1.1306178407628757</v>
      </c>
      <c r="AO41" s="28">
        <f>IF(('Activity data'!AO10*EF!$H41*EF!N59)*NtoN2O*kgtoGg=0,"NO",('Activity data'!AO10*EF!$H41*EF!N59)*NtoN2O*kgtoGg)</f>
        <v>1.1692874284220738</v>
      </c>
      <c r="AP41" s="28">
        <f>IF(('Activity data'!AP10*EF!$H41*EF!O59)*NtoN2O*kgtoGg=0,"NO",('Activity data'!AP10*EF!$H41*EF!O59)*NtoN2O*kgtoGg)</f>
        <v>1.2086250151311184</v>
      </c>
      <c r="AQ41" s="28">
        <f>IF(('Activity data'!AQ10*EF!$H41*EF!P59)*NtoN2O*kgtoGg=0,"NO",('Activity data'!AQ10*EF!$H41*EF!P59)*NtoN2O*kgtoGg)</f>
        <v>1.2613861621223896</v>
      </c>
      <c r="AR41" s="28">
        <f>IF(('Activity data'!AR10*EF!$H41*EF!Q59)*NtoN2O*kgtoGg=0,"NO",('Activity data'!AR10*EF!$H41*EF!Q59)*NtoN2O*kgtoGg)</f>
        <v>1.3169436482368113</v>
      </c>
      <c r="AS41" s="28">
        <f>IF(('Activity data'!AS10*EF!$H41*EF!R59)*NtoN2O*kgtoGg=0,"NO",('Activity data'!AS10*EF!$H41*EF!R59)*NtoN2O*kgtoGg)</f>
        <v>1.3769635361411827</v>
      </c>
      <c r="AT41" s="28">
        <f>IF(('Activity data'!AT10*EF!$H41*EF!S59)*NtoN2O*kgtoGg=0,"NO",('Activity data'!AT10*EF!$H41*EF!S59)*NtoN2O*kgtoGg)</f>
        <v>1.4393106100071469</v>
      </c>
      <c r="AU41" s="28">
        <f>IF(('Activity data'!AU10*EF!$H41*EF!T59)*NtoN2O*kgtoGg=0,"NO",('Activity data'!AU10*EF!$H41*EF!T59)*NtoN2O*kgtoGg)</f>
        <v>1.5183203078933705</v>
      </c>
      <c r="AV41" s="28">
        <f>IF(('Activity data'!AV10*EF!$H41*EF!U59)*NtoN2O*kgtoGg=0,"NO",('Activity data'!AV10*EF!$H41*EF!U59)*NtoN2O*kgtoGg)</f>
        <v>1.6026240359481592</v>
      </c>
      <c r="AW41" s="28">
        <f>IF(('Activity data'!AW10*EF!$H41*EF!V59)*NtoN2O*kgtoGg=0,"NO",('Activity data'!AW10*EF!$H41*EF!V59)*NtoN2O*kgtoGg)</f>
        <v>1.6859651985427222</v>
      </c>
      <c r="AX41" s="28">
        <f>IF(('Activity data'!AX10*EF!$H41*EF!W59)*NtoN2O*kgtoGg=0,"NO",('Activity data'!AX10*EF!$H41*EF!W59)*NtoN2O*kgtoGg)</f>
        <v>1.7699901931461572</v>
      </c>
      <c r="AY41" s="28">
        <f>IF(('Activity data'!AY10*EF!$H41*EF!X59)*NtoN2O*kgtoGg=0,"NO",('Activity data'!AY10*EF!$H41*EF!X59)*NtoN2O*kgtoGg)</f>
        <v>1.8559378415968466</v>
      </c>
      <c r="AZ41" s="28">
        <f>IF(('Activity data'!AZ10*EF!$H41*EF!Y59)*NtoN2O*kgtoGg=0,"NO",('Activity data'!AZ10*EF!$H41*EF!Y59)*NtoN2O*kgtoGg)</f>
        <v>1.9504490803485761</v>
      </c>
      <c r="BA41" s="28">
        <f>IF(('Activity data'!BA10*EF!$H41*EF!Z59)*NtoN2O*kgtoGg=0,"NO",('Activity data'!BA10*EF!$H41*EF!Z59)*NtoN2O*kgtoGg)</f>
        <v>2.0351610403954759</v>
      </c>
      <c r="BB41" s="28">
        <f>IF(('Activity data'!BB10*EF!$H41*EF!AA59)*NtoN2O*kgtoGg=0,"NO",('Activity data'!BB10*EF!$H41*EF!AA59)*NtoN2O*kgtoGg)</f>
        <v>2.1260436098588169</v>
      </c>
      <c r="BC41" s="28">
        <f>IF(('Activity data'!BC10*EF!$H41*EF!AB59)*NtoN2O*kgtoGg=0,"NO",('Activity data'!BC10*EF!$H41*EF!AB59)*NtoN2O*kgtoGg)</f>
        <v>2.221856862284759</v>
      </c>
      <c r="BD41" s="28">
        <f>IF(('Activity data'!BD10*EF!$H41*EF!AC59)*NtoN2O*kgtoGg=0,"NO",('Activity data'!BD10*EF!$H41*EF!AC59)*NtoN2O*kgtoGg)</f>
        <v>2.3152416998685781</v>
      </c>
      <c r="BE41" s="28">
        <f>IF(('Activity data'!BE10*EF!$H41*EF!AD59)*NtoN2O*kgtoGg=0,"NO",('Activity data'!BE10*EF!$H41*EF!AD59)*NtoN2O*kgtoGg)</f>
        <v>2.4110758469468934</v>
      </c>
      <c r="BF41" s="28">
        <f>IF(('Activity data'!BF10*EF!$H41*EF!AE59)*NtoN2O*kgtoGg=0,"NO",('Activity data'!BF10*EF!$H41*EF!AE59)*NtoN2O*kgtoGg)</f>
        <v>2.5126719621453728</v>
      </c>
      <c r="BG41" s="28">
        <f>IF(('Activity data'!BG10*EF!$H41*EF!AF59)*NtoN2O*kgtoGg=0,"NO",('Activity data'!BG10*EF!$H41*EF!AF59)*NtoN2O*kgtoGg)</f>
        <v>2.6124571074950915</v>
      </c>
      <c r="BH41" s="28">
        <f>IF(('Activity data'!BH10*EF!$H41*EF!AG59)*NtoN2O*kgtoGg=0,"NO",('Activity data'!BH10*EF!$H41*EF!AG59)*NtoN2O*kgtoGg)</f>
        <v>2.7151643065238256</v>
      </c>
      <c r="BI41" s="28">
        <f>IF(('Activity data'!BI10*EF!$H41*EF!AH59)*NtoN2O*kgtoGg=0,"NO",('Activity data'!BI10*EF!$H41*EF!AH59)*NtoN2O*kgtoGg)</f>
        <v>2.8216998998067244</v>
      </c>
      <c r="BJ41" s="28">
        <f>IF(('Activity data'!BJ10*EF!$H41*EF!AI59)*NtoN2O*kgtoGg=0,"NO",('Activity data'!BJ10*EF!$H41*EF!AI59)*NtoN2O*kgtoGg)</f>
        <v>2.9322720105219044</v>
      </c>
      <c r="BK41" s="28">
        <f>IF(('Activity data'!BK10*EF!$H41*EF!AJ59)*NtoN2O*kgtoGg=0,"NO",('Activity data'!BK10*EF!$H41*EF!AJ59)*NtoN2O*kgtoGg)</f>
        <v>3.0512645851672211</v>
      </c>
      <c r="BL41" s="28">
        <f>IF(('Activity data'!BL10*EF!$H41*EF!AK59)*NtoN2O*kgtoGg=0,"NO",('Activity data'!BL10*EF!$H41*EF!AK59)*NtoN2O*kgtoGg)</f>
        <v>3.1758478683048756</v>
      </c>
      <c r="BM41" s="28">
        <f>IF(('Activity data'!BM10*EF!$H41*EF!AL59)*NtoN2O*kgtoGg=0,"NO",('Activity data'!BM10*EF!$H41*EF!AL59)*NtoN2O*kgtoGg)</f>
        <v>3.3001764860078979</v>
      </c>
      <c r="BN41" s="28">
        <f>IF(('Activity data'!BN10*EF!$H41*EF!AM59)*NtoN2O*kgtoGg=0,"NO",('Activity data'!BN10*EF!$H41*EF!AM59)*NtoN2O*kgtoGg)</f>
        <v>3.4304417209252001</v>
      </c>
      <c r="BO41" s="28">
        <f>IF(('Activity data'!BO10*EF!$H41*EF!AN59)*NtoN2O*kgtoGg=0,"NO",('Activity data'!BO10*EF!$H41*EF!AN59)*NtoN2O*kgtoGg)</f>
        <v>3.5683525210617635</v>
      </c>
      <c r="BP41" s="28">
        <f>IF(('Activity data'!BP10*EF!$H41*EF!AO59)*NtoN2O*kgtoGg=0,"NO",('Activity data'!BP10*EF!$H41*EF!AO59)*NtoN2O*kgtoGg)</f>
        <v>3.7331538942763074</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0.11718010974109834</v>
      </c>
      <c r="AE42" s="28">
        <f>IF(('Activity data'!AE11*EF!$H42*EF!$H60)*NtoN2O*kgtoGg=0,"NO",('Activity data'!AE11*EF!$H42*EF!$H60)*NtoN2O*kgtoGg)</f>
        <v>0.11724395915026928</v>
      </c>
      <c r="AF42" s="28">
        <f>IF(('Activity data'!AF11*EF!$H42*EF!$H60)*NtoN2O*kgtoGg=0,"NO",('Activity data'!AF11*EF!$H42*EF!$H60)*NtoN2O*kgtoGg)</f>
        <v>0.11738872431448855</v>
      </c>
      <c r="AG42" s="28">
        <f>IF(('Activity data'!AG11*EF!$H42*EF!$H60)*NtoN2O*kgtoGg=0,"NO",('Activity data'!AG11*EF!$H42*EF!$H60)*NtoN2O*kgtoGg)</f>
        <v>0.11760561374710365</v>
      </c>
      <c r="AH42" s="28">
        <f>IF(('Activity data'!AH11*EF!$H42*EF!$H60)*NtoN2O*kgtoGg=0,"NO",('Activity data'!AH11*EF!$H42*EF!$H60)*NtoN2O*kgtoGg)</f>
        <v>0.11789699005736541</v>
      </c>
      <c r="AI42" s="28">
        <f>IF(('Activity data'!AI11*EF!$H42*EF!H60)*NtoN2O*kgtoGg=0,"NO",('Activity data'!AI11*EF!$H42*EF!H60)*NtoN2O*kgtoGg)</f>
        <v>0.11826549745455771</v>
      </c>
      <c r="AJ42" s="28">
        <f>IF(('Activity data'!AJ11*EF!$H42*EF!I60)*NtoN2O*kgtoGg=0,"NO",('Activity data'!AJ11*EF!$H42*EF!I60)*NtoN2O*kgtoGg)</f>
        <v>0.11867267796246128</v>
      </c>
      <c r="AK42" s="28">
        <f>IF(('Activity data'!AK11*EF!$H42*EF!J60)*NtoN2O*kgtoGg=0,"NO",('Activity data'!AK11*EF!$H42*EF!J60)*NtoN2O*kgtoGg)</f>
        <v>0.11911453143107711</v>
      </c>
      <c r="AL42" s="28">
        <f>IF(('Activity data'!AL11*EF!$H42*EF!K60)*NtoN2O*kgtoGg=0,"NO",('Activity data'!AL11*EF!$H42*EF!K60)*NtoN2O*kgtoGg)</f>
        <v>0.1195362460912347</v>
      </c>
      <c r="AM42" s="28">
        <f>IF(('Activity data'!AM11*EF!$H42*EF!L60)*NtoN2O*kgtoGg=0,"NO",('Activity data'!AM11*EF!$H42*EF!L60)*NtoN2O*kgtoGg)</f>
        <v>0.11971704413661202</v>
      </c>
      <c r="AN42" s="28">
        <f>IF(('Activity data'!AN11*EF!$H42*EF!M60)*NtoN2O*kgtoGg=0,"NO",('Activity data'!AN11*EF!$H42*EF!M60)*NtoN2O*kgtoGg)</f>
        <v>0.11991965070917632</v>
      </c>
      <c r="AO42" s="28">
        <f>IF(('Activity data'!AO11*EF!$H42*EF!N60)*NtoN2O*kgtoGg=0,"NO",('Activity data'!AO11*EF!$H42*EF!N60)*NtoN2O*kgtoGg)</f>
        <v>0.12015136726258652</v>
      </c>
      <c r="AP42" s="28">
        <f>IF(('Activity data'!AP11*EF!$H42*EF!O60)*NtoN2O*kgtoGg=0,"NO",('Activity data'!AP11*EF!$H42*EF!O60)*NtoN2O*kgtoGg)</f>
        <v>0.12040944762393893</v>
      </c>
      <c r="AQ42" s="28">
        <f>IF(('Activity data'!AQ11*EF!$H42*EF!P60)*NtoN2O*kgtoGg=0,"NO",('Activity data'!AQ11*EF!$H42*EF!P60)*NtoN2O*kgtoGg)</f>
        <v>0.12069907155783846</v>
      </c>
      <c r="AR42" s="28">
        <f>IF(('Activity data'!AR11*EF!$H42*EF!Q60)*NtoN2O*kgtoGg=0,"NO",('Activity data'!AR11*EF!$H42*EF!Q60)*NtoN2O*kgtoGg)</f>
        <v>0.12088024772458904</v>
      </c>
      <c r="AS42" s="28">
        <f>IF(('Activity data'!AS11*EF!$H42*EF!R60)*NtoN2O*kgtoGg=0,"NO",('Activity data'!AS11*EF!$H42*EF!R60)*NtoN2O*kgtoGg)</f>
        <v>0.12108440337064819</v>
      </c>
      <c r="AT42" s="28">
        <f>IF(('Activity data'!AT11*EF!$H42*EF!S60)*NtoN2O*kgtoGg=0,"NO",('Activity data'!AT11*EF!$H42*EF!S60)*NtoN2O*kgtoGg)</f>
        <v>0.12130937875220585</v>
      </c>
      <c r="AU42" s="28">
        <f>IF(('Activity data'!AU11*EF!$H42*EF!T60)*NtoN2O*kgtoGg=0,"NO",('Activity data'!AU11*EF!$H42*EF!T60)*NtoN2O*kgtoGg)</f>
        <v>0.12156138040161618</v>
      </c>
      <c r="AV42" s="28">
        <f>IF(('Activity data'!AV11*EF!$H42*EF!U60)*NtoN2O*kgtoGg=0,"NO",('Activity data'!AV11*EF!$H42*EF!U60)*NtoN2O*kgtoGg)</f>
        <v>0.12183375610094084</v>
      </c>
      <c r="AW42" s="28">
        <f>IF(('Activity data'!AW11*EF!$H42*EF!V60)*NtoN2O*kgtoGg=0,"NO",('Activity data'!AW11*EF!$H42*EF!V60)*NtoN2O*kgtoGg)</f>
        <v>0.12201303019374334</v>
      </c>
      <c r="AX42" s="28">
        <f>IF(('Activity data'!AX11*EF!$H42*EF!W60)*NtoN2O*kgtoGg=0,"NO",('Activity data'!AX11*EF!$H42*EF!W60)*NtoN2O*kgtoGg)</f>
        <v>0.12220776440215876</v>
      </c>
      <c r="AY42" s="28">
        <f>IF(('Activity data'!AY11*EF!$H42*EF!X60)*NtoN2O*kgtoGg=0,"NO",('Activity data'!AY11*EF!$H42*EF!X60)*NtoN2O*kgtoGg)</f>
        <v>0.12241789802081379</v>
      </c>
      <c r="AZ42" s="28">
        <f>IF(('Activity data'!AZ11*EF!$H42*EF!Y60)*NtoN2O*kgtoGg=0,"NO",('Activity data'!AZ11*EF!$H42*EF!Y60)*NtoN2O*kgtoGg)</f>
        <v>0.12264598332037017</v>
      </c>
      <c r="BA42" s="28">
        <f>IF(('Activity data'!BA11*EF!$H42*EF!Z60)*NtoN2O*kgtoGg=0,"NO",('Activity data'!BA11*EF!$H42*EF!Z60)*NtoN2O*kgtoGg)</f>
        <v>0.12288269002312317</v>
      </c>
      <c r="BB42" s="28">
        <f>IF(('Activity data'!BB11*EF!$H42*EF!AA60)*NtoN2O*kgtoGg=0,"NO",('Activity data'!BB11*EF!$H42*EF!AA60)*NtoN2O*kgtoGg)</f>
        <v>0.12303369849490588</v>
      </c>
      <c r="BC42" s="28">
        <f>IF(('Activity data'!BC11*EF!$H42*EF!AB60)*NtoN2O*kgtoGg=0,"NO",('Activity data'!BC11*EF!$H42*EF!AB60)*NtoN2O*kgtoGg)</f>
        <v>0.12319854503737852</v>
      </c>
      <c r="BD42" s="28">
        <f>IF(('Activity data'!BD11*EF!$H42*EF!AC60)*NtoN2O*kgtoGg=0,"NO",('Activity data'!BD11*EF!$H42*EF!AC60)*NtoN2O*kgtoGg)</f>
        <v>0.12337334164751393</v>
      </c>
      <c r="BE42" s="28">
        <f>IF(('Activity data'!BE11*EF!$H42*EF!AD60)*NtoN2O*kgtoGg=0,"NO",('Activity data'!BE11*EF!$H42*EF!AD60)*NtoN2O*kgtoGg)</f>
        <v>0.12355993563089021</v>
      </c>
      <c r="BF42" s="28">
        <f>IF(('Activity data'!BF11*EF!$H42*EF!AE60)*NtoN2O*kgtoGg=0,"NO",('Activity data'!BF11*EF!$H42*EF!AE60)*NtoN2O*kgtoGg)</f>
        <v>0.12375941955095483</v>
      </c>
      <c r="BG42" s="28">
        <f>IF(('Activity data'!BG11*EF!$H42*EF!AF60)*NtoN2O*kgtoGg=0,"NO",('Activity data'!BG11*EF!$H42*EF!AF60)*NtoN2O*kgtoGg)</f>
        <v>0.12387498511335422</v>
      </c>
      <c r="BH42" s="28">
        <f>IF(('Activity data'!BH11*EF!$H42*EF!AG60)*NtoN2O*kgtoGg=0,"NO",('Activity data'!BH11*EF!$H42*EF!AG60)*NtoN2O*kgtoGg)</f>
        <v>0.1240009209699503</v>
      </c>
      <c r="BI42" s="28">
        <f>IF(('Activity data'!BI11*EF!$H42*EF!AH60)*NtoN2O*kgtoGg=0,"NO",('Activity data'!BI11*EF!$H42*EF!AH60)*NtoN2O*kgtoGg)</f>
        <v>0.12413727865407259</v>
      </c>
      <c r="BJ42" s="28">
        <f>IF(('Activity data'!BJ11*EF!$H42*EF!AI60)*NtoN2O*kgtoGg=0,"NO",('Activity data'!BJ11*EF!$H42*EF!AI60)*NtoN2O*kgtoGg)</f>
        <v>0.12428381504882896</v>
      </c>
      <c r="BK42" s="28">
        <f>IF(('Activity data'!BK11*EF!$H42*EF!AJ60)*NtoN2O*kgtoGg=0,"NO",('Activity data'!BK11*EF!$H42*EF!AJ60)*NtoN2O*kgtoGg)</f>
        <v>0.12444212602974816</v>
      </c>
      <c r="BL42" s="28">
        <f>IF(('Activity data'!BL11*EF!$H42*EF!AK60)*NtoN2O*kgtoGg=0,"NO",('Activity data'!BL11*EF!$H42*EF!AK60)*NtoN2O*kgtoGg)</f>
        <v>0.12451525662537281</v>
      </c>
      <c r="BM42" s="28">
        <f>IF(('Activity data'!BM11*EF!$H42*EF!AL60)*NtoN2O*kgtoGg=0,"NO",('Activity data'!BM11*EF!$H42*EF!AL60)*NtoN2O*kgtoGg)</f>
        <v>0.12459535139455806</v>
      </c>
      <c r="BN42" s="28">
        <f>IF(('Activity data'!BN11*EF!$H42*EF!AM60)*NtoN2O*kgtoGg=0,"NO",('Activity data'!BN11*EF!$H42*EF!AM60)*NtoN2O*kgtoGg)</f>
        <v>0.12468481479842299</v>
      </c>
      <c r="BO42" s="28">
        <f>IF(('Activity data'!BO11*EF!$H42*EF!AN60)*NtoN2O*kgtoGg=0,"NO",('Activity data'!BO11*EF!$H42*EF!AN60)*NtoN2O*kgtoGg)</f>
        <v>0.1247840941404761</v>
      </c>
      <c r="BP42" s="28">
        <f>IF(('Activity data'!BP11*EF!$H42*EF!AO60)*NtoN2O*kgtoGg=0,"NO",('Activity data'!BP11*EF!$H42*EF!AO60)*NtoN2O*kgtoGg)</f>
        <v>0.12490101672893496</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6.2661061025991477E-2</v>
      </c>
      <c r="AE43" s="28">
        <f>IF(('Activity data'!AE12*EF!$H43*EF!$H61)*NtoN2O*kgtoGg=0,"NO",('Activity data'!AE12*EF!$H43*EF!$H61)*NtoN2O*kgtoGg)</f>
        <v>6.2695203951214654E-2</v>
      </c>
      <c r="AF43" s="28">
        <f>IF(('Activity data'!AF12*EF!$H43*EF!$H61)*NtoN2O*kgtoGg=0,"NO",('Activity data'!AF12*EF!$H43*EF!$H61)*NtoN2O*kgtoGg)</f>
        <v>6.2772615884089833E-2</v>
      </c>
      <c r="AG43" s="28">
        <f>IF(('Activity data'!AG12*EF!$H43*EF!$H61)*NtoN2O*kgtoGg=0,"NO",('Activity data'!AG12*EF!$H43*EF!$H61)*NtoN2O*kgtoGg)</f>
        <v>6.288859565235437E-2</v>
      </c>
      <c r="AH43" s="28">
        <f>IF(('Activity data'!AH12*EF!$H43*EF!$H61)*NtoN2O*kgtoGg=0,"NO",('Activity data'!AH12*EF!$H43*EF!$H61)*NtoN2O*kgtoGg)</f>
        <v>6.3044406641089401E-2</v>
      </c>
      <c r="AI43" s="28">
        <f>IF(('Activity data'!AI12*EF!$H43*EF!H61)*NtoN2O*kgtoGg=0,"NO",('Activity data'!AI12*EF!$H43*EF!H61)*NtoN2O*kgtoGg)</f>
        <v>6.3241462818584143E-2</v>
      </c>
      <c r="AJ43" s="28">
        <f>IF(('Activity data'!AJ12*EF!$H43*EF!I61)*NtoN2O*kgtoGg=0,"NO",('Activity data'!AJ12*EF!$H43*EF!I61)*NtoN2O*kgtoGg)</f>
        <v>6.3459199111123146E-2</v>
      </c>
      <c r="AK43" s="28">
        <f>IF(('Activity data'!AK12*EF!$H43*EF!J61)*NtoN2O*kgtoGg=0,"NO",('Activity data'!AK12*EF!$H43*EF!J61)*NtoN2O*kgtoGg)</f>
        <v>6.3695476472721946E-2</v>
      </c>
      <c r="AL43" s="28">
        <f>IF(('Activity data'!AL12*EF!$H43*EF!K61)*NtoN2O*kgtoGg=0,"NO",('Activity data'!AL12*EF!$H43*EF!K61)*NtoN2O*kgtoGg)</f>
        <v>6.3920984778816484E-2</v>
      </c>
      <c r="AM43" s="28">
        <f>IF(('Activity data'!AM12*EF!$H43*EF!L61)*NtoN2O*kgtoGg=0,"NO",('Activity data'!AM12*EF!$H43*EF!L61)*NtoN2O*kgtoGg)</f>
        <v>6.4017664986573575E-2</v>
      </c>
      <c r="AN43" s="28">
        <f>IF(('Activity data'!AN12*EF!$H43*EF!M61)*NtoN2O*kgtoGg=0,"NO",('Activity data'!AN12*EF!$H43*EF!M61)*NtoN2O*kgtoGg)</f>
        <v>6.4126007117638051E-2</v>
      </c>
      <c r="AO43" s="28">
        <f>IF(('Activity data'!AO12*EF!$H43*EF!N61)*NtoN2O*kgtoGg=0,"NO",('Activity data'!AO12*EF!$H43*EF!N61)*NtoN2O*kgtoGg)</f>
        <v>6.4249915561878729E-2</v>
      </c>
      <c r="AP43" s="28">
        <f>IF(('Activity data'!AP12*EF!$H43*EF!O61)*NtoN2O*kgtoGg=0,"NO",('Activity data'!AP12*EF!$H43*EF!O61)*NtoN2O*kgtoGg)</f>
        <v>6.4387921826833075E-2</v>
      </c>
      <c r="AQ43" s="28">
        <f>IF(('Activity data'!AQ12*EF!$H43*EF!P61)*NtoN2O*kgtoGg=0,"NO",('Activity data'!AQ12*EF!$H43*EF!P61)*NtoN2O*kgtoGg)</f>
        <v>6.4542795747302734E-2</v>
      </c>
      <c r="AR43" s="28">
        <f>IF(('Activity data'!AR12*EF!$H43*EF!Q61)*NtoN2O*kgtoGg=0,"NO",('Activity data'!AR12*EF!$H43*EF!Q61)*NtoN2O*kgtoGg)</f>
        <v>6.4639678152228749E-2</v>
      </c>
      <c r="AS43" s="28">
        <f>IF(('Activity data'!AS12*EF!$H43*EF!R61)*NtoN2O*kgtoGg=0,"NO",('Activity data'!AS12*EF!$H43*EF!R61)*NtoN2O*kgtoGg)</f>
        <v>6.4748848637089851E-2</v>
      </c>
      <c r="AT43" s="28">
        <f>IF(('Activity data'!AT12*EF!$H43*EF!S61)*NtoN2O*kgtoGg=0,"NO",('Activity data'!AT12*EF!$H43*EF!S61)*NtoN2O*kgtoGg)</f>
        <v>6.4869152297363578E-2</v>
      </c>
      <c r="AU43" s="28">
        <f>IF(('Activity data'!AU12*EF!$H43*EF!T61)*NtoN2O*kgtoGg=0,"NO",('Activity data'!AU12*EF!$H43*EF!T61)*NtoN2O*kgtoGg)</f>
        <v>6.5003908023119769E-2</v>
      </c>
      <c r="AV43" s="28">
        <f>IF(('Activity data'!AV12*EF!$H43*EF!U61)*NtoN2O*kgtoGg=0,"NO",('Activity data'!AV12*EF!$H43*EF!U61)*NtoN2O*kgtoGg)</f>
        <v>6.5149558597735954E-2</v>
      </c>
      <c r="AW43" s="28">
        <f>IF(('Activity data'!AW12*EF!$H43*EF!V61)*NtoN2O*kgtoGg=0,"NO",('Activity data'!AW12*EF!$H43*EF!V61)*NtoN2O*kgtoGg)</f>
        <v>6.5245423884893447E-2</v>
      </c>
      <c r="AX43" s="28">
        <f>IF(('Activity data'!AX12*EF!$H43*EF!W61)*NtoN2O*kgtoGg=0,"NO",('Activity data'!AX12*EF!$H43*EF!W61)*NtoN2O*kgtoGg)</f>
        <v>6.5349556336589606E-2</v>
      </c>
      <c r="AY43" s="28">
        <f>IF(('Activity data'!AY12*EF!$H43*EF!X61)*NtoN2O*kgtoGg=0,"NO",('Activity data'!AY12*EF!$H43*EF!X61)*NtoN2O*kgtoGg)</f>
        <v>6.5461923491145518E-2</v>
      </c>
      <c r="AZ43" s="28">
        <f>IF(('Activity data'!AZ12*EF!$H43*EF!Y61)*NtoN2O*kgtoGg=0,"NO",('Activity data'!AZ12*EF!$H43*EF!Y61)*NtoN2O*kgtoGg)</f>
        <v>6.5583890153458876E-2</v>
      </c>
      <c r="BA43" s="28">
        <f>IF(('Activity data'!BA12*EF!$H43*EF!Z61)*NtoN2O*kgtoGg=0,"NO",('Activity data'!BA12*EF!$H43*EF!Z61)*NtoN2O*kgtoGg)</f>
        <v>6.5710467037362122E-2</v>
      </c>
      <c r="BB43" s="28">
        <f>IF(('Activity data'!BB12*EF!$H43*EF!AA61)*NtoN2O*kgtoGg=0,"NO",('Activity data'!BB12*EF!$H43*EF!AA61)*NtoN2O*kgtoGg)</f>
        <v>6.57912175255356E-2</v>
      </c>
      <c r="BC43" s="28">
        <f>IF(('Activity data'!BC12*EF!$H43*EF!AB61)*NtoN2O*kgtoGg=0,"NO",('Activity data'!BC12*EF!$H43*EF!AB61)*NtoN2O*kgtoGg)</f>
        <v>6.587936780360433E-2</v>
      </c>
      <c r="BD43" s="28">
        <f>IF(('Activity data'!BD12*EF!$H43*EF!AC61)*NtoN2O*kgtoGg=0,"NO",('Activity data'!BD12*EF!$H43*EF!AC61)*NtoN2O*kgtoGg)</f>
        <v>6.5972838795217412E-2</v>
      </c>
      <c r="BE43" s="28">
        <f>IF(('Activity data'!BE12*EF!$H43*EF!AD61)*NtoN2O*kgtoGg=0,"NO",('Activity data'!BE12*EF!$H43*EF!AD61)*NtoN2O*kgtoGg)</f>
        <v>6.6072618331226199E-2</v>
      </c>
      <c r="BF43" s="28">
        <f>IF(('Activity data'!BF12*EF!$H43*EF!AE61)*NtoN2O*kgtoGg=0,"NO",('Activity data'!BF12*EF!$H43*EF!AE61)*NtoN2O*kgtoGg)</f>
        <v>6.6179290650585601E-2</v>
      </c>
      <c r="BG43" s="28">
        <f>IF(('Activity data'!BG12*EF!$H43*EF!AF61)*NtoN2O*kgtoGg=0,"NO",('Activity data'!BG12*EF!$H43*EF!AF61)*NtoN2O*kgtoGg)</f>
        <v>6.6241088346235585E-2</v>
      </c>
      <c r="BH43" s="28">
        <f>IF(('Activity data'!BH12*EF!$H43*EF!AG61)*NtoN2O*kgtoGg=0,"NO",('Activity data'!BH12*EF!$H43*EF!AG61)*NtoN2O*kgtoGg)</f>
        <v>6.6308431467973244E-2</v>
      </c>
      <c r="BI43" s="28">
        <f>IF(('Activity data'!BI12*EF!$H43*EF!AH61)*NtoN2O*kgtoGg=0,"NO",('Activity data'!BI12*EF!$H43*EF!AH61)*NtoN2O*kgtoGg)</f>
        <v>6.6381347572805602E-2</v>
      </c>
      <c r="BJ43" s="28">
        <f>IF(('Activity data'!BJ12*EF!$H43*EF!AI61)*NtoN2O*kgtoGg=0,"NO",('Activity data'!BJ12*EF!$H43*EF!AI61)*NtoN2O*kgtoGg)</f>
        <v>6.645970665605487E-2</v>
      </c>
      <c r="BK43" s="28">
        <f>IF(('Activity data'!BK12*EF!$H43*EF!AJ61)*NtoN2O*kgtoGg=0,"NO",('Activity data'!BK12*EF!$H43*EF!AJ61)*NtoN2O*kgtoGg)</f>
        <v>6.6544362098504756E-2</v>
      </c>
      <c r="BL43" s="28">
        <f>IF(('Activity data'!BL12*EF!$H43*EF!AK61)*NtoN2O*kgtoGg=0,"NO",('Activity data'!BL12*EF!$H43*EF!AK61)*NtoN2O*kgtoGg)</f>
        <v>6.658346805876908E-2</v>
      </c>
      <c r="BM43" s="28">
        <f>IF(('Activity data'!BM12*EF!$H43*EF!AL61)*NtoN2O*kgtoGg=0,"NO",('Activity data'!BM12*EF!$H43*EF!AL61)*NtoN2O*kgtoGg)</f>
        <v>6.6626298051255597E-2</v>
      </c>
      <c r="BN43" s="28">
        <f>IF(('Activity data'!BN12*EF!$H43*EF!AM61)*NtoN2O*kgtoGg=0,"NO",('Activity data'!BN12*EF!$H43*EF!AM61)*NtoN2O*kgtoGg)</f>
        <v>6.6674137840973827E-2</v>
      </c>
      <c r="BO43" s="28">
        <f>IF(('Activity data'!BO12*EF!$H43*EF!AN61)*NtoN2O*kgtoGg=0,"NO",('Activity data'!BO12*EF!$H43*EF!AN61)*NtoN2O*kgtoGg)</f>
        <v>6.6727226619647584E-2</v>
      </c>
      <c r="BP43" s="28">
        <f>IF(('Activity data'!BP12*EF!$H43*EF!AO61)*NtoN2O*kgtoGg=0,"NO",('Activity data'!BP12*EF!$H43*EF!AO61)*NtoN2O*kgtoGg)</f>
        <v>6.6789749973371393E-2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1.448451854077751E-2</v>
      </c>
      <c r="AE44" s="28">
        <f>IF(('Activity data'!AE13*EF!$H44*EF!$H62)*NtoN2O*kgtoGg=0,"NO",('Activity data'!AE13*EF!$H44*EF!$H62)*NtoN2O*kgtoGg)</f>
        <v>1.452227608164317E-2</v>
      </c>
      <c r="AF44" s="28">
        <f>IF(('Activity data'!AF13*EF!$H44*EF!$H62)*NtoN2O*kgtoGg=0,"NO",('Activity data'!AF13*EF!$H44*EF!$H62)*NtoN2O*kgtoGg)</f>
        <v>1.4572914342140175E-2</v>
      </c>
      <c r="AG44" s="28">
        <f>IF(('Activity data'!AG13*EF!$H44*EF!$H62)*NtoN2O*kgtoGg=0,"NO",('Activity data'!AG13*EF!$H44*EF!$H62)*NtoN2O*kgtoGg)</f>
        <v>1.4634944698903694E-2</v>
      </c>
      <c r="AH44" s="28">
        <f>IF(('Activity data'!AH13*EF!$H44*EF!$H62)*NtoN2O*kgtoGg=0,"NO",('Activity data'!AH13*EF!$H44*EF!$H62)*NtoN2O*kgtoGg)</f>
        <v>1.4709008938493294E-2</v>
      </c>
      <c r="AI44" s="28">
        <f>IF(('Activity data'!AI13*EF!$H44*EF!H62)*NtoN2O*kgtoGg=0,"NO",('Activity data'!AI13*EF!$H44*EF!H62)*NtoN2O*kgtoGg)</f>
        <v>1.4795756634921289E-2</v>
      </c>
      <c r="AJ44" s="28">
        <f>IF(('Activity data'!AJ13*EF!$H44*EF!I62)*NtoN2O*kgtoGg=0,"NO",('Activity data'!AJ13*EF!$H44*EF!I62)*NtoN2O*kgtoGg)</f>
        <v>1.4887880341087864E-2</v>
      </c>
      <c r="AK44" s="28">
        <f>IF(('Activity data'!AK13*EF!$H44*EF!J62)*NtoN2O*kgtoGg=0,"NO",('Activity data'!AK13*EF!$H44*EF!J62)*NtoN2O*kgtoGg)</f>
        <v>1.4984749764702454E-2</v>
      </c>
      <c r="AL44" s="28">
        <f>IF(('Activity data'!AL13*EF!$H44*EF!K62)*NtoN2O*kgtoGg=0,"NO",('Activity data'!AL13*EF!$H44*EF!K62)*NtoN2O*kgtoGg)</f>
        <v>1.5075982021831452E-2</v>
      </c>
      <c r="AM44" s="28">
        <f>IF(('Activity data'!AM13*EF!$H44*EF!L62)*NtoN2O*kgtoGg=0,"NO",('Activity data'!AM13*EF!$H44*EF!L62)*NtoN2O*kgtoGg)</f>
        <v>1.5119562443177085E-2</v>
      </c>
      <c r="AN44" s="28">
        <f>IF(('Activity data'!AN13*EF!$H44*EF!M62)*NtoN2O*kgtoGg=0,"NO",('Activity data'!AN13*EF!$H44*EF!M62)*NtoN2O*kgtoGg)</f>
        <v>1.5166059768643707E-2</v>
      </c>
      <c r="AO44" s="28">
        <f>IF(('Activity data'!AO13*EF!$H44*EF!N62)*NtoN2O*kgtoGg=0,"NO",('Activity data'!AO13*EF!$H44*EF!N62)*NtoN2O*kgtoGg)</f>
        <v>1.5216937993515733E-2</v>
      </c>
      <c r="AP44" s="28">
        <f>IF(('Activity data'!AP13*EF!$H44*EF!O62)*NtoN2O*kgtoGg=0,"NO",('Activity data'!AP13*EF!$H44*EF!O62)*NtoN2O*kgtoGg)</f>
        <v>1.5271730380746315E-2</v>
      </c>
      <c r="AQ44" s="28">
        <f>IF(('Activity data'!AQ13*EF!$H44*EF!P62)*NtoN2O*kgtoGg=0,"NO",('Activity data'!AQ13*EF!$H44*EF!P62)*NtoN2O*kgtoGg)</f>
        <v>1.5331466387371758E-2</v>
      </c>
      <c r="AR44" s="28">
        <f>IF(('Activity data'!AR13*EF!$H44*EF!Q62)*NtoN2O*kgtoGg=0,"NO",('Activity data'!AR13*EF!$H44*EF!Q62)*NtoN2O*kgtoGg)</f>
        <v>1.5369744683560744E-2</v>
      </c>
      <c r="AS44" s="28">
        <f>IF(('Activity data'!AS13*EF!$H44*EF!R62)*NtoN2O*kgtoGg=0,"NO",('Activity data'!AS13*EF!$H44*EF!R62)*NtoN2O*kgtoGg)</f>
        <v>1.541153476109005E-2</v>
      </c>
      <c r="AT44" s="28">
        <f>IF(('Activity data'!AT13*EF!$H44*EF!S62)*NtoN2O*kgtoGg=0,"NO",('Activity data'!AT13*EF!$H44*EF!S62)*NtoN2O*kgtoGg)</f>
        <v>1.5456460309619486E-2</v>
      </c>
      <c r="AU44" s="28">
        <f>IF(('Activity data'!AU13*EF!$H44*EF!T62)*NtoN2O*kgtoGg=0,"NO",('Activity data'!AU13*EF!$H44*EF!T62)*NtoN2O*kgtoGg)</f>
        <v>1.550571333858819E-2</v>
      </c>
      <c r="AV44" s="28">
        <f>IF(('Activity data'!AV13*EF!$H44*EF!U62)*NtoN2O*kgtoGg=0,"NO",('Activity data'!AV13*EF!$H44*EF!U62)*NtoN2O*kgtoGg)</f>
        <v>1.5558064720000151E-2</v>
      </c>
      <c r="AW44" s="28">
        <f>IF(('Activity data'!AW13*EF!$H44*EF!V62)*NtoN2O*kgtoGg=0,"NO",('Activity data'!AW13*EF!$H44*EF!V62)*NtoN2O*kgtoGg)</f>
        <v>1.5592336372783096E-2</v>
      </c>
      <c r="AX44" s="28">
        <f>IF(('Activity data'!AX13*EF!$H44*EF!W62)*NtoN2O*kgtoGg=0,"NO",('Activity data'!AX13*EF!$H44*EF!W62)*NtoN2O*kgtoGg)</f>
        <v>1.5628914688816074E-2</v>
      </c>
      <c r="AY44" s="28">
        <f>IF(('Activity data'!AY13*EF!$H44*EF!X62)*NtoN2O*kgtoGg=0,"NO",('Activity data'!AY13*EF!$H44*EF!X62)*NtoN2O*kgtoGg)</f>
        <v>1.5667806113260255E-2</v>
      </c>
      <c r="AZ44" s="28">
        <f>IF(('Activity data'!AZ13*EF!$H44*EF!Y62)*NtoN2O*kgtoGg=0,"NO",('Activity data'!AZ13*EF!$H44*EF!Y62)*NtoN2O*kgtoGg)</f>
        <v>1.5709499958900568E-2</v>
      </c>
      <c r="BA44" s="28">
        <f>IF(('Activity data'!BA13*EF!$H44*EF!Z62)*NtoN2O*kgtoGg=0,"NO",('Activity data'!BA13*EF!$H44*EF!Z62)*NtoN2O*kgtoGg)</f>
        <v>1.5752277470027262E-2</v>
      </c>
      <c r="BB44" s="28">
        <f>IF(('Activity data'!BB13*EF!$H44*EF!AA62)*NtoN2O*kgtoGg=0,"NO",('Activity data'!BB13*EF!$H44*EF!AA62)*NtoN2O*kgtoGg)</f>
        <v>1.5778709641560973E-2</v>
      </c>
      <c r="BC44" s="28">
        <f>IF(('Activity data'!BC13*EF!$H44*EF!AB62)*NtoN2O*kgtoGg=0,"NO",('Activity data'!BC13*EF!$H44*EF!AB62)*NtoN2O*kgtoGg)</f>
        <v>1.5807289171064293E-2</v>
      </c>
      <c r="BD44" s="28">
        <f>IF(('Activity data'!BD13*EF!$H44*EF!AC62)*NtoN2O*kgtoGg=0,"NO",('Activity data'!BD13*EF!$H44*EF!AC62)*NtoN2O*kgtoGg)</f>
        <v>1.5837307435571608E-2</v>
      </c>
      <c r="BE44" s="28">
        <f>IF(('Activity data'!BE13*EF!$H44*EF!AD62)*NtoN2O*kgtoGg=0,"NO",('Activity data'!BE13*EF!$H44*EF!AD62)*NtoN2O*kgtoGg)</f>
        <v>1.5869114834605083E-2</v>
      </c>
      <c r="BF44" s="28">
        <f>IF(('Activity data'!BF13*EF!$H44*EF!AE62)*NtoN2O*kgtoGg=0,"NO",('Activity data'!BF13*EF!$H44*EF!AE62)*NtoN2O*kgtoGg)</f>
        <v>1.5902919490630555E-2</v>
      </c>
      <c r="BG44" s="28">
        <f>IF(('Activity data'!BG13*EF!$H44*EF!AF62)*NtoN2O*kgtoGg=0,"NO",('Activity data'!BG13*EF!$H44*EF!AF62)*NtoN2O*kgtoGg)</f>
        <v>1.5920981013841616E-2</v>
      </c>
      <c r="BH44" s="28">
        <f>IF(('Activity data'!BH13*EF!$H44*EF!AG62)*NtoN2O*kgtoGg=0,"NO",('Activity data'!BH13*EF!$H44*EF!AG62)*NtoN2O*kgtoGg)</f>
        <v>1.5940650357687346E-2</v>
      </c>
      <c r="BI44" s="28">
        <f>IF(('Activity data'!BI13*EF!$H44*EF!AH62)*NtoN2O*kgtoGg=0,"NO",('Activity data'!BI13*EF!$H44*EF!AH62)*NtoN2O*kgtoGg)</f>
        <v>1.5961941557204512E-2</v>
      </c>
      <c r="BJ44" s="28">
        <f>IF(('Activity data'!BJ13*EF!$H44*EF!AI62)*NtoN2O*kgtoGg=0,"NO",('Activity data'!BJ13*EF!$H44*EF!AI62)*NtoN2O*kgtoGg)</f>
        <v>1.5984814114176953E-2</v>
      </c>
      <c r="BK44" s="28">
        <f>IF(('Activity data'!BK13*EF!$H44*EF!AJ62)*NtoN2O*kgtoGg=0,"NO",('Activity data'!BK13*EF!$H44*EF!AJ62)*NtoN2O*kgtoGg)</f>
        <v>1.6009561972828983E-2</v>
      </c>
      <c r="BL44" s="28">
        <f>IF(('Activity data'!BL13*EF!$H44*EF!AK62)*NtoN2O*kgtoGg=0,"NO",('Activity data'!BL13*EF!$H44*EF!AK62)*NtoN2O*kgtoGg)</f>
        <v>1.6018564131728155E-2</v>
      </c>
      <c r="BM44" s="28">
        <f>IF(('Activity data'!BM13*EF!$H44*EF!AL62)*NtoN2O*kgtoGg=0,"NO",('Activity data'!BM13*EF!$H44*EF!AL62)*NtoN2O*kgtoGg)</f>
        <v>1.602862849798049E-2</v>
      </c>
      <c r="BN44" s="28">
        <f>IF(('Activity data'!BN13*EF!$H44*EF!AM62)*NtoN2O*kgtoGg=0,"NO",('Activity data'!BN13*EF!$H44*EF!AM62)*NtoN2O*kgtoGg)</f>
        <v>1.604019415766833E-2</v>
      </c>
      <c r="BO44" s="28">
        <f>IF(('Activity data'!BO13*EF!$H44*EF!AN62)*NtoN2O*kgtoGg=0,"NO",('Activity data'!BO13*EF!$H44*EF!AN62)*NtoN2O*kgtoGg)</f>
        <v>1.6053342939917184E-2</v>
      </c>
      <c r="BP44" s="28">
        <f>IF(('Activity data'!BP13*EF!$H44*EF!AO62)*NtoN2O*kgtoGg=0,"NO",('Activity data'!BP13*EF!$H44*EF!AO62)*NtoN2O*kgtoGg)</f>
        <v>1.606948857207275E-2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0.11483161996814099</v>
      </c>
      <c r="AE45" s="28">
        <f>IF(('Activity data'!AE14*EF!$H45*EF!$H63)*NtoN2O*kgtoGg=0,"NO",('Activity data'!AE14*EF!$H45*EF!$H63)*NtoN2O*kgtoGg)</f>
        <v>0.11513095746917087</v>
      </c>
      <c r="AF45" s="28">
        <f>IF(('Activity data'!AF14*EF!$H45*EF!$H63)*NtoN2O*kgtoGg=0,"NO",('Activity data'!AF14*EF!$H45*EF!$H63)*NtoN2O*kgtoGg)</f>
        <v>0.1155324118543387</v>
      </c>
      <c r="AG45" s="28">
        <f>IF(('Activity data'!AG14*EF!$H45*EF!$H63)*NtoN2O*kgtoGg=0,"NO",('Activity data'!AG14*EF!$H45*EF!$H63)*NtoN2O*kgtoGg)</f>
        <v>0.11602418148646718</v>
      </c>
      <c r="AH45" s="28">
        <f>IF(('Activity data'!AH14*EF!$H45*EF!$H63)*NtoN2O*kgtoGg=0,"NO",('Activity data'!AH14*EF!$H45*EF!$H63)*NtoN2O*kgtoGg)</f>
        <v>0.11661135437660082</v>
      </c>
      <c r="AI45" s="28">
        <f>IF(('Activity data'!AI14*EF!$H45*EF!H63)*NtoN2O*kgtoGg=0,"NO",('Activity data'!AI14*EF!$H45*EF!H63)*NtoN2O*kgtoGg)</f>
        <v>0.117299080273826</v>
      </c>
      <c r="AJ45" s="28">
        <f>IF(('Activity data'!AJ14*EF!$H45*EF!I63)*NtoN2O*kgtoGg=0,"NO",('Activity data'!AJ14*EF!$H45*EF!I63)*NtoN2O*kgtoGg)</f>
        <v>0.11802942656644147</v>
      </c>
      <c r="AK45" s="28">
        <f>IF(('Activity data'!AK14*EF!$H45*EF!J63)*NtoN2O*kgtoGg=0,"NO",('Activity data'!AK14*EF!$H45*EF!J63)*NtoN2O*kgtoGg)</f>
        <v>0.1187973963686636</v>
      </c>
      <c r="AL45" s="28">
        <f>IF(('Activity data'!AL14*EF!$H45*EF!K63)*NtoN2O*kgtoGg=0,"NO",('Activity data'!AL14*EF!$H45*EF!K63)*NtoN2O*kgtoGg)</f>
        <v>0.11952067535442894</v>
      </c>
      <c r="AM45" s="28">
        <f>IF(('Activity data'!AM14*EF!$H45*EF!L63)*NtoN2O*kgtoGg=0,"NO",('Activity data'!AM14*EF!$H45*EF!L63)*NtoN2O*kgtoGg)</f>
        <v>0.11986617599139691</v>
      </c>
      <c r="AN45" s="28">
        <f>IF(('Activity data'!AN14*EF!$H45*EF!M63)*NtoN2O*kgtoGg=0,"NO",('Activity data'!AN14*EF!$H45*EF!M63)*NtoN2O*kgtoGg)</f>
        <v>0.12023480151336277</v>
      </c>
      <c r="AO45" s="28">
        <f>IF(('Activity data'!AO14*EF!$H45*EF!N63)*NtoN2O*kgtoGg=0,"NO",('Activity data'!AO14*EF!$H45*EF!N63)*NtoN2O*kgtoGg)</f>
        <v>0.12063815830887586</v>
      </c>
      <c r="AP45" s="28">
        <f>IF(('Activity data'!AP14*EF!$H45*EF!O63)*NtoN2O*kgtoGg=0,"NO",('Activity data'!AP14*EF!$H45*EF!O63)*NtoN2O*kgtoGg)</f>
        <v>0.12107254613957223</v>
      </c>
      <c r="AQ45" s="28">
        <f>IF(('Activity data'!AQ14*EF!$H45*EF!P63)*NtoN2O*kgtoGg=0,"NO",('Activity data'!AQ14*EF!$H45*EF!P63)*NtoN2O*kgtoGg)</f>
        <v>0.12154612642406121</v>
      </c>
      <c r="AR45" s="28">
        <f>IF(('Activity data'!AR14*EF!$H45*EF!Q63)*NtoN2O*kgtoGg=0,"NO",('Activity data'!AR14*EF!$H45*EF!Q63)*NtoN2O*kgtoGg)</f>
        <v>0.1218495924142235</v>
      </c>
      <c r="AS45" s="28">
        <f>IF(('Activity data'!AS14*EF!$H45*EF!R63)*NtoN2O*kgtoGg=0,"NO",('Activity data'!AS14*EF!$H45*EF!R63)*NtoN2O*kgtoGg)</f>
        <v>0.12218089940849977</v>
      </c>
      <c r="AT45" s="28">
        <f>IF(('Activity data'!AT14*EF!$H45*EF!S63)*NtoN2O*kgtoGg=0,"NO",('Activity data'!AT14*EF!$H45*EF!S63)*NtoN2O*kgtoGg)</f>
        <v>0.12253706406119913</v>
      </c>
      <c r="AU45" s="28">
        <f>IF(('Activity data'!AU14*EF!$H45*EF!T63)*NtoN2O*kgtoGg=0,"NO",('Activity data'!AU14*EF!$H45*EF!T63)*NtoN2O*kgtoGg)</f>
        <v>0.12292753648794162</v>
      </c>
      <c r="AV45" s="28">
        <f>IF(('Activity data'!AV14*EF!$H45*EF!U63)*NtoN2O*kgtoGg=0,"NO",('Activity data'!AV14*EF!$H45*EF!U63)*NtoN2O*kgtoGg)</f>
        <v>0.12334257230139867</v>
      </c>
      <c r="AW45" s="28">
        <f>IF(('Activity data'!AW14*EF!$H45*EF!V63)*NtoN2O*kgtoGg=0,"NO",('Activity data'!AW14*EF!$H45*EF!V63)*NtoN2O*kgtoGg)</f>
        <v>0.12361427407712369</v>
      </c>
      <c r="AX45" s="28">
        <f>IF(('Activity data'!AX14*EF!$H45*EF!W63)*NtoN2O*kgtoGg=0,"NO",('Activity data'!AX14*EF!$H45*EF!W63)*NtoN2O*kgtoGg)</f>
        <v>0.12390426281744311</v>
      </c>
      <c r="AY45" s="28">
        <f>IF(('Activity data'!AY14*EF!$H45*EF!X63)*NtoN2O*kgtoGg=0,"NO",('Activity data'!AY14*EF!$H45*EF!X63)*NtoN2O*kgtoGg)</f>
        <v>0.12421258961886361</v>
      </c>
      <c r="AZ45" s="28">
        <f>IF(('Activity data'!AZ14*EF!$H45*EF!Y63)*NtoN2O*kgtoGg=0,"NO",('Activity data'!AZ14*EF!$H45*EF!Y63)*NtoN2O*kgtoGg)</f>
        <v>0.12454313369763985</v>
      </c>
      <c r="BA45" s="28">
        <f>IF(('Activity data'!BA14*EF!$H45*EF!Z63)*NtoN2O*kgtoGg=0,"NO",('Activity data'!BA14*EF!$H45*EF!Z63)*NtoN2O*kgtoGg)</f>
        <v>0.12488226895346863</v>
      </c>
      <c r="BB45" s="28">
        <f>IF(('Activity data'!BB14*EF!$H45*EF!AA63)*NtoN2O*kgtoGg=0,"NO",('Activity data'!BB14*EF!$H45*EF!AA63)*NtoN2O*kgtoGg)</f>
        <v>0.12509182021110601</v>
      </c>
      <c r="BC45" s="28">
        <f>IF(('Activity data'!BC14*EF!$H45*EF!AB63)*NtoN2O*kgtoGg=0,"NO",('Activity data'!BC14*EF!$H45*EF!AB63)*NtoN2O*kgtoGg)</f>
        <v>0.12531839547914508</v>
      </c>
      <c r="BD45" s="28">
        <f>IF(('Activity data'!BD14*EF!$H45*EF!AC63)*NtoN2O*kgtoGg=0,"NO",('Activity data'!BD14*EF!$H45*EF!AC63)*NtoN2O*kgtoGg)</f>
        <v>0.12555637687509572</v>
      </c>
      <c r="BE45" s="28">
        <f>IF(('Activity data'!BE14*EF!$H45*EF!AD63)*NtoN2O*kgtoGg=0,"NO",('Activity data'!BE14*EF!$H45*EF!AD63)*NtoN2O*kgtoGg)</f>
        <v>0.12580854232662278</v>
      </c>
      <c r="BF45" s="28">
        <f>IF(('Activity data'!BF14*EF!$H45*EF!AE63)*NtoN2O*kgtoGg=0,"NO",('Activity data'!BF14*EF!$H45*EF!AE63)*NtoN2O*kgtoGg)</f>
        <v>0.12607654180502742</v>
      </c>
      <c r="BG45" s="28">
        <f>IF(('Activity data'!BG14*EF!$H45*EF!AF63)*NtoN2O*kgtoGg=0,"NO",('Activity data'!BG14*EF!$H45*EF!AF63)*NtoN2O*kgtoGg)</f>
        <v>0.12621973151227101</v>
      </c>
      <c r="BH45" s="28">
        <f>IF(('Activity data'!BH14*EF!$H45*EF!AG63)*NtoN2O*kgtoGg=0,"NO",('Activity data'!BH14*EF!$H45*EF!AG63)*NtoN2O*kgtoGg)</f>
        <v>0.12637566783912627</v>
      </c>
      <c r="BI45" s="28">
        <f>IF(('Activity data'!BI14*EF!$H45*EF!AH63)*NtoN2O*kgtoGg=0,"NO",('Activity data'!BI14*EF!$H45*EF!AH63)*NtoN2O*kgtoGg)</f>
        <v>0.12654446205377259</v>
      </c>
      <c r="BJ45" s="28">
        <f>IF(('Activity data'!BJ14*EF!$H45*EF!AI63)*NtoN2O*kgtoGg=0,"NO",('Activity data'!BJ14*EF!$H45*EF!AI63)*NtoN2O*kgtoGg)</f>
        <v>0.12672579309094617</v>
      </c>
      <c r="BK45" s="28">
        <f>IF(('Activity data'!BK14*EF!$H45*EF!AJ63)*NtoN2O*kgtoGg=0,"NO",('Activity data'!BK14*EF!$H45*EF!AJ63)*NtoN2O*kgtoGg)</f>
        <v>0.12692199130711429</v>
      </c>
      <c r="BL45" s="28">
        <f>IF(('Activity data'!BL14*EF!$H45*EF!AK63)*NtoN2O*kgtoGg=0,"NO",('Activity data'!BL14*EF!$H45*EF!AK63)*NtoN2O*kgtoGg)</f>
        <v>0.1269933594017246</v>
      </c>
      <c r="BM45" s="28">
        <f>IF(('Activity data'!BM14*EF!$H45*EF!AL63)*NtoN2O*kgtoGg=0,"NO",('Activity data'!BM14*EF!$H45*EF!AL63)*NtoN2O*kgtoGg)</f>
        <v>0.12707314855574134</v>
      </c>
      <c r="BN45" s="28">
        <f>IF(('Activity data'!BN14*EF!$H45*EF!AM63)*NtoN2O*kgtoGg=0,"NO",('Activity data'!BN14*EF!$H45*EF!AM63)*NtoN2O*kgtoGg)</f>
        <v>0.12716483979381848</v>
      </c>
      <c r="BO45" s="28">
        <f>IF(('Activity data'!BO14*EF!$H45*EF!AN63)*NtoN2O*kgtoGg=0,"NO",('Activity data'!BO14*EF!$H45*EF!AN63)*NtoN2O*kgtoGg)</f>
        <v>0.12726908184798089</v>
      </c>
      <c r="BP45" s="28">
        <f>IF(('Activity data'!BP14*EF!$H45*EF!AO63)*NtoN2O*kgtoGg=0,"NO",('Activity data'!BP14*EF!$H45*EF!AO63)*NtoN2O*kgtoGg)</f>
        <v>0.12739708258826191</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9.7982989587485247E-2</v>
      </c>
      <c r="AE48" s="28">
        <f>IF(('Activity data'!AE17*EF!$H48*EF!$H66)*NtoN2O*kgtoGg=0,"NO",('Activity data'!AE17*EF!$H48*EF!$H66)*NtoN2O*kgtoGg)</f>
        <v>9.7735150446278091E-2</v>
      </c>
      <c r="AF48" s="28">
        <f>IF(('Activity data'!AF17*EF!$H48*EF!$H66)*NtoN2O*kgtoGg=0,"NO",('Activity data'!AF17*EF!$H48*EF!$H66)*NtoN2O*kgtoGg)</f>
        <v>9.6977407383884523E-2</v>
      </c>
      <c r="AG48" s="28">
        <f>IF(('Activity data'!AG17*EF!$H48*EF!$H66)*NtoN2O*kgtoGg=0,"NO",('Activity data'!AG17*EF!$H48*EF!$H66)*NtoN2O*kgtoGg)</f>
        <v>9.512652935745132E-2</v>
      </c>
      <c r="AH48" s="28">
        <f>IF(('Activity data'!AH17*EF!$H48*EF!$H66)*NtoN2O*kgtoGg=0,"NO",('Activity data'!AH17*EF!$H48*EF!$H66)*NtoN2O*kgtoGg)</f>
        <v>9.3229318422414845E-2</v>
      </c>
      <c r="AI48" s="28">
        <f>IF(('Activity data'!AI17*EF!$H48*EF!H66)*NtoN2O*kgtoGg=0,"NO",('Activity data'!AI17*EF!$H48*EF!H66)*NtoN2O*kgtoGg)</f>
        <v>9.2168850703132812E-2</v>
      </c>
      <c r="AJ48" s="28">
        <f>IF(('Activity data'!AJ17*EF!$H48*EF!I66)*NtoN2O*kgtoGg=0,"NO",('Activity data'!AJ17*EF!$H48*EF!I66)*NtoN2O*kgtoGg)</f>
        <v>9.0841531198840614E-2</v>
      </c>
      <c r="AK48" s="28">
        <f>IF(('Activity data'!AK17*EF!$H48*EF!J66)*NtoN2O*kgtoGg=0,"NO",('Activity data'!AK17*EF!$H48*EF!J66)*NtoN2O*kgtoGg)</f>
        <v>8.8568450906690466E-2</v>
      </c>
      <c r="AL48" s="28">
        <f>IF(('Activity data'!AL17*EF!$H48*EF!K66)*NtoN2O*kgtoGg=0,"NO",('Activity data'!AL17*EF!$H48*EF!K66)*NtoN2O*kgtoGg)</f>
        <v>7.7700558988976182E-2</v>
      </c>
      <c r="AM48" s="28">
        <f>IF(('Activity data'!AM17*EF!$H48*EF!L66)*NtoN2O*kgtoGg=0,"NO",('Activity data'!AM17*EF!$H48*EF!L66)*NtoN2O*kgtoGg)</f>
        <v>7.9308799717890718E-2</v>
      </c>
      <c r="AN48" s="28">
        <f>IF(('Activity data'!AN17*EF!$H48*EF!M66)*NtoN2O*kgtoGg=0,"NO",('Activity data'!AN17*EF!$H48*EF!M66)*NtoN2O*kgtoGg)</f>
        <v>7.9759898848005994E-2</v>
      </c>
      <c r="AO48" s="28">
        <f>IF(('Activity data'!AO17*EF!$H48*EF!N66)*NtoN2O*kgtoGg=0,"NO",('Activity data'!AO17*EF!$H48*EF!N66)*NtoN2O*kgtoGg)</f>
        <v>8.0376895865339068E-2</v>
      </c>
      <c r="AP48" s="28">
        <f>IF(('Activity data'!AP17*EF!$H48*EF!O66)*NtoN2O*kgtoGg=0,"NO",('Activity data'!AP17*EF!$H48*EF!O66)*NtoN2O*kgtoGg)</f>
        <v>8.0988950861580589E-2</v>
      </c>
      <c r="AQ48" s="28">
        <f>IF(('Activity data'!AQ17*EF!$H48*EF!P66)*NtoN2O*kgtoGg=0,"NO",('Activity data'!AQ17*EF!$H48*EF!P66)*NtoN2O*kgtoGg)</f>
        <v>8.2482050653917949E-2</v>
      </c>
      <c r="AR48" s="28">
        <f>IF(('Activity data'!AR17*EF!$H48*EF!Q66)*NtoN2O*kgtoGg=0,"NO",('Activity data'!AR17*EF!$H48*EF!Q66)*NtoN2O*kgtoGg)</f>
        <v>8.4102785176648126E-2</v>
      </c>
      <c r="AS48" s="28">
        <f>IF(('Activity data'!AS17*EF!$H48*EF!R66)*NtoN2O*kgtoGg=0,"NO",('Activity data'!AS17*EF!$H48*EF!R66)*NtoN2O*kgtoGg)</f>
        <v>8.5919128698455513E-2</v>
      </c>
      <c r="AT48" s="28">
        <f>IF(('Activity data'!AT17*EF!$H48*EF!S66)*NtoN2O*kgtoGg=0,"NO",('Activity data'!AT17*EF!$H48*EF!S66)*NtoN2O*kgtoGg)</f>
        <v>8.7776545219916971E-2</v>
      </c>
      <c r="AU48" s="28">
        <f>IF(('Activity data'!AU17*EF!$H48*EF!T66)*NtoN2O*kgtoGg=0,"NO",('Activity data'!AU17*EF!$H48*EF!T66)*NtoN2O*kgtoGg)</f>
        <v>9.0577506946953143E-2</v>
      </c>
      <c r="AV48" s="28">
        <f>IF(('Activity data'!AV17*EF!$H48*EF!U66)*NtoN2O*kgtoGg=0,"NO",('Activity data'!AV17*EF!$H48*EF!U66)*NtoN2O*kgtoGg)</f>
        <v>9.3551366247817541E-2</v>
      </c>
      <c r="AW48" s="28">
        <f>IF(('Activity data'!AW17*EF!$H48*EF!V66)*NtoN2O*kgtoGg=0,"NO",('Activity data'!AW17*EF!$H48*EF!V66)*NtoN2O*kgtoGg)</f>
        <v>9.6061401038196853E-2</v>
      </c>
      <c r="AX48" s="28">
        <f>IF(('Activity data'!AX17*EF!$H48*EF!W66)*NtoN2O*kgtoGg=0,"NO",('Activity data'!AX17*EF!$H48*EF!W66)*NtoN2O*kgtoGg)</f>
        <v>9.8446682048337258E-2</v>
      </c>
      <c r="AY48" s="28">
        <f>IF(('Activity data'!AY17*EF!$H48*EF!X66)*NtoN2O*kgtoGg=0,"NO",('Activity data'!AY17*EF!$H48*EF!X66)*NtoN2O*kgtoGg)</f>
        <v>0.10078306812666586</v>
      </c>
      <c r="AZ48" s="28">
        <f>IF(('Activity data'!AZ17*EF!$H48*EF!Y66)*NtoN2O*kgtoGg=0,"NO",('Activity data'!AZ17*EF!$H48*EF!Y66)*NtoN2O*kgtoGg)</f>
        <v>0.10344187783719913</v>
      </c>
      <c r="BA48" s="28">
        <f>IF(('Activity data'!BA17*EF!$H48*EF!Z66)*NtoN2O*kgtoGg=0,"NO",('Activity data'!BA17*EF!$H48*EF!Z66)*NtoN2O*kgtoGg)</f>
        <v>0.10539130413775356</v>
      </c>
      <c r="BB48" s="28">
        <f>IF(('Activity data'!BB17*EF!$H48*EF!AA66)*NtoN2O*kgtoGg=0,"NO",('Activity data'!BB17*EF!$H48*EF!AA66)*NtoN2O*kgtoGg)</f>
        <v>0.10755127256910078</v>
      </c>
      <c r="BC48" s="28">
        <f>IF(('Activity data'!BC17*EF!$H48*EF!AB66)*NtoN2O*kgtoGg=0,"NO",('Activity data'!BC17*EF!$H48*EF!AB66)*NtoN2O*kgtoGg)</f>
        <v>0.10981780437592643</v>
      </c>
      <c r="BD48" s="28">
        <f>IF(('Activity data'!BD17*EF!$H48*EF!AC66)*NtoN2O*kgtoGg=0,"NO",('Activity data'!BD17*EF!$H48*EF!AC66)*NtoN2O*kgtoGg)</f>
        <v>0.11180477478904237</v>
      </c>
      <c r="BE48" s="28">
        <f>IF(('Activity data'!BE17*EF!$H48*EF!AD66)*NtoN2O*kgtoGg=0,"NO",('Activity data'!BE17*EF!$H48*EF!AD66)*NtoN2O*kgtoGg)</f>
        <v>0.11376970119042444</v>
      </c>
      <c r="BF48" s="28">
        <f>IF(('Activity data'!BF17*EF!$H48*EF!AE66)*NtoN2O*kgtoGg=0,"NO",('Activity data'!BF17*EF!$H48*EF!AE66)*NtoN2O*kgtoGg)</f>
        <v>0.11587058216565266</v>
      </c>
      <c r="BG48" s="28">
        <f>IF(('Activity data'!BG17*EF!$H48*EF!AF66)*NtoN2O*kgtoGg=0,"NO",('Activity data'!BG17*EF!$H48*EF!AF66)*NtoN2O*kgtoGg)</f>
        <v>0.1179075991032726</v>
      </c>
      <c r="BH48" s="28">
        <f>IF(('Activity data'!BH17*EF!$H48*EF!AG66)*NtoN2O*kgtoGg=0,"NO",('Activity data'!BH17*EF!$H48*EF!AG66)*NtoN2O*kgtoGg)</f>
        <v>0.11994224947995395</v>
      </c>
      <c r="BI48" s="28">
        <f>IF(('Activity data'!BI17*EF!$H48*EF!AH66)*NtoN2O*kgtoGg=0,"NO",('Activity data'!BI17*EF!$H48*EF!AH66)*NtoN2O*kgtoGg)</f>
        <v>0.12201174883743889</v>
      </c>
      <c r="BJ48" s="28">
        <f>IF(('Activity data'!BJ17*EF!$H48*EF!AI66)*NtoN2O*kgtoGg=0,"NO",('Activity data'!BJ17*EF!$H48*EF!AI66)*NtoN2O*kgtoGg)</f>
        <v>0.1241189314323263</v>
      </c>
      <c r="BK48" s="28">
        <f>IF(('Activity data'!BK17*EF!$H48*EF!AJ66)*NtoN2O*kgtoGg=0,"NO",('Activity data'!BK17*EF!$H48*EF!AJ66)*NtoN2O*kgtoGg)</f>
        <v>0.12644729069372918</v>
      </c>
      <c r="BL48" s="28">
        <f>IF(('Activity data'!BL17*EF!$H48*EF!AK66)*NtoN2O*kgtoGg=0,"NO",('Activity data'!BL17*EF!$H48*EF!AK66)*NtoN2O*kgtoGg)</f>
        <v>0.12887524451228333</v>
      </c>
      <c r="BM48" s="28">
        <f>IF(('Activity data'!BM17*EF!$H48*EF!AL66)*NtoN2O*kgtoGg=0,"NO",('Activity data'!BM17*EF!$H48*EF!AL66)*NtoN2O*kgtoGg)</f>
        <v>0.13113232412206585</v>
      </c>
      <c r="BN48" s="28">
        <f>IF(('Activity data'!BN17*EF!$H48*EF!AM66)*NtoN2O*kgtoGg=0,"NO",('Activity data'!BN17*EF!$H48*EF!AM66)*NtoN2O*kgtoGg)</f>
        <v>0.13347618274735898</v>
      </c>
      <c r="BO48" s="28">
        <f>IF(('Activity data'!BO17*EF!$H48*EF!AN66)*NtoN2O*kgtoGg=0,"NO",('Activity data'!BO17*EF!$H48*EF!AN66)*NtoN2O*kgtoGg)</f>
        <v>0.13596429129647616</v>
      </c>
      <c r="BP48" s="28">
        <f>IF(('Activity data'!BP17*EF!$H48*EF!AO66)*NtoN2O*kgtoGg=0,"NO",('Activity data'!BP17*EF!$H48*EF!AO66)*NtoN2O*kgtoGg)</f>
        <v>0.13933034908306283</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3.8332929367359346E-2</v>
      </c>
      <c r="AE49" s="28">
        <f>IF(('Activity data'!AE18*EF!$H49*EF!$H67)*NtoN2O*kgtoGg=0,"NO",('Activity data'!AE18*EF!$H49*EF!$H67)*NtoN2O*kgtoGg)</f>
        <v>3.8235969677372778E-2</v>
      </c>
      <c r="AF49" s="28">
        <f>IF(('Activity data'!AF18*EF!$H49*EF!$H67)*NtoN2O*kgtoGg=0,"NO",('Activity data'!AF18*EF!$H49*EF!$H67)*NtoN2O*kgtoGg)</f>
        <v>3.79395252495019E-2</v>
      </c>
      <c r="AG49" s="28">
        <f>IF(('Activity data'!AG18*EF!$H49*EF!$H67)*NtoN2O*kgtoGg=0,"NO",('Activity data'!AG18*EF!$H49*EF!$H67)*NtoN2O*kgtoGg)</f>
        <v>3.7215424291227768E-2</v>
      </c>
      <c r="AH49" s="28">
        <f>IF(('Activity data'!AH18*EF!$H49*EF!$H67)*NtoN2O*kgtoGg=0,"NO",('Activity data'!AH18*EF!$H49*EF!$H67)*NtoN2O*kgtoGg)</f>
        <v>3.6473196961015517E-2</v>
      </c>
      <c r="AI49" s="28">
        <f>IF(('Activity data'!AI18*EF!$H49*EF!H67)*NtoN2O*kgtoGg=0,"NO",('Activity data'!AI18*EF!$H49*EF!H67)*NtoN2O*kgtoGg)</f>
        <v>3.6058320518168187E-2</v>
      </c>
      <c r="AJ49" s="28">
        <f>IF(('Activity data'!AJ18*EF!$H49*EF!I67)*NtoN2O*kgtoGg=0,"NO",('Activity data'!AJ18*EF!$H49*EF!I67)*NtoN2O*kgtoGg)</f>
        <v>3.5539046254133587E-2</v>
      </c>
      <c r="AK49" s="28">
        <f>IF(('Activity data'!AK18*EF!$H49*EF!J67)*NtoN2O*kgtoGg=0,"NO",('Activity data'!AK18*EF!$H49*EF!J67)*NtoN2O*kgtoGg)</f>
        <v>3.464977122127158E-2</v>
      </c>
      <c r="AL49" s="28">
        <f>IF(('Activity data'!AL18*EF!$H49*EF!K67)*NtoN2O*kgtoGg=0,"NO",('Activity data'!AL18*EF!$H49*EF!K67)*NtoN2O*kgtoGg)</f>
        <v>3.0398031863167259E-2</v>
      </c>
      <c r="AM49" s="28">
        <f>IF(('Activity data'!AM18*EF!$H49*EF!L67)*NtoN2O*kgtoGg=0,"NO",('Activity data'!AM18*EF!$H49*EF!L67)*NtoN2O*kgtoGg)</f>
        <v>3.1027208198026353E-2</v>
      </c>
      <c r="AN49" s="28">
        <f>IF(('Activity data'!AN18*EF!$H49*EF!M67)*NtoN2O*kgtoGg=0,"NO",('Activity data'!AN18*EF!$H49*EF!M67)*NtoN2O*kgtoGg)</f>
        <v>3.1203687311035528E-2</v>
      </c>
      <c r="AO49" s="28">
        <f>IF(('Activity data'!AO18*EF!$H49*EF!N67)*NtoN2O*kgtoGg=0,"NO",('Activity data'!AO18*EF!$H49*EF!N67)*NtoN2O*kgtoGg)</f>
        <v>3.1445069036423509E-2</v>
      </c>
      <c r="AP49" s="28">
        <f>IF(('Activity data'!AP18*EF!$H49*EF!O67)*NtoN2O*kgtoGg=0,"NO",('Activity data'!AP18*EF!$H49*EF!O67)*NtoN2O*kgtoGg)</f>
        <v>3.1684517343100432E-2</v>
      </c>
      <c r="AQ49" s="28">
        <f>IF(('Activity data'!AQ18*EF!$H49*EF!P67)*NtoN2O*kgtoGg=0,"NO",('Activity data'!AQ18*EF!$H49*EF!P67)*NtoN2O*kgtoGg)</f>
        <v>3.22686482123365E-2</v>
      </c>
      <c r="AR49" s="28">
        <f>IF(('Activity data'!AR18*EF!$H49*EF!Q67)*NtoN2O*kgtoGg=0,"NO",('Activity data'!AR18*EF!$H49*EF!Q67)*NtoN2O*kgtoGg)</f>
        <v>3.290271237229548E-2</v>
      </c>
      <c r="AS49" s="28">
        <f>IF(('Activity data'!AS18*EF!$H49*EF!R67)*NtoN2O*kgtoGg=0,"NO",('Activity data'!AS18*EF!$H49*EF!R67)*NtoN2O*kgtoGg)</f>
        <v>3.3613302733147207E-2</v>
      </c>
      <c r="AT49" s="28">
        <f>IF(('Activity data'!AT18*EF!$H49*EF!S67)*NtoN2O*kgtoGg=0,"NO",('Activity data'!AT18*EF!$H49*EF!S67)*NtoN2O*kgtoGg)</f>
        <v>3.4339961683059909E-2</v>
      </c>
      <c r="AU49" s="28">
        <f>IF(('Activity data'!AU18*EF!$H49*EF!T67)*NtoN2O*kgtoGg=0,"NO",('Activity data'!AU18*EF!$H49*EF!T67)*NtoN2O*kgtoGg)</f>
        <v>3.5435754621152379E-2</v>
      </c>
      <c r="AV49" s="28">
        <f>IF(('Activity data'!AV18*EF!$H49*EF!U67)*NtoN2O*kgtoGg=0,"NO",('Activity data'!AV18*EF!$H49*EF!U67)*NtoN2O*kgtoGg)</f>
        <v>3.6599188590746824E-2</v>
      </c>
      <c r="AW49" s="28">
        <f>IF(('Activity data'!AW18*EF!$H49*EF!V67)*NtoN2O*kgtoGg=0,"NO",('Activity data'!AW18*EF!$H49*EF!V67)*NtoN2O*kgtoGg)</f>
        <v>3.7581165020883364E-2</v>
      </c>
      <c r="AX49" s="28">
        <f>IF(('Activity data'!AX18*EF!$H49*EF!W67)*NtoN2O*kgtoGg=0,"NO",('Activity data'!AX18*EF!$H49*EF!W67)*NtoN2O*kgtoGg)</f>
        <v>3.8514335246327212E-2</v>
      </c>
      <c r="AY49" s="28">
        <f>IF(('Activity data'!AY18*EF!$H49*EF!X67)*NtoN2O*kgtoGg=0,"NO",('Activity data'!AY18*EF!$H49*EF!X67)*NtoN2O*kgtoGg)</f>
        <v>3.9428376784481002E-2</v>
      </c>
      <c r="AZ49" s="28">
        <f>IF(('Activity data'!AZ18*EF!$H49*EF!Y67)*NtoN2O*kgtoGg=0,"NO",('Activity data'!AZ18*EF!$H49*EF!Y67)*NtoN2O*kgtoGg)</f>
        <v>4.0468556975595926E-2</v>
      </c>
      <c r="BA49" s="28">
        <f>IF(('Activity data'!BA18*EF!$H49*EF!Z67)*NtoN2O*kgtoGg=0,"NO",('Activity data'!BA18*EF!$H49*EF!Z67)*NtoN2O*kgtoGg)</f>
        <v>4.1231212013992186E-2</v>
      </c>
      <c r="BB49" s="28">
        <f>IF(('Activity data'!BB18*EF!$H49*EF!AA67)*NtoN2O*kgtoGg=0,"NO",('Activity data'!BB18*EF!$H49*EF!AA67)*NtoN2O*kgtoGg)</f>
        <v>4.2076235396756319E-2</v>
      </c>
      <c r="BC49" s="28">
        <f>IF(('Activity data'!BC18*EF!$H49*EF!AB67)*NtoN2O*kgtoGg=0,"NO",('Activity data'!BC18*EF!$H49*EF!AB67)*NtoN2O*kgtoGg)</f>
        <v>4.2962948529573601E-2</v>
      </c>
      <c r="BD49" s="28">
        <f>IF(('Activity data'!BD18*EF!$H49*EF!AC67)*NtoN2O*kgtoGg=0,"NO",('Activity data'!BD18*EF!$H49*EF!AC67)*NtoN2O*kgtoGg)</f>
        <v>4.3740291584951595E-2</v>
      </c>
      <c r="BE49" s="28">
        <f>IF(('Activity data'!BE18*EF!$H49*EF!AD67)*NtoN2O*kgtoGg=0,"NO",('Activity data'!BE18*EF!$H49*EF!AD67)*NtoN2O*kgtoGg)</f>
        <v>4.4509010576618872E-2</v>
      </c>
      <c r="BF49" s="28">
        <f>IF(('Activity data'!BF18*EF!$H49*EF!AE67)*NtoN2O*kgtoGg=0,"NO",('Activity data'!BF18*EF!$H49*EF!AE67)*NtoN2O*kgtoGg)</f>
        <v>4.5330917750218101E-2</v>
      </c>
      <c r="BG49" s="28">
        <f>IF(('Activity data'!BG18*EF!$H49*EF!AF67)*NtoN2O*kgtoGg=0,"NO",('Activity data'!BG18*EF!$H49*EF!AF67)*NtoN2O*kgtoGg)</f>
        <v>4.6127840019263407E-2</v>
      </c>
      <c r="BH49" s="28">
        <f>IF(('Activity data'!BH18*EF!$H49*EF!AG67)*NtoN2O*kgtoGg=0,"NO",('Activity data'!BH18*EF!$H49*EF!AG67)*NtoN2O*kgtoGg)</f>
        <v>4.6923836441754255E-2</v>
      </c>
      <c r="BI49" s="28">
        <f>IF(('Activity data'!BI18*EF!$H49*EF!AH67)*NtoN2O*kgtoGg=0,"NO",('Activity data'!BI18*EF!$H49*EF!AH67)*NtoN2O*kgtoGg)</f>
        <v>4.7733466491115373E-2</v>
      </c>
      <c r="BJ49" s="28">
        <f>IF(('Activity data'!BJ18*EF!$H49*EF!AI67)*NtoN2O*kgtoGg=0,"NO",('Activity data'!BJ18*EF!$H49*EF!AI67)*NtoN2O*kgtoGg)</f>
        <v>4.8557838985912843E-2</v>
      </c>
      <c r="BK49" s="28">
        <f>IF(('Activity data'!BK18*EF!$H49*EF!AJ67)*NtoN2O*kgtoGg=0,"NO",('Activity data'!BK18*EF!$H49*EF!AJ67)*NtoN2O*kgtoGg)</f>
        <v>4.9468740270768023E-2</v>
      </c>
      <c r="BL49" s="28">
        <f>IF(('Activity data'!BL18*EF!$H49*EF!AK67)*NtoN2O*kgtoGg=0,"NO",('Activity data'!BL18*EF!$H49*EF!AK67)*NtoN2O*kgtoGg)</f>
        <v>5.0418604962850597E-2</v>
      </c>
      <c r="BM49" s="28">
        <f>IF(('Activity data'!BM18*EF!$H49*EF!AL67)*NtoN2O*kgtoGg=0,"NO",('Activity data'!BM18*EF!$H49*EF!AL67)*NtoN2O*kgtoGg)</f>
        <v>5.1301620204807968E-2</v>
      </c>
      <c r="BN49" s="28">
        <f>IF(('Activity data'!BN18*EF!$H49*EF!AM67)*NtoN2O*kgtoGg=0,"NO",('Activity data'!BN18*EF!$H49*EF!AM67)*NtoN2O*kgtoGg)</f>
        <v>5.2218585154629356E-2</v>
      </c>
      <c r="BO49" s="28">
        <f>IF(('Activity data'!BO18*EF!$H49*EF!AN67)*NtoN2O*kgtoGg=0,"NO",('Activity data'!BO18*EF!$H49*EF!AN67)*NtoN2O*kgtoGg)</f>
        <v>5.319198359524821E-2</v>
      </c>
      <c r="BP49" s="28">
        <f>IF(('Activity data'!BP18*EF!$H49*EF!AO67)*NtoN2O*kgtoGg=0,"NO",('Activity data'!BP18*EF!$H49*EF!AO67)*NtoN2O*kgtoGg)</f>
        <v>5.4508853553216489E-2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0.32907159574213379</v>
      </c>
      <c r="AE50" s="28">
        <f>IF(('Activity data'!AE19*EF!$H50*EF!$H68)*NtoN2O*kgtoGg=0,"NO",('Activity data'!AE19*EF!$H50*EF!$H68)*NtoN2O*kgtoGg)</f>
        <v>0.336310660795475</v>
      </c>
      <c r="AF50" s="28">
        <f>IF(('Activity data'!AF19*EF!$H50*EF!$H68)*NtoN2O*kgtoGg=0,"NO",('Activity data'!AF19*EF!$H50*EF!$H68)*NtoN2O*kgtoGg)</f>
        <v>0.34257638270150503</v>
      </c>
      <c r="AG50" s="28">
        <f>IF(('Activity data'!AG19*EF!$H50*EF!$H68)*NtoN2O*kgtoGg=0,"NO",('Activity data'!AG19*EF!$H50*EF!$H68)*NtoN2O*kgtoGg)</f>
        <v>0.34662266358755733</v>
      </c>
      <c r="AH50" s="28">
        <f>IF(('Activity data'!AH19*EF!$H50*EF!$H68)*NtoN2O*kgtoGg=0,"NO",('Activity data'!AH19*EF!$H50*EF!$H68)*NtoN2O*kgtoGg)</f>
        <v>0.35045833658324504</v>
      </c>
      <c r="AI50" s="28">
        <f>IF(('Activity data'!AI19*EF!$H50*EF!H68)*NtoN2O*kgtoGg=0,"NO",('Activity data'!AI19*EF!$H50*EF!H68)*NtoN2O*kgtoGg)</f>
        <v>0.35596565276347181</v>
      </c>
      <c r="AJ50" s="28">
        <f>IF(('Activity data'!AJ19*EF!$H50*EF!I68)*NtoN2O*kgtoGg=0,"NO",('Activity data'!AJ19*EF!$H50*EF!I68)*NtoN2O*kgtoGg)</f>
        <v>0.36081538566385879</v>
      </c>
      <c r="AK50" s="28">
        <f>IF(('Activity data'!AK19*EF!$H50*EF!J68)*NtoN2O*kgtoGg=0,"NO",('Activity data'!AK19*EF!$H50*EF!J68)*NtoN2O*kgtoGg)</f>
        <v>0.36346370548685919</v>
      </c>
      <c r="AL50" s="28">
        <f>IF(('Activity data'!AL19*EF!$H50*EF!K68)*NtoN2O*kgtoGg=0,"NO",('Activity data'!AL19*EF!$H50*EF!K68)*NtoN2O*kgtoGg)</f>
        <v>0.34628254059842051</v>
      </c>
      <c r="AM50" s="28">
        <f>IF(('Activity data'!AM19*EF!$H50*EF!L68)*NtoN2O*kgtoGg=0,"NO",('Activity data'!AM19*EF!$H50*EF!L68)*NtoN2O*kgtoGg)</f>
        <v>0.35632373073542045</v>
      </c>
      <c r="AN50" s="28">
        <f>IF(('Activity data'!AN19*EF!$H50*EF!M68)*NtoN2O*kgtoGg=0,"NO",('Activity data'!AN19*EF!$H50*EF!M68)*NtoN2O*kgtoGg)</f>
        <v>0.36380965543516197</v>
      </c>
      <c r="AO50" s="28">
        <f>IF(('Activity data'!AO19*EF!$H50*EF!N68)*NtoN2O*kgtoGg=0,"NO",('Activity data'!AO19*EF!$H50*EF!N68)*NtoN2O*kgtoGg)</f>
        <v>0.37179523252875979</v>
      </c>
      <c r="AP50" s="28">
        <f>IF(('Activity data'!AP19*EF!$H50*EF!O68)*NtoN2O*kgtoGg=0,"NO",('Activity data'!AP19*EF!$H50*EF!O68)*NtoN2O*kgtoGg)</f>
        <v>0.37988438320167761</v>
      </c>
      <c r="AQ50" s="28">
        <f>IF(('Activity data'!AQ19*EF!$H50*EF!P68)*NtoN2O*kgtoGg=0,"NO",('Activity data'!AQ19*EF!$H50*EF!P68)*NtoN2O*kgtoGg)</f>
        <v>0.39034419222966599</v>
      </c>
      <c r="AR50" s="28">
        <f>IF(('Activity data'!AR19*EF!$H50*EF!Q68)*NtoN2O*kgtoGg=0,"NO",('Activity data'!AR19*EF!$H50*EF!Q68)*NtoN2O*kgtoGg)</f>
        <v>0.40103096767603508</v>
      </c>
      <c r="AS50" s="28">
        <f>IF(('Activity data'!AS19*EF!$H50*EF!R68)*NtoN2O*kgtoGg=0,"NO",('Activity data'!AS19*EF!$H50*EF!R68)*NtoN2O*kgtoGg)</f>
        <v>0.41247194619369137</v>
      </c>
      <c r="AT50" s="28">
        <f>IF(('Activity data'!AT19*EF!$H50*EF!S68)*NtoN2O*kgtoGg=0,"NO",('Activity data'!AT19*EF!$H50*EF!S68)*NtoN2O*kgtoGg)</f>
        <v>0.42428485130783733</v>
      </c>
      <c r="AU50" s="28">
        <f>IF(('Activity data'!AU19*EF!$H50*EF!T68)*NtoN2O*kgtoGg=0,"NO",('Activity data'!AU19*EF!$H50*EF!T68)*NtoN2O*kgtoGg)</f>
        <v>0.43898873561442314</v>
      </c>
      <c r="AV50" s="28">
        <f>IF(('Activity data'!AV19*EF!$H50*EF!U68)*NtoN2O*kgtoGg=0,"NO",('Activity data'!AV19*EF!$H50*EF!U68)*NtoN2O*kgtoGg)</f>
        <v>0.45456659522260057</v>
      </c>
      <c r="AW50" s="28">
        <f>IF(('Activity data'!AW19*EF!$H50*EF!V68)*NtoN2O*kgtoGg=0,"NO",('Activity data'!AW19*EF!$H50*EF!V68)*NtoN2O*kgtoGg)</f>
        <v>0.4689454101648407</v>
      </c>
      <c r="AX50" s="28">
        <f>IF(('Activity data'!AX19*EF!$H50*EF!W68)*NtoN2O*kgtoGg=0,"NO",('Activity data'!AX19*EF!$H50*EF!W68)*NtoN2O*kgtoGg)</f>
        <v>0.48331812858245649</v>
      </c>
      <c r="AY50" s="28">
        <f>IF(('Activity data'!AY19*EF!$H50*EF!X68)*NtoN2O*kgtoGg=0,"NO",('Activity data'!AY19*EF!$H50*EF!X68)*NtoN2O*kgtoGg)</f>
        <v>0.49789909138090616</v>
      </c>
      <c r="AZ50" s="28">
        <f>IF(('Activity data'!AZ19*EF!$H50*EF!Y68)*NtoN2O*kgtoGg=0,"NO",('Activity data'!AZ19*EF!$H50*EF!Y68)*NtoN2O*kgtoGg)</f>
        <v>0.51382656538897864</v>
      </c>
      <c r="BA50" s="28">
        <f>IF(('Activity data'!BA19*EF!$H50*EF!Z68)*NtoN2O*kgtoGg=0,"NO",('Activity data'!BA19*EF!$H50*EF!Z68)*NtoN2O*kgtoGg)</f>
        <v>0.52794073143269848</v>
      </c>
      <c r="BB50" s="28">
        <f>IF(('Activity data'!BB19*EF!$H50*EF!AA68)*NtoN2O*kgtoGg=0,"NO",('Activity data'!BB19*EF!$H50*EF!AA68)*NtoN2O*kgtoGg)</f>
        <v>0.54279373095446248</v>
      </c>
      <c r="BC50" s="28">
        <f>IF(('Activity data'!BC19*EF!$H50*EF!AB68)*NtoN2O*kgtoGg=0,"NO",('Activity data'!BC19*EF!$H50*EF!AB68)*NtoN2O*kgtoGg)</f>
        <v>0.55835102913802181</v>
      </c>
      <c r="BD50" s="28">
        <f>IF(('Activity data'!BD19*EF!$H50*EF!AC68)*NtoN2O*kgtoGg=0,"NO",('Activity data'!BD19*EF!$H50*EF!AC68)*NtoN2O*kgtoGg)</f>
        <v>0.5733630153196636</v>
      </c>
      <c r="BE50" s="28">
        <f>IF(('Activity data'!BE19*EF!$H50*EF!AD68)*NtoN2O*kgtoGg=0,"NO",('Activity data'!BE19*EF!$H50*EF!AD68)*NtoN2O*kgtoGg)</f>
        <v>0.58865529407918882</v>
      </c>
      <c r="BF50" s="28">
        <f>IF(('Activity data'!BF19*EF!$H50*EF!AE68)*NtoN2O*kgtoGg=0,"NO",('Activity data'!BF19*EF!$H50*EF!AE68)*NtoN2O*kgtoGg)</f>
        <v>0.60477610615049782</v>
      </c>
      <c r="BG50" s="28">
        <f>IF(('Activity data'!BG19*EF!$H50*EF!AF68)*NtoN2O*kgtoGg=0,"NO",('Activity data'!BG19*EF!$H50*EF!AF68)*NtoN2O*kgtoGg)</f>
        <v>0.62081431607814164</v>
      </c>
      <c r="BH50" s="28">
        <f>IF(('Activity data'!BH19*EF!$H50*EF!AG68)*NtoN2O*kgtoGg=0,"NO",('Activity data'!BH19*EF!$H50*EF!AG68)*NtoN2O*kgtoGg)</f>
        <v>0.63723093310940515</v>
      </c>
      <c r="BI50" s="28">
        <f>IF(('Activity data'!BI19*EF!$H50*EF!AH68)*NtoN2O*kgtoGg=0,"NO",('Activity data'!BI19*EF!$H50*EF!AH68)*NtoN2O*kgtoGg)</f>
        <v>0.65417128947874614</v>
      </c>
      <c r="BJ50" s="28">
        <f>IF(('Activity data'!BJ19*EF!$H50*EF!AI68)*NtoN2O*kgtoGg=0,"NO",('Activity data'!BJ19*EF!$H50*EF!AI68)*NtoN2O*kgtoGg)</f>
        <v>0.67166389444491714</v>
      </c>
      <c r="BK50" s="28">
        <f>IF(('Activity data'!BK19*EF!$H50*EF!AJ68)*NtoN2O*kgtoGg=0,"NO",('Activity data'!BK19*EF!$H50*EF!AJ68)*NtoN2O*kgtoGg)</f>
        <v>0.69042021555138078</v>
      </c>
      <c r="BL50" s="28">
        <f>IF(('Activity data'!BL19*EF!$H50*EF!AK68)*NtoN2O*kgtoGg=0,"NO",('Activity data'!BL19*EF!$H50*EF!AK68)*NtoN2O*kgtoGg)</f>
        <v>0.70977759072903224</v>
      </c>
      <c r="BM50" s="28">
        <f>IF(('Activity data'!BM19*EF!$H50*EF!AL68)*NtoN2O*kgtoGg=0,"NO",('Activity data'!BM19*EF!$H50*EF!AL68)*NtoN2O*kgtoGg)</f>
        <v>0.72896327258062199</v>
      </c>
      <c r="BN50" s="28">
        <f>IF(('Activity data'!BN19*EF!$H50*EF!AM68)*NtoN2O*kgtoGg=0,"NO",('Activity data'!BN19*EF!$H50*EF!AM68)*NtoN2O*kgtoGg)</f>
        <v>0.74898137767735162</v>
      </c>
      <c r="BO50" s="28">
        <f>IF(('Activity data'!BO19*EF!$H50*EF!AN68)*NtoN2O*kgtoGg=0,"NO",('Activity data'!BO19*EF!$H50*EF!AN68)*NtoN2O*kgtoGg)</f>
        <v>0.77009857393412284</v>
      </c>
      <c r="BP50" s="28">
        <f>IF(('Activity data'!BP19*EF!$H50*EF!AO68)*NtoN2O*kgtoGg=0,"NO",('Activity data'!BP19*EF!$H50*EF!AO68)*NtoN2O*kgtoGg)</f>
        <v>0.79539579980298081</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1.715711944437849</v>
      </c>
      <c r="AE51" s="28">
        <f>IF(('Activity data'!AE20*EF!$H51*EF!$H69)*NtoN2O*kgtoGg=0,"NO",('Activity data'!AE20*EF!$H51*EF!$H69)*NtoN2O*kgtoGg)</f>
        <v>1.7452848729147681</v>
      </c>
      <c r="AF51" s="28">
        <f>IF(('Activity data'!AF20*EF!$H51*EF!$H69)*NtoN2O*kgtoGg=0,"NO",('Activity data'!AF20*EF!$H51*EF!$H69)*NtoN2O*kgtoGg)</f>
        <v>1.7604772700257514</v>
      </c>
      <c r="AG51" s="28">
        <f>IF(('Activity data'!AG20*EF!$H51*EF!$H69)*NtoN2O*kgtoGg=0,"NO",('Activity data'!AG20*EF!$H51*EF!$H69)*NtoN2O*kgtoGg)</f>
        <v>1.7454859804814213</v>
      </c>
      <c r="AH51" s="28">
        <f>IF(('Activity data'!AH20*EF!$H51*EF!$H69)*NtoN2O*kgtoGg=0,"NO",('Activity data'!AH20*EF!$H51*EF!$H69)*NtoN2O*kgtoGg)</f>
        <v>1.7270756672657763</v>
      </c>
      <c r="AI51" s="28">
        <f>IF(('Activity data'!AI20*EF!$H51*EF!H69)*NtoN2O*kgtoGg=0,"NO",('Activity data'!AI20*EF!$H51*EF!H69)*NtoN2O*kgtoGg)</f>
        <v>1.7291641390273715</v>
      </c>
      <c r="AJ51" s="28">
        <f>IF(('Activity data'!AJ20*EF!$H51*EF!I69)*NtoN2O*kgtoGg=0,"NO",('Activity data'!AJ20*EF!$H51*EF!I69)*NtoN2O*kgtoGg)</f>
        <v>1.7228140388483753</v>
      </c>
      <c r="AK51" s="28">
        <f>IF(('Activity data'!AK20*EF!$H51*EF!J69)*NtoN2O*kgtoGg=0,"NO",('Activity data'!AK20*EF!$H51*EF!J69)*NtoN2O*kgtoGg)</f>
        <v>1.688864346627279</v>
      </c>
      <c r="AL51" s="28">
        <f>IF(('Activity data'!AL20*EF!$H51*EF!K69)*NtoN2O*kgtoGg=0,"NO",('Activity data'!AL20*EF!$H51*EF!K69)*NtoN2O*kgtoGg)</f>
        <v>1.4106250202129522</v>
      </c>
      <c r="AM51" s="28">
        <f>IF(('Activity data'!AM20*EF!$H51*EF!L69)*NtoN2O*kgtoGg=0,"NO",('Activity data'!AM20*EF!$H51*EF!L69)*NtoN2O*kgtoGg)</f>
        <v>1.4842587811002228</v>
      </c>
      <c r="AN51" s="28">
        <f>IF(('Activity data'!AN20*EF!$H51*EF!M69)*NtoN2O*kgtoGg=0,"NO",('Activity data'!AN20*EF!$H51*EF!M69)*NtoN2O*kgtoGg)</f>
        <v>1.5254987553414032</v>
      </c>
      <c r="AO51" s="28">
        <f>IF(('Activity data'!AO20*EF!$H51*EF!N69)*NtoN2O*kgtoGg=0,"NO",('Activity data'!AO20*EF!$H51*EF!N69)*NtoN2O*kgtoGg)</f>
        <v>1.5718824623118639</v>
      </c>
      <c r="AP51" s="28">
        <f>IF(('Activity data'!AP20*EF!$H51*EF!O69)*NtoN2O*kgtoGg=0,"NO",('Activity data'!AP20*EF!$H51*EF!O69)*NtoN2O*kgtoGg)</f>
        <v>1.6185641071574071</v>
      </c>
      <c r="AQ51" s="28">
        <f>IF(('Activity data'!AQ20*EF!$H51*EF!P69)*NtoN2O*kgtoGg=0,"NO",('Activity data'!AQ20*EF!$H51*EF!P69)*NtoN2O*kgtoGg)</f>
        <v>1.6922710208116483</v>
      </c>
      <c r="AR51" s="28">
        <f>IF(('Activity data'!AR20*EF!$H51*EF!Q69)*NtoN2O*kgtoGg=0,"NO",('Activity data'!AR20*EF!$H51*EF!Q69)*NtoN2O*kgtoGg)</f>
        <v>1.7724823550264845</v>
      </c>
      <c r="AS51" s="28">
        <f>IF(('Activity data'!AS20*EF!$H51*EF!R69)*NtoN2O*kgtoGg=0,"NO",('Activity data'!AS20*EF!$H51*EF!R69)*NtoN2O*kgtoGg)</f>
        <v>1.8601086318416775</v>
      </c>
      <c r="AT51" s="28">
        <f>IF(('Activity data'!AT20*EF!$H51*EF!S69)*NtoN2O*kgtoGg=0,"NO",('Activity data'!AT20*EF!$H51*EF!S69)*NtoN2O*kgtoGg)</f>
        <v>1.9505918028130302</v>
      </c>
      <c r="AU51" s="28">
        <f>IF(('Activity data'!AU20*EF!$H51*EF!T69)*NtoN2O*kgtoGg=0,"NO",('Activity data'!AU20*EF!$H51*EF!T69)*NtoN2O*kgtoGg)</f>
        <v>2.0726597157297806</v>
      </c>
      <c r="AV51" s="28">
        <f>IF(('Activity data'!AV20*EF!$H51*EF!U69)*NtoN2O*kgtoGg=0,"NO",('Activity data'!AV20*EF!$H51*EF!U69)*NtoN2O*kgtoGg)</f>
        <v>2.2027552299215007</v>
      </c>
      <c r="AW51" s="28">
        <f>IF(('Activity data'!AW20*EF!$H51*EF!V69)*NtoN2O*kgtoGg=0,"NO",('Activity data'!AW20*EF!$H51*EF!V69)*NtoN2O*kgtoGg)</f>
        <v>2.3215442885702728</v>
      </c>
      <c r="AX51" s="28">
        <f>IF(('Activity data'!AX20*EF!$H51*EF!W69)*NtoN2O*kgtoGg=0,"NO",('Activity data'!AX20*EF!$H51*EF!W69)*NtoN2O*kgtoGg)</f>
        <v>2.4385846119117094</v>
      </c>
      <c r="AY51" s="28">
        <f>IF(('Activity data'!AY20*EF!$H51*EF!X69)*NtoN2O*kgtoGg=0,"NO",('Activity data'!AY20*EF!$H51*EF!X69)*NtoN2O*kgtoGg)</f>
        <v>2.5563140452308795</v>
      </c>
      <c r="AZ51" s="28">
        <f>IF(('Activity data'!AZ20*EF!$H51*EF!Y69)*NtoN2O*kgtoGg=0,"NO",('Activity data'!AZ20*EF!$H51*EF!Y69)*NtoN2O*kgtoGg)</f>
        <v>2.6872852303908634</v>
      </c>
      <c r="BA51" s="28">
        <f>IF(('Activity data'!BA20*EF!$H51*EF!Z69)*NtoN2O*kgtoGg=0,"NO",('Activity data'!BA20*EF!$H51*EF!Z69)*NtoN2O*kgtoGg)</f>
        <v>2.7966563765355494</v>
      </c>
      <c r="BB51" s="28">
        <f>IF(('Activity data'!BB20*EF!$H51*EF!AA69)*NtoN2O*kgtoGg=0,"NO",('Activity data'!BB20*EF!$H51*EF!AA69)*NtoN2O*kgtoGg)</f>
        <v>2.9164996516997532</v>
      </c>
      <c r="BC51" s="28">
        <f>IF(('Activity data'!BC20*EF!$H51*EF!AB69)*NtoN2O*kgtoGg=0,"NO",('Activity data'!BC20*EF!$H51*EF!AB69)*NtoN2O*kgtoGg)</f>
        <v>3.0424734766932064</v>
      </c>
      <c r="BD51" s="28">
        <f>IF(('Activity data'!BD20*EF!$H51*EF!AC69)*NtoN2O*kgtoGg=0,"NO",('Activity data'!BD20*EF!$H51*EF!AC69)*NtoN2O*kgtoGg)</f>
        <v>3.161059330321021</v>
      </c>
      <c r="BE51" s="28">
        <f>IF(('Activity data'!BE20*EF!$H51*EF!AD69)*NtoN2O*kgtoGg=0,"NO",('Activity data'!BE20*EF!$H51*EF!AD69)*NtoN2O*kgtoGg)</f>
        <v>3.2812227345315157</v>
      </c>
      <c r="BF51" s="28">
        <f>IF(('Activity data'!BF20*EF!$H51*EF!AE69)*NtoN2O*kgtoGg=0,"NO",('Activity data'!BF20*EF!$H51*EF!AE69)*NtoN2O*kgtoGg)</f>
        <v>3.4087647600394093</v>
      </c>
      <c r="BG51" s="28">
        <f>IF(('Activity data'!BG20*EF!$H51*EF!AF69)*NtoN2O*kgtoGg=0,"NO",('Activity data'!BG20*EF!$H51*EF!AF69)*NtoN2O*kgtoGg)</f>
        <v>3.5375184431209896</v>
      </c>
      <c r="BH51" s="28">
        <f>IF(('Activity data'!BH20*EF!$H51*EF!AG69)*NtoN2O*kgtoGg=0,"NO",('Activity data'!BH20*EF!$H51*EF!AG69)*NtoN2O*kgtoGg)</f>
        <v>3.6688197436709955</v>
      </c>
      <c r="BI51" s="28">
        <f>IF(('Activity data'!BI20*EF!$H51*EF!AH69)*NtoN2O*kgtoGg=0,"NO",('Activity data'!BI20*EF!$H51*EF!AH69)*NtoN2O*kgtoGg)</f>
        <v>3.8041533937875371</v>
      </c>
      <c r="BJ51" s="28">
        <f>IF(('Activity data'!BJ20*EF!$H51*EF!AI69)*NtoN2O*kgtoGg=0,"NO",('Activity data'!BJ20*EF!$H51*EF!AI69)*NtoN2O*kgtoGg)</f>
        <v>3.9437599924099866</v>
      </c>
      <c r="BK51" s="28">
        <f>IF(('Activity data'!BK20*EF!$H51*EF!AJ69)*NtoN2O*kgtoGg=0,"NO",('Activity data'!BK20*EF!$H51*EF!AJ69)*NtoN2O*kgtoGg)</f>
        <v>4.0949123522155073</v>
      </c>
      <c r="BL51" s="28">
        <f>IF(('Activity data'!BL20*EF!$H51*EF!AK69)*NtoN2O*kgtoGg=0,"NO",('Activity data'!BL20*EF!$H51*EF!AK69)*NtoN2O*kgtoGg)</f>
        <v>4.2541967935683198</v>
      </c>
      <c r="BM51" s="28">
        <f>IF(('Activity data'!BM20*EF!$H51*EF!AL69)*NtoN2O*kgtoGg=0,"NO",('Activity data'!BM20*EF!$H51*EF!AL69)*NtoN2O*kgtoGg)</f>
        <v>4.4101262374609425</v>
      </c>
      <c r="BN51" s="28">
        <f>IF(('Activity data'!BN20*EF!$H51*EF!AM69)*NtoN2O*kgtoGg=0,"NO",('Activity data'!BN20*EF!$H51*EF!AM69)*NtoN2O*kgtoGg)</f>
        <v>4.5729484666404039</v>
      </c>
      <c r="BO51" s="28">
        <f>IF(('Activity data'!BO20*EF!$H51*EF!AN69)*NtoN2O*kgtoGg=0,"NO",('Activity data'!BO20*EF!$H51*EF!AN69)*NtoN2O*kgtoGg)</f>
        <v>4.7452574110226324</v>
      </c>
      <c r="BP51" s="28">
        <f>IF(('Activity data'!BP20*EF!$H51*EF!AO69)*NtoN2O*kgtoGg=0,"NO",('Activity data'!BP20*EF!$H51*EF!AO69)*NtoN2O*kgtoGg)</f>
        <v>4.9578215136519255</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1.3711316489255589E-2</v>
      </c>
      <c r="AE52" s="28">
        <f>IF(('Activity data'!AE21*EF!$H52*EF!$H70)*NtoN2O*kgtoGg=0,"NO",('Activity data'!AE21*EF!$H52*EF!$H70)*NtoN2O*kgtoGg)</f>
        <v>1.4012944199811471E-2</v>
      </c>
      <c r="AF52" s="28">
        <f>IF(('Activity data'!AF21*EF!$H52*EF!$H70)*NtoN2O*kgtoGg=0,"NO",('Activity data'!AF21*EF!$H52*EF!$H70)*NtoN2O*kgtoGg)</f>
        <v>1.4274015945896055E-2</v>
      </c>
      <c r="AG52" s="28">
        <f>IF(('Activity data'!AG21*EF!$H52*EF!$H70)*NtoN2O*kgtoGg=0,"NO",('Activity data'!AG21*EF!$H52*EF!$H70)*NtoN2O*kgtoGg)</f>
        <v>1.44426109828149E-2</v>
      </c>
      <c r="AH52" s="28">
        <f>IF(('Activity data'!AH21*EF!$H52*EF!$H70)*NtoN2O*kgtoGg=0,"NO",('Activity data'!AH21*EF!$H52*EF!$H70)*NtoN2O*kgtoGg)</f>
        <v>1.460243069096856E-2</v>
      </c>
      <c r="AI52" s="28">
        <f>IF(('Activity data'!AI21*EF!$H52*EF!H70)*NtoN2O*kgtoGg=0,"NO",('Activity data'!AI21*EF!$H52*EF!H70)*NtoN2O*kgtoGg)</f>
        <v>1.4831902198478006E-2</v>
      </c>
      <c r="AJ52" s="28">
        <f>IF(('Activity data'!AJ21*EF!$H52*EF!I70)*NtoN2O*kgtoGg=0,"NO",('Activity data'!AJ21*EF!$H52*EF!I70)*NtoN2O*kgtoGg)</f>
        <v>1.5033974402660794E-2</v>
      </c>
      <c r="AK52" s="28">
        <f>IF(('Activity data'!AK21*EF!$H52*EF!J70)*NtoN2O*kgtoGg=0,"NO",('Activity data'!AK21*EF!$H52*EF!J70)*NtoN2O*kgtoGg)</f>
        <v>1.5144321061952484E-2</v>
      </c>
      <c r="AL52" s="28">
        <f>IF(('Activity data'!AL21*EF!$H52*EF!K70)*NtoN2O*kgtoGg=0,"NO",('Activity data'!AL21*EF!$H52*EF!K70)*NtoN2O*kgtoGg)</f>
        <v>1.4428439191600865E-2</v>
      </c>
      <c r="AM52" s="28">
        <f>IF(('Activity data'!AM21*EF!$H52*EF!L70)*NtoN2O*kgtoGg=0,"NO",('Activity data'!AM21*EF!$H52*EF!L70)*NtoN2O*kgtoGg)</f>
        <v>1.484682211397587E-2</v>
      </c>
      <c r="AN52" s="28">
        <f>IF(('Activity data'!AN21*EF!$H52*EF!M70)*NtoN2O*kgtoGg=0,"NO",('Activity data'!AN21*EF!$H52*EF!M70)*NtoN2O*kgtoGg)</f>
        <v>1.5158735643131763E-2</v>
      </c>
      <c r="AO52" s="28">
        <f>IF(('Activity data'!AO21*EF!$H52*EF!N70)*NtoN2O*kgtoGg=0,"NO",('Activity data'!AO21*EF!$H52*EF!N70)*NtoN2O*kgtoGg)</f>
        <v>1.5491468022031673E-2</v>
      </c>
      <c r="AP52" s="28">
        <f>IF(('Activity data'!AP21*EF!$H52*EF!O70)*NtoN2O*kgtoGg=0,"NO",('Activity data'!AP21*EF!$H52*EF!O70)*NtoN2O*kgtoGg)</f>
        <v>1.5828515966736588E-2</v>
      </c>
      <c r="AQ52" s="28">
        <f>IF(('Activity data'!AQ21*EF!$H52*EF!P70)*NtoN2O*kgtoGg=0,"NO",('Activity data'!AQ21*EF!$H52*EF!P70)*NtoN2O*kgtoGg)</f>
        <v>1.6264341342902767E-2</v>
      </c>
      <c r="AR52" s="28">
        <f>IF(('Activity data'!AR21*EF!$H52*EF!Q70)*NtoN2O*kgtoGg=0,"NO",('Activity data'!AR21*EF!$H52*EF!Q70)*NtoN2O*kgtoGg)</f>
        <v>1.6709623653168141E-2</v>
      </c>
      <c r="AS52" s="28">
        <f>IF(('Activity data'!AS21*EF!$H52*EF!R70)*NtoN2O*kgtoGg=0,"NO",('Activity data'!AS21*EF!$H52*EF!R70)*NtoN2O*kgtoGg)</f>
        <v>1.7186331091403821E-2</v>
      </c>
      <c r="AT52" s="28">
        <f>IF(('Activity data'!AT21*EF!$H52*EF!S70)*NtoN2O*kgtoGg=0,"NO",('Activity data'!AT21*EF!$H52*EF!S70)*NtoN2O*kgtoGg)</f>
        <v>1.7678535471159905E-2</v>
      </c>
      <c r="AU52" s="28">
        <f>IF(('Activity data'!AU21*EF!$H52*EF!T70)*NtoN2O*kgtoGg=0,"NO",('Activity data'!AU21*EF!$H52*EF!T70)*NtoN2O*kgtoGg)</f>
        <v>1.8291197317267645E-2</v>
      </c>
      <c r="AV52" s="28">
        <f>IF(('Activity data'!AV21*EF!$H52*EF!U70)*NtoN2O*kgtoGg=0,"NO",('Activity data'!AV21*EF!$H52*EF!U70)*NtoN2O*kgtoGg)</f>
        <v>1.8940274800941705E-2</v>
      </c>
      <c r="AW52" s="28">
        <f>IF(('Activity data'!AW21*EF!$H52*EF!V70)*NtoN2O*kgtoGg=0,"NO",('Activity data'!AW21*EF!$H52*EF!V70)*NtoN2O*kgtoGg)</f>
        <v>1.9539392090201717E-2</v>
      </c>
      <c r="AX52" s="28">
        <f>IF(('Activity data'!AX21*EF!$H52*EF!W70)*NtoN2O*kgtoGg=0,"NO",('Activity data'!AX21*EF!$H52*EF!W70)*NtoN2O*kgtoGg)</f>
        <v>2.0138255357602376E-2</v>
      </c>
      <c r="AY52" s="28">
        <f>IF(('Activity data'!AY21*EF!$H52*EF!X70)*NtoN2O*kgtoGg=0,"NO",('Activity data'!AY21*EF!$H52*EF!X70)*NtoN2O*kgtoGg)</f>
        <v>2.0745795474204437E-2</v>
      </c>
      <c r="AZ52" s="28">
        <f>IF(('Activity data'!AZ21*EF!$H52*EF!Y70)*NtoN2O*kgtoGg=0,"NO",('Activity data'!AZ21*EF!$H52*EF!Y70)*NtoN2O*kgtoGg)</f>
        <v>2.1409440224540794E-2</v>
      </c>
      <c r="BA52" s="28">
        <f>IF(('Activity data'!BA21*EF!$H52*EF!Z70)*NtoN2O*kgtoGg=0,"NO",('Activity data'!BA21*EF!$H52*EF!Z70)*NtoN2O*kgtoGg)</f>
        <v>2.1997530476362458E-2</v>
      </c>
      <c r="BB52" s="28">
        <f>IF(('Activity data'!BB21*EF!$H52*EF!AA70)*NtoN2O*kgtoGg=0,"NO",('Activity data'!BB21*EF!$H52*EF!AA70)*NtoN2O*kgtoGg)</f>
        <v>2.2616405456435958E-2</v>
      </c>
      <c r="BC52" s="28">
        <f>IF(('Activity data'!BC21*EF!$H52*EF!AB70)*NtoN2O*kgtoGg=0,"NO",('Activity data'!BC21*EF!$H52*EF!AB70)*NtoN2O*kgtoGg)</f>
        <v>2.3264626214084261E-2</v>
      </c>
      <c r="BD52" s="28">
        <f>IF(('Activity data'!BD21*EF!$H52*EF!AC70)*NtoN2O*kgtoGg=0,"NO",('Activity data'!BD21*EF!$H52*EF!AC70)*NtoN2O*kgtoGg)</f>
        <v>2.389012563831934E-2</v>
      </c>
      <c r="BE52" s="28">
        <f>IF(('Activity data'!BE21*EF!$H52*EF!AD70)*NtoN2O*kgtoGg=0,"NO",('Activity data'!BE21*EF!$H52*EF!AD70)*NtoN2O*kgtoGg)</f>
        <v>2.4527303919966222E-2</v>
      </c>
      <c r="BF52" s="28">
        <f>IF(('Activity data'!BF21*EF!$H52*EF!AE70)*NtoN2O*kgtoGg=0,"NO",('Activity data'!BF21*EF!$H52*EF!AE70)*NtoN2O*kgtoGg)</f>
        <v>2.5199004422937432E-2</v>
      </c>
      <c r="BG52" s="28">
        <f>IF(('Activity data'!BG21*EF!$H52*EF!AF70)*NtoN2O*kgtoGg=0,"NO",('Activity data'!BG21*EF!$H52*EF!AF70)*NtoN2O*kgtoGg)</f>
        <v>2.5867263169922591E-2</v>
      </c>
      <c r="BH52" s="28">
        <f>IF(('Activity data'!BH21*EF!$H52*EF!AG70)*NtoN2O*kgtoGg=0,"NO",('Activity data'!BH21*EF!$H52*EF!AG70)*NtoN2O*kgtoGg)</f>
        <v>2.6551288879558575E-2</v>
      </c>
      <c r="BI52" s="28">
        <f>IF(('Activity data'!BI21*EF!$H52*EF!AH70)*NtoN2O*kgtoGg=0,"NO",('Activity data'!BI21*EF!$H52*EF!AH70)*NtoN2O*kgtoGg)</f>
        <v>2.7257137061614447E-2</v>
      </c>
      <c r="BJ52" s="28">
        <f>IF(('Activity data'!BJ21*EF!$H52*EF!AI70)*NtoN2O*kgtoGg=0,"NO",('Activity data'!BJ21*EF!$H52*EF!AI70)*NtoN2O*kgtoGg)</f>
        <v>2.7985995601871577E-2</v>
      </c>
      <c r="BK52" s="28">
        <f>IF(('Activity data'!BK21*EF!$H52*EF!AJ70)*NtoN2O*kgtoGg=0,"NO",('Activity data'!BK21*EF!$H52*EF!AJ70)*NtoN2O*kgtoGg)</f>
        <v>2.8767508981307564E-2</v>
      </c>
      <c r="BL52" s="28">
        <f>IF(('Activity data'!BL21*EF!$H52*EF!AK70)*NtoN2O*kgtoGg=0,"NO",('Activity data'!BL21*EF!$H52*EF!AK70)*NtoN2O*kgtoGg)</f>
        <v>2.9574066280376374E-2</v>
      </c>
      <c r="BM52" s="28">
        <f>IF(('Activity data'!BM21*EF!$H52*EF!AL70)*NtoN2O*kgtoGg=0,"NO",('Activity data'!BM21*EF!$H52*EF!AL70)*NtoN2O*kgtoGg)</f>
        <v>3.0373469690859276E-2</v>
      </c>
      <c r="BN52" s="28">
        <f>IF(('Activity data'!BN21*EF!$H52*EF!AM70)*NtoN2O*kgtoGg=0,"NO",('Activity data'!BN21*EF!$H52*EF!AM70)*NtoN2O*kgtoGg)</f>
        <v>3.1207557403223018E-2</v>
      </c>
      <c r="BO52" s="28">
        <f>IF(('Activity data'!BO21*EF!$H52*EF!AN70)*NtoN2O*kgtoGg=0,"NO",('Activity data'!BO21*EF!$H52*EF!AN70)*NtoN2O*kgtoGg)</f>
        <v>3.2087440580588489E-2</v>
      </c>
      <c r="BP52" s="28">
        <f>IF(('Activity data'!BP21*EF!$H52*EF!AO70)*NtoN2O*kgtoGg=0,"NO",('Activity data'!BP21*EF!$H52*EF!AO70)*NtoN2O*kgtoGg)</f>
        <v>3.3141491658457561E-2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7.1487997684910445E-2</v>
      </c>
      <c r="AE53" s="28">
        <f>IF(('Activity data'!AE22*EF!$H53*EF!$H71)*NtoN2O*kgtoGg=0,"NO",('Activity data'!AE22*EF!$H53*EF!$H71)*NtoN2O*kgtoGg)</f>
        <v>7.2720203038115411E-2</v>
      </c>
      <c r="AF53" s="28">
        <f>IF(('Activity data'!AF22*EF!$H53*EF!$H71)*NtoN2O*kgtoGg=0,"NO",('Activity data'!AF22*EF!$H53*EF!$H71)*NtoN2O*kgtoGg)</f>
        <v>7.3353219584406368E-2</v>
      </c>
      <c r="AG53" s="28">
        <f>IF(('Activity data'!AG22*EF!$H53*EF!$H71)*NtoN2O*kgtoGg=0,"NO",('Activity data'!AG22*EF!$H53*EF!$H71)*NtoN2O*kgtoGg)</f>
        <v>7.2728582520059287E-2</v>
      </c>
      <c r="AH53" s="28">
        <f>IF(('Activity data'!AH22*EF!$H53*EF!$H71)*NtoN2O*kgtoGg=0,"NO",('Activity data'!AH22*EF!$H53*EF!$H71)*NtoN2O*kgtoGg)</f>
        <v>7.1961486136074074E-2</v>
      </c>
      <c r="AI53" s="28">
        <f>IF(('Activity data'!AI22*EF!$H53*EF!H71)*NtoN2O*kgtoGg=0,"NO",('Activity data'!AI22*EF!$H53*EF!H71)*NtoN2O*kgtoGg)</f>
        <v>7.2048505792807208E-2</v>
      </c>
      <c r="AJ53" s="28">
        <f>IF(('Activity data'!AJ22*EF!$H53*EF!I71)*NtoN2O*kgtoGg=0,"NO",('Activity data'!AJ22*EF!$H53*EF!I71)*NtoN2O*kgtoGg)</f>
        <v>7.1783918285349038E-2</v>
      </c>
      <c r="AK53" s="28">
        <f>IF(('Activity data'!AK22*EF!$H53*EF!J71)*NtoN2O*kgtoGg=0,"NO",('Activity data'!AK22*EF!$H53*EF!J71)*NtoN2O*kgtoGg)</f>
        <v>7.0369347776136709E-2</v>
      </c>
      <c r="AL53" s="28">
        <f>IF(('Activity data'!AL22*EF!$H53*EF!K71)*NtoN2O*kgtoGg=0,"NO",('Activity data'!AL22*EF!$H53*EF!K71)*NtoN2O*kgtoGg)</f>
        <v>5.8776042508873076E-2</v>
      </c>
      <c r="AM53" s="28">
        <f>IF(('Activity data'!AM22*EF!$H53*EF!L71)*NtoN2O*kgtoGg=0,"NO",('Activity data'!AM22*EF!$H53*EF!L71)*NtoN2O*kgtoGg)</f>
        <v>6.1844115879176008E-2</v>
      </c>
      <c r="AN53" s="28">
        <f>IF(('Activity data'!AN22*EF!$H53*EF!M71)*NtoN2O*kgtoGg=0,"NO",('Activity data'!AN22*EF!$H53*EF!M71)*NtoN2O*kgtoGg)</f>
        <v>6.3562448139225194E-2</v>
      </c>
      <c r="AO53" s="28">
        <f>IF(('Activity data'!AO22*EF!$H53*EF!N71)*NtoN2O*kgtoGg=0,"NO",('Activity data'!AO22*EF!$H53*EF!N71)*NtoN2O*kgtoGg)</f>
        <v>6.5495102596327709E-2</v>
      </c>
      <c r="AP53" s="28">
        <f>IF(('Activity data'!AP22*EF!$H53*EF!O71)*NtoN2O*kgtoGg=0,"NO",('Activity data'!AP22*EF!$H53*EF!O71)*NtoN2O*kgtoGg)</f>
        <v>6.7440171131558688E-2</v>
      </c>
      <c r="AQ53" s="28">
        <f>IF(('Activity data'!AQ22*EF!$H53*EF!P71)*NtoN2O*kgtoGg=0,"NO",('Activity data'!AQ22*EF!$H53*EF!P71)*NtoN2O*kgtoGg)</f>
        <v>7.0511292533818742E-2</v>
      </c>
      <c r="AR53" s="28">
        <f>IF(('Activity data'!AR22*EF!$H53*EF!Q71)*NtoN2O*kgtoGg=0,"NO",('Activity data'!AR22*EF!$H53*EF!Q71)*NtoN2O*kgtoGg)</f>
        <v>7.385343145943693E-2</v>
      </c>
      <c r="AS53" s="28">
        <f>IF(('Activity data'!AS22*EF!$H53*EF!R71)*NtoN2O*kgtoGg=0,"NO",('Activity data'!AS22*EF!$H53*EF!R71)*NtoN2O*kgtoGg)</f>
        <v>7.7504526326736656E-2</v>
      </c>
      <c r="AT53" s="28">
        <f>IF(('Activity data'!AT22*EF!$H53*EF!S71)*NtoN2O*kgtoGg=0,"NO",('Activity data'!AT22*EF!$H53*EF!S71)*NtoN2O*kgtoGg)</f>
        <v>8.1274658450542991E-2</v>
      </c>
      <c r="AU53" s="28">
        <f>IF(('Activity data'!AU22*EF!$H53*EF!T71)*NtoN2O*kgtoGg=0,"NO",('Activity data'!AU22*EF!$H53*EF!T71)*NtoN2O*kgtoGg)</f>
        <v>8.6360821488740941E-2</v>
      </c>
      <c r="AV53" s="28">
        <f>IF(('Activity data'!AV22*EF!$H53*EF!U71)*NtoN2O*kgtoGg=0,"NO",('Activity data'!AV22*EF!$H53*EF!U71)*NtoN2O*kgtoGg)</f>
        <v>9.1781467913395948E-2</v>
      </c>
      <c r="AW53" s="28">
        <f>IF(('Activity data'!AW22*EF!$H53*EF!V71)*NtoN2O*kgtoGg=0,"NO",('Activity data'!AW22*EF!$H53*EF!V71)*NtoN2O*kgtoGg)</f>
        <v>9.6731012023761442E-2</v>
      </c>
      <c r="AX53" s="28">
        <f>IF(('Activity data'!AX22*EF!$H53*EF!W71)*NtoN2O*kgtoGg=0,"NO",('Activity data'!AX22*EF!$H53*EF!W71)*NtoN2O*kgtoGg)</f>
        <v>0.10160769216298797</v>
      </c>
      <c r="AY53" s="28">
        <f>IF(('Activity data'!AY22*EF!$H53*EF!X71)*NtoN2O*kgtoGg=0,"NO",('Activity data'!AY22*EF!$H53*EF!X71)*NtoN2O*kgtoGg)</f>
        <v>0.10651308521795341</v>
      </c>
      <c r="AZ53" s="28">
        <f>IF(('Activity data'!AZ22*EF!$H53*EF!Y71)*NtoN2O*kgtoGg=0,"NO",('Activity data'!AZ22*EF!$H53*EF!Y71)*NtoN2O*kgtoGg)</f>
        <v>0.11197021793295275</v>
      </c>
      <c r="BA53" s="28">
        <f>IF(('Activity data'!BA22*EF!$H53*EF!Z71)*NtoN2O*kgtoGg=0,"NO",('Activity data'!BA22*EF!$H53*EF!Z71)*NtoN2O*kgtoGg)</f>
        <v>0.11652734902231467</v>
      </c>
      <c r="BB53" s="28">
        <f>IF(('Activity data'!BB22*EF!$H53*EF!AA71)*NtoN2O*kgtoGg=0,"NO",('Activity data'!BB22*EF!$H53*EF!AA71)*NtoN2O*kgtoGg)</f>
        <v>0.12152081882082316</v>
      </c>
      <c r="BC53" s="28">
        <f>IF(('Activity data'!BC22*EF!$H53*EF!AB71)*NtoN2O*kgtoGg=0,"NO",('Activity data'!BC22*EF!$H53*EF!AB71)*NtoN2O*kgtoGg)</f>
        <v>0.12676972819555038</v>
      </c>
      <c r="BD53" s="28">
        <f>IF(('Activity data'!BD22*EF!$H53*EF!AC71)*NtoN2O*kgtoGg=0,"NO",('Activity data'!BD22*EF!$H53*EF!AC71)*NtoN2O*kgtoGg)</f>
        <v>0.13171080543004265</v>
      </c>
      <c r="BE53" s="28">
        <f>IF(('Activity data'!BE22*EF!$H53*EF!AD71)*NtoN2O*kgtoGg=0,"NO",('Activity data'!BE22*EF!$H53*EF!AD71)*NtoN2O*kgtoGg)</f>
        <v>0.13671761393881326</v>
      </c>
      <c r="BF53" s="28">
        <f>IF(('Activity data'!BF22*EF!$H53*EF!AE71)*NtoN2O*kgtoGg=0,"NO",('Activity data'!BF22*EF!$H53*EF!AE71)*NtoN2O*kgtoGg)</f>
        <v>0.14203186500164219</v>
      </c>
      <c r="BG53" s="28">
        <f>IF(('Activity data'!BG22*EF!$H53*EF!AF71)*NtoN2O*kgtoGg=0,"NO",('Activity data'!BG22*EF!$H53*EF!AF71)*NtoN2O*kgtoGg)</f>
        <v>0.14739660179670802</v>
      </c>
      <c r="BH53" s="28">
        <f>IF(('Activity data'!BH22*EF!$H53*EF!AG71)*NtoN2O*kgtoGg=0,"NO",('Activity data'!BH22*EF!$H53*EF!AG71)*NtoN2O*kgtoGg)</f>
        <v>0.15286748931962493</v>
      </c>
      <c r="BI53" s="28">
        <f>IF(('Activity data'!BI22*EF!$H53*EF!AH71)*NtoN2O*kgtoGg=0,"NO",('Activity data'!BI22*EF!$H53*EF!AH71)*NtoN2O*kgtoGg)</f>
        <v>0.15850639140781422</v>
      </c>
      <c r="BJ53" s="28">
        <f>IF(('Activity data'!BJ22*EF!$H53*EF!AI71)*NtoN2O*kgtoGg=0,"NO",('Activity data'!BJ22*EF!$H53*EF!AI71)*NtoN2O*kgtoGg)</f>
        <v>0.16432333301708293</v>
      </c>
      <c r="BK53" s="28">
        <f>IF(('Activity data'!BK22*EF!$H53*EF!AJ71)*NtoN2O*kgtoGg=0,"NO",('Activity data'!BK22*EF!$H53*EF!AJ71)*NtoN2O*kgtoGg)</f>
        <v>0.17062134800897963</v>
      </c>
      <c r="BL53" s="28">
        <f>IF(('Activity data'!BL22*EF!$H53*EF!AK71)*NtoN2O*kgtoGg=0,"NO",('Activity data'!BL22*EF!$H53*EF!AK71)*NtoN2O*kgtoGg)</f>
        <v>0.17725819973201348</v>
      </c>
      <c r="BM53" s="28">
        <f>IF(('Activity data'!BM22*EF!$H53*EF!AL71)*NtoN2O*kgtoGg=0,"NO",('Activity data'!BM22*EF!$H53*EF!AL71)*NtoN2O*kgtoGg)</f>
        <v>0.18375525989420613</v>
      </c>
      <c r="BN53" s="28">
        <f>IF(('Activity data'!BN22*EF!$H53*EF!AM71)*NtoN2O*kgtoGg=0,"NO",('Activity data'!BN22*EF!$H53*EF!AM71)*NtoN2O*kgtoGg)</f>
        <v>0.19053951944335035</v>
      </c>
      <c r="BO53" s="28">
        <f>IF(('Activity data'!BO22*EF!$H53*EF!AN71)*NtoN2O*kgtoGg=0,"NO",('Activity data'!BO22*EF!$H53*EF!AN71)*NtoN2O*kgtoGg)</f>
        <v>0.19771905879260987</v>
      </c>
      <c r="BP53" s="28">
        <f>IF(('Activity data'!BP22*EF!$H53*EF!AO71)*NtoN2O*kgtoGg=0,"NO",('Activity data'!BP22*EF!$H53*EF!AO71)*NtoN2O*kgtoGg)</f>
        <v>0.20657589640216378</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1.2653688249152322</v>
      </c>
      <c r="AE54" s="22">
        <f>INDEX('Activity data'!AE$24:AE$39,MATCH(Emissions!$D54,'Activity data'!$D$24:$D$39,0))*INDEX(EF!$H$84:$H$99,MATCH(Emissions!$D54,EF!$D$84:$D$99,0))*INDEX(EF!$H$100:$H$115,MATCH(Emissions!$D54,EF!$D$100:$D$115,0))*INDEX(EF!$H$116:$H$131,MATCH(Emissions!$D54,EF!$D$116:$D$131,0))*kgtoGg</f>
        <v>1.2648288705583226</v>
      </c>
      <c r="AF54" s="22">
        <f>INDEX('Activity data'!AF$24:AF$39,MATCH(Emissions!$D54,'Activity data'!$D$24:$D$39,0))*INDEX(EF!$H$84:$H$99,MATCH(Emissions!$D54,EF!$D$84:$D$99,0))*INDEX(EF!$H$100:$H$115,MATCH(Emissions!$D54,EF!$D$100:$D$115,0))*INDEX(EF!$H$116:$H$131,MATCH(Emissions!$D54,EF!$D$116:$D$131,0))*kgtoGg</f>
        <v>1.2642889162014133</v>
      </c>
      <c r="AG54" s="22">
        <f>INDEX('Activity data'!AG$24:AG$39,MATCH(Emissions!$D54,'Activity data'!$D$24:$D$39,0))*INDEX(EF!$H$84:$H$99,MATCH(Emissions!$D54,EF!$D$84:$D$99,0))*INDEX(EF!$H$100:$H$115,MATCH(Emissions!$D54,EF!$D$100:$D$115,0))*INDEX(EF!$H$116:$H$131,MATCH(Emissions!$D54,EF!$D$116:$D$131,0))*kgtoGg</f>
        <v>1.2637489618445039</v>
      </c>
      <c r="AH54" s="22">
        <f>INDEX('Activity data'!AH$24:AH$39,MATCH(Emissions!$D54,'Activity data'!$D$24:$D$39,0))*INDEX(EF!$H$84:$H$99,MATCH(Emissions!$D54,EF!$D$84:$D$99,0))*INDEX(EF!$H$100:$H$115,MATCH(Emissions!$D54,EF!$D$100:$D$115,0))*INDEX(EF!$H$116:$H$131,MATCH(Emissions!$D54,EF!$D$116:$D$131,0))*kgtoGg</f>
        <v>1.2632090074875946</v>
      </c>
      <c r="AI54" s="22">
        <f>INDEX('Activity data'!AI$24:AI$39,MATCH(Emissions!$D54,'Activity data'!$D$24:$D$39,0))*INDEX(EF!$H$84:$H$99,MATCH(Emissions!$D54,EF!$D$84:$D$99,0))*INDEX(EF!$H$100:$H$115,MATCH(Emissions!$D54,EF!$D$100:$D$115,0))*INDEX(EF!$H$116:$H$131,MATCH(Emissions!$D54,EF!$D$116:$D$131,0))*kgtoGg</f>
        <v>1.262669053130685</v>
      </c>
      <c r="AJ54" s="22">
        <f>INDEX('Activity data'!AJ$24:AJ$39,MATCH(Emissions!$D54,'Activity data'!$D$24:$D$39,0))*INDEX(EF!$H$84:$H$99,MATCH(Emissions!$D54,EF!$D$84:$D$99,0))*INDEX(EF!$H$100:$H$115,MATCH(Emissions!$D54,EF!$D$100:$D$115,0))*INDEX(EF!$H$116:$H$131,MATCH(Emissions!$D54,EF!$D$116:$D$131,0))*kgtoGg</f>
        <v>1.2621290987737757</v>
      </c>
      <c r="AK54" s="22">
        <f>INDEX('Activity data'!AK$24:AK$39,MATCH(Emissions!$D54,'Activity data'!$D$24:$D$39,0))*INDEX(EF!$H$84:$H$99,MATCH(Emissions!$D54,EF!$D$84:$D$99,0))*INDEX(EF!$H$100:$H$115,MATCH(Emissions!$D54,EF!$D$100:$D$115,0))*INDEX(EF!$H$116:$H$131,MATCH(Emissions!$D54,EF!$D$116:$D$131,0))*kgtoGg</f>
        <v>1.2615891444168661</v>
      </c>
      <c r="AL54" s="22">
        <f>INDEX('Activity data'!AL$24:AL$39,MATCH(Emissions!$D54,'Activity data'!$D$24:$D$39,0))*INDEX(EF!$H$84:$H$99,MATCH(Emissions!$D54,EF!$D$84:$D$99,0))*INDEX(EF!$H$100:$H$115,MATCH(Emissions!$D54,EF!$D$100:$D$115,0))*INDEX(EF!$H$116:$H$131,MATCH(Emissions!$D54,EF!$D$116:$D$131,0))*kgtoGg</f>
        <v>1.2610491900599567</v>
      </c>
      <c r="AM54" s="22">
        <f>INDEX('Activity data'!AM$24:AM$39,MATCH(Emissions!$D54,'Activity data'!$D$24:$D$39,0))*INDEX(EF!$H$84:$H$99,MATCH(Emissions!$D54,EF!$D$84:$D$99,0))*INDEX(EF!$H$100:$H$115,MATCH(Emissions!$D54,EF!$D$100:$D$115,0))*INDEX(EF!$H$116:$H$131,MATCH(Emissions!$D54,EF!$D$116:$D$131,0))*kgtoGg</f>
        <v>1.2605092357030474</v>
      </c>
      <c r="AN54" s="22">
        <f>INDEX('Activity data'!AN$24:AN$39,MATCH(Emissions!$D54,'Activity data'!$D$24:$D$39,0))*INDEX(EF!$H$84:$H$99,MATCH(Emissions!$D54,EF!$D$84:$D$99,0))*INDEX(EF!$H$100:$H$115,MATCH(Emissions!$D54,EF!$D$100:$D$115,0))*INDEX(EF!$H$116:$H$131,MATCH(Emissions!$D54,EF!$D$116:$D$131,0))*kgtoGg</f>
        <v>1.2599692813461378</v>
      </c>
      <c r="AO54" s="22">
        <f>INDEX('Activity data'!AO$24:AO$39,MATCH(Emissions!$D54,'Activity data'!$D$24:$D$39,0))*INDEX(EF!$H$84:$H$99,MATCH(Emissions!$D54,EF!$D$84:$D$99,0))*INDEX(EF!$H$100:$H$115,MATCH(Emissions!$D54,EF!$D$100:$D$115,0))*INDEX(EF!$H$116:$H$131,MATCH(Emissions!$D54,EF!$D$116:$D$131,0))*kgtoGg</f>
        <v>1.2594293269892285</v>
      </c>
      <c r="AP54" s="22">
        <f>INDEX('Activity data'!AP$24:AP$39,MATCH(Emissions!$D54,'Activity data'!$D$24:$D$39,0))*INDEX(EF!$H$84:$H$99,MATCH(Emissions!$D54,EF!$D$84:$D$99,0))*INDEX(EF!$H$100:$H$115,MATCH(Emissions!$D54,EF!$D$100:$D$115,0))*INDEX(EF!$H$116:$H$131,MATCH(Emissions!$D54,EF!$D$116:$D$131,0))*kgtoGg</f>
        <v>1.2588893726323194</v>
      </c>
      <c r="AQ54" s="22">
        <f>INDEX('Activity data'!AQ$24:AQ$39,MATCH(Emissions!$D54,'Activity data'!$D$24:$D$39,0))*INDEX(EF!$H$84:$H$99,MATCH(Emissions!$D54,EF!$D$84:$D$99,0))*INDEX(EF!$H$100:$H$115,MATCH(Emissions!$D54,EF!$D$100:$D$115,0))*INDEX(EF!$H$116:$H$131,MATCH(Emissions!$D54,EF!$D$116:$D$131,0))*kgtoGg</f>
        <v>1.2583494182754098</v>
      </c>
      <c r="AR54" s="22">
        <f>INDEX('Activity data'!AR$24:AR$39,MATCH(Emissions!$D54,'Activity data'!$D$24:$D$39,0))*INDEX(EF!$H$84:$H$99,MATCH(Emissions!$D54,EF!$D$84:$D$99,0))*INDEX(EF!$H$100:$H$115,MATCH(Emissions!$D54,EF!$D$100:$D$115,0))*INDEX(EF!$H$116:$H$131,MATCH(Emissions!$D54,EF!$D$116:$D$131,0))*kgtoGg</f>
        <v>1.2578094639185002</v>
      </c>
      <c r="AS54" s="22">
        <f>INDEX('Activity data'!AS$24:AS$39,MATCH(Emissions!$D54,'Activity data'!$D$24:$D$39,0))*INDEX(EF!$H$84:$H$99,MATCH(Emissions!$D54,EF!$D$84:$D$99,0))*INDEX(EF!$H$100:$H$115,MATCH(Emissions!$D54,EF!$D$100:$D$115,0))*INDEX(EF!$H$116:$H$131,MATCH(Emissions!$D54,EF!$D$116:$D$131,0))*kgtoGg</f>
        <v>1.2572695095615909</v>
      </c>
      <c r="AT54" s="22">
        <f>INDEX('Activity data'!AT$24:AT$39,MATCH(Emissions!$D54,'Activity data'!$D$24:$D$39,0))*INDEX(EF!$H$84:$H$99,MATCH(Emissions!$D54,EF!$D$84:$D$99,0))*INDEX(EF!$H$100:$H$115,MATCH(Emissions!$D54,EF!$D$100:$D$115,0))*INDEX(EF!$H$116:$H$131,MATCH(Emissions!$D54,EF!$D$116:$D$131,0))*kgtoGg</f>
        <v>1.2567295552046813</v>
      </c>
      <c r="AU54" s="22">
        <f>INDEX('Activity data'!AU$24:AU$39,MATCH(Emissions!$D54,'Activity data'!$D$24:$D$39,0))*INDEX(EF!$H$84:$H$99,MATCH(Emissions!$D54,EF!$D$84:$D$99,0))*INDEX(EF!$H$100:$H$115,MATCH(Emissions!$D54,EF!$D$100:$D$115,0))*INDEX(EF!$H$116:$H$131,MATCH(Emissions!$D54,EF!$D$116:$D$131,0))*kgtoGg</f>
        <v>1.256189600847772</v>
      </c>
      <c r="AV54" s="22">
        <f>INDEX('Activity data'!AV$24:AV$39,MATCH(Emissions!$D54,'Activity data'!$D$24:$D$39,0))*INDEX(EF!$H$84:$H$99,MATCH(Emissions!$D54,EF!$D$84:$D$99,0))*INDEX(EF!$H$100:$H$115,MATCH(Emissions!$D54,EF!$D$100:$D$115,0))*INDEX(EF!$H$116:$H$131,MATCH(Emissions!$D54,EF!$D$116:$D$131,0))*kgtoGg</f>
        <v>1.2556496464908629</v>
      </c>
      <c r="AW54" s="22">
        <f>INDEX('Activity data'!AW$24:AW$39,MATCH(Emissions!$D54,'Activity data'!$D$24:$D$39,0))*INDEX(EF!$H$84:$H$99,MATCH(Emissions!$D54,EF!$D$84:$D$99,0))*INDEX(EF!$H$100:$H$115,MATCH(Emissions!$D54,EF!$D$100:$D$115,0))*INDEX(EF!$H$116:$H$131,MATCH(Emissions!$D54,EF!$D$116:$D$131,0))*kgtoGg</f>
        <v>1.2551096921339533</v>
      </c>
      <c r="AX54" s="22">
        <f>INDEX('Activity data'!AX$24:AX$39,MATCH(Emissions!$D54,'Activity data'!$D$24:$D$39,0))*INDEX(EF!$H$84:$H$99,MATCH(Emissions!$D54,EF!$D$84:$D$99,0))*INDEX(EF!$H$100:$H$115,MATCH(Emissions!$D54,EF!$D$100:$D$115,0))*INDEX(EF!$H$116:$H$131,MATCH(Emissions!$D54,EF!$D$116:$D$131,0))*kgtoGg</f>
        <v>1.2545697377770435</v>
      </c>
      <c r="AY54" s="22">
        <f>INDEX('Activity data'!AY$24:AY$39,MATCH(Emissions!$D54,'Activity data'!$D$24:$D$39,0))*INDEX(EF!$H$84:$H$99,MATCH(Emissions!$D54,EF!$D$84:$D$99,0))*INDEX(EF!$H$100:$H$115,MATCH(Emissions!$D54,EF!$D$100:$D$115,0))*INDEX(EF!$H$116:$H$131,MATCH(Emissions!$D54,EF!$D$116:$D$131,0))*kgtoGg</f>
        <v>1.2540297834201344</v>
      </c>
      <c r="AZ54" s="22">
        <f>INDEX('Activity data'!AZ$24:AZ$39,MATCH(Emissions!$D54,'Activity data'!$D$24:$D$39,0))*INDEX(EF!$H$84:$H$99,MATCH(Emissions!$D54,EF!$D$84:$D$99,0))*INDEX(EF!$H$100:$H$115,MATCH(Emissions!$D54,EF!$D$100:$D$115,0))*INDEX(EF!$H$116:$H$131,MATCH(Emissions!$D54,EF!$D$116:$D$131,0))*kgtoGg</f>
        <v>1.253489829063225</v>
      </c>
      <c r="BA54" s="22">
        <f>INDEX('Activity data'!BA$24:BA$39,MATCH(Emissions!$D54,'Activity data'!$D$24:$D$39,0))*INDEX(EF!$H$84:$H$99,MATCH(Emissions!$D54,EF!$D$84:$D$99,0))*INDEX(EF!$H$100:$H$115,MATCH(Emissions!$D54,EF!$D$100:$D$115,0))*INDEX(EF!$H$116:$H$131,MATCH(Emissions!$D54,EF!$D$116:$D$131,0))*kgtoGg</f>
        <v>1.2529498747063155</v>
      </c>
      <c r="BB54" s="22">
        <f>INDEX('Activity data'!BB$24:BB$39,MATCH(Emissions!$D54,'Activity data'!$D$24:$D$39,0))*INDEX(EF!$H$84:$H$99,MATCH(Emissions!$D54,EF!$D$84:$D$99,0))*INDEX(EF!$H$100:$H$115,MATCH(Emissions!$D54,EF!$D$100:$D$115,0))*INDEX(EF!$H$116:$H$131,MATCH(Emissions!$D54,EF!$D$116:$D$131,0))*kgtoGg</f>
        <v>1.2524099203494063</v>
      </c>
      <c r="BC54" s="22">
        <f>INDEX('Activity data'!BC$24:BC$39,MATCH(Emissions!$D54,'Activity data'!$D$24:$D$39,0))*INDEX(EF!$H$84:$H$99,MATCH(Emissions!$D54,EF!$D$84:$D$99,0))*INDEX(EF!$H$100:$H$115,MATCH(Emissions!$D54,EF!$D$100:$D$115,0))*INDEX(EF!$H$116:$H$131,MATCH(Emissions!$D54,EF!$D$116:$D$131,0))*kgtoGg</f>
        <v>1.2518699659924968</v>
      </c>
      <c r="BD54" s="22">
        <f>INDEX('Activity data'!BD$24:BD$39,MATCH(Emissions!$D54,'Activity data'!$D$24:$D$39,0))*INDEX(EF!$H$84:$H$99,MATCH(Emissions!$D54,EF!$D$84:$D$99,0))*INDEX(EF!$H$100:$H$115,MATCH(Emissions!$D54,EF!$D$100:$D$115,0))*INDEX(EF!$H$116:$H$131,MATCH(Emissions!$D54,EF!$D$116:$D$131,0))*kgtoGg</f>
        <v>1.251330011635587</v>
      </c>
      <c r="BE54" s="22">
        <f>INDEX('Activity data'!BE$24:BE$39,MATCH(Emissions!$D54,'Activity data'!$D$24:$D$39,0))*INDEX(EF!$H$84:$H$99,MATCH(Emissions!$D54,EF!$D$84:$D$99,0))*INDEX(EF!$H$100:$H$115,MATCH(Emissions!$D54,EF!$D$100:$D$115,0))*INDEX(EF!$H$116:$H$131,MATCH(Emissions!$D54,EF!$D$116:$D$131,0))*kgtoGg</f>
        <v>1.2507900572786779</v>
      </c>
      <c r="BF54" s="22">
        <f>INDEX('Activity data'!BF$24:BF$39,MATCH(Emissions!$D54,'Activity data'!$D$24:$D$39,0))*INDEX(EF!$H$84:$H$99,MATCH(Emissions!$D54,EF!$D$84:$D$99,0))*INDEX(EF!$H$100:$H$115,MATCH(Emissions!$D54,EF!$D$100:$D$115,0))*INDEX(EF!$H$116:$H$131,MATCH(Emissions!$D54,EF!$D$116:$D$131,0))*kgtoGg</f>
        <v>1.2502501029217685</v>
      </c>
      <c r="BG54" s="22">
        <f>INDEX('Activity data'!BG$24:BG$39,MATCH(Emissions!$D54,'Activity data'!$D$24:$D$39,0))*INDEX(EF!$H$84:$H$99,MATCH(Emissions!$D54,EF!$D$84:$D$99,0))*INDEX(EF!$H$100:$H$115,MATCH(Emissions!$D54,EF!$D$100:$D$115,0))*INDEX(EF!$H$116:$H$131,MATCH(Emissions!$D54,EF!$D$116:$D$131,0))*kgtoGg</f>
        <v>1.249710148564859</v>
      </c>
      <c r="BH54" s="22">
        <f>INDEX('Activity data'!BH$24:BH$39,MATCH(Emissions!$D54,'Activity data'!$D$24:$D$39,0))*INDEX(EF!$H$84:$H$99,MATCH(Emissions!$D54,EF!$D$84:$D$99,0))*INDEX(EF!$H$100:$H$115,MATCH(Emissions!$D54,EF!$D$100:$D$115,0))*INDEX(EF!$H$116:$H$131,MATCH(Emissions!$D54,EF!$D$116:$D$131,0))*kgtoGg</f>
        <v>1.2491701942079498</v>
      </c>
      <c r="BI54" s="22">
        <f>INDEX('Activity data'!BI$24:BI$39,MATCH(Emissions!$D54,'Activity data'!$D$24:$D$39,0))*INDEX(EF!$H$84:$H$99,MATCH(Emissions!$D54,EF!$D$84:$D$99,0))*INDEX(EF!$H$100:$H$115,MATCH(Emissions!$D54,EF!$D$100:$D$115,0))*INDEX(EF!$H$116:$H$131,MATCH(Emissions!$D54,EF!$D$116:$D$131,0))*kgtoGg</f>
        <v>1.2486302398510403</v>
      </c>
      <c r="BJ54" s="22">
        <f>INDEX('Activity data'!BJ$24:BJ$39,MATCH(Emissions!$D54,'Activity data'!$D$24:$D$39,0))*INDEX(EF!$H$84:$H$99,MATCH(Emissions!$D54,EF!$D$84:$D$99,0))*INDEX(EF!$H$100:$H$115,MATCH(Emissions!$D54,EF!$D$100:$D$115,0))*INDEX(EF!$H$116:$H$131,MATCH(Emissions!$D54,EF!$D$116:$D$131,0))*kgtoGg</f>
        <v>1.2480902854941309</v>
      </c>
      <c r="BK54" s="22">
        <f>INDEX('Activity data'!BK$24:BK$39,MATCH(Emissions!$D54,'Activity data'!$D$24:$D$39,0))*INDEX(EF!$H$84:$H$99,MATCH(Emissions!$D54,EF!$D$84:$D$99,0))*INDEX(EF!$H$100:$H$115,MATCH(Emissions!$D54,EF!$D$100:$D$115,0))*INDEX(EF!$H$116:$H$131,MATCH(Emissions!$D54,EF!$D$116:$D$131,0))*kgtoGg</f>
        <v>1.2475503311372214</v>
      </c>
      <c r="BL54" s="22">
        <f>INDEX('Activity data'!BL$24:BL$39,MATCH(Emissions!$D54,'Activity data'!$D$24:$D$39,0))*INDEX(EF!$H$84:$H$99,MATCH(Emissions!$D54,EF!$D$84:$D$99,0))*INDEX(EF!$H$100:$H$115,MATCH(Emissions!$D54,EF!$D$100:$D$115,0))*INDEX(EF!$H$116:$H$131,MATCH(Emissions!$D54,EF!$D$116:$D$131,0))*kgtoGg</f>
        <v>1.247010376780312</v>
      </c>
      <c r="BM54" s="22">
        <f>INDEX('Activity data'!BM$24:BM$39,MATCH(Emissions!$D54,'Activity data'!$D$24:$D$39,0))*INDEX(EF!$H$84:$H$99,MATCH(Emissions!$D54,EF!$D$84:$D$99,0))*INDEX(EF!$H$100:$H$115,MATCH(Emissions!$D54,EF!$D$100:$D$115,0))*INDEX(EF!$H$116:$H$131,MATCH(Emissions!$D54,EF!$D$116:$D$131,0))*kgtoGg</f>
        <v>1.2464704224234024</v>
      </c>
      <c r="BN54" s="22">
        <f>INDEX('Activity data'!BN$24:BN$39,MATCH(Emissions!$D54,'Activity data'!$D$24:$D$39,0))*INDEX(EF!$H$84:$H$99,MATCH(Emissions!$D54,EF!$D$84:$D$99,0))*INDEX(EF!$H$100:$H$115,MATCH(Emissions!$D54,EF!$D$100:$D$115,0))*INDEX(EF!$H$116:$H$131,MATCH(Emissions!$D54,EF!$D$116:$D$131,0))*kgtoGg</f>
        <v>1.2459304680664931</v>
      </c>
      <c r="BO54" s="22">
        <f>INDEX('Activity data'!BO$24:BO$39,MATCH(Emissions!$D54,'Activity data'!$D$24:$D$39,0))*INDEX(EF!$H$84:$H$99,MATCH(Emissions!$D54,EF!$D$84:$D$99,0))*INDEX(EF!$H$100:$H$115,MATCH(Emissions!$D54,EF!$D$100:$D$115,0))*INDEX(EF!$H$116:$H$131,MATCH(Emissions!$D54,EF!$D$116:$D$131,0))*kgtoGg</f>
        <v>1.2453905137095838</v>
      </c>
      <c r="BP54" s="22">
        <f>INDEX('Activity data'!BP$24:BP$39,MATCH(Emissions!$D54,'Activity data'!$D$24:$D$39,0))*INDEX(EF!$H$84:$H$99,MATCH(Emissions!$D54,EF!$D$84:$D$99,0))*INDEX(EF!$H$100:$H$115,MATCH(Emissions!$D54,EF!$D$100:$D$115,0))*INDEX(EF!$H$116:$H$131,MATCH(Emissions!$D54,EF!$D$116:$D$131,0))*kgtoGg</f>
        <v>1.2448505593526744</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2.4624591885313172</v>
      </c>
      <c r="AE55" s="22">
        <f>INDEX('Activity data'!AE$24:AE$39,MATCH(Emissions!$D55,'Activity data'!$D$24:$D$39,0))*INDEX(EF!$H$84:$H$99,MATCH(Emissions!$D55,EF!$D$84:$D$99,0))*INDEX(EF!$H$100:$H$115,MATCH(Emissions!$D55,EF!$D$100:$D$115,0))*INDEX(EF!$H$116:$H$131,MATCH(Emissions!$D55,EF!$D$116:$D$131,0))*kgtoGg</f>
        <v>2.4585603570229884</v>
      </c>
      <c r="AF55" s="22">
        <f>INDEX('Activity data'!AF$24:AF$39,MATCH(Emissions!$D55,'Activity data'!$D$24:$D$39,0))*INDEX(EF!$H$84:$H$99,MATCH(Emissions!$D55,EF!$D$84:$D$99,0))*INDEX(EF!$H$100:$H$115,MATCH(Emissions!$D55,EF!$D$100:$D$115,0))*INDEX(EF!$H$116:$H$131,MATCH(Emissions!$D55,EF!$D$116:$D$131,0))*kgtoGg</f>
        <v>2.4546615255146595</v>
      </c>
      <c r="AG55" s="22">
        <f>INDEX('Activity data'!AG$24:AG$39,MATCH(Emissions!$D55,'Activity data'!$D$24:$D$39,0))*INDEX(EF!$H$84:$H$99,MATCH(Emissions!$D55,EF!$D$84:$D$99,0))*INDEX(EF!$H$100:$H$115,MATCH(Emissions!$D55,EF!$D$100:$D$115,0))*INDEX(EF!$H$116:$H$131,MATCH(Emissions!$D55,EF!$D$116:$D$131,0))*kgtoGg</f>
        <v>2.4507626940063303</v>
      </c>
      <c r="AH55" s="22">
        <f>INDEX('Activity data'!AH$24:AH$39,MATCH(Emissions!$D55,'Activity data'!$D$24:$D$39,0))*INDEX(EF!$H$84:$H$99,MATCH(Emissions!$D55,EF!$D$84:$D$99,0))*INDEX(EF!$H$100:$H$115,MATCH(Emissions!$D55,EF!$D$100:$D$115,0))*INDEX(EF!$H$116:$H$131,MATCH(Emissions!$D55,EF!$D$116:$D$131,0))*kgtoGg</f>
        <v>2.4468638624980015</v>
      </c>
      <c r="AI55" s="22">
        <f>INDEX('Activity data'!AI$24:AI$39,MATCH(Emissions!$D55,'Activity data'!$D$24:$D$39,0))*INDEX(EF!$H$84:$H$99,MATCH(Emissions!$D55,EF!$D$84:$D$99,0))*INDEX(EF!$H$100:$H$115,MATCH(Emissions!$D55,EF!$D$100:$D$115,0))*INDEX(EF!$H$116:$H$131,MATCH(Emissions!$D55,EF!$D$116:$D$131,0))*kgtoGg</f>
        <v>2.4429650309896722</v>
      </c>
      <c r="AJ55" s="22">
        <f>INDEX('Activity data'!AJ$24:AJ$39,MATCH(Emissions!$D55,'Activity data'!$D$24:$D$39,0))*INDEX(EF!$H$84:$H$99,MATCH(Emissions!$D55,EF!$D$84:$D$99,0))*INDEX(EF!$H$100:$H$115,MATCH(Emissions!$D55,EF!$D$100:$D$115,0))*INDEX(EF!$H$116:$H$131,MATCH(Emissions!$D55,EF!$D$116:$D$131,0))*kgtoGg</f>
        <v>2.4390661994813438</v>
      </c>
      <c r="AK55" s="22">
        <f>INDEX('Activity data'!AK$24:AK$39,MATCH(Emissions!$D55,'Activity data'!$D$24:$D$39,0))*INDEX(EF!$H$84:$H$99,MATCH(Emissions!$D55,EF!$D$84:$D$99,0))*INDEX(EF!$H$100:$H$115,MATCH(Emissions!$D55,EF!$D$100:$D$115,0))*INDEX(EF!$H$116:$H$131,MATCH(Emissions!$D55,EF!$D$116:$D$131,0))*kgtoGg</f>
        <v>2.4351673679730146</v>
      </c>
      <c r="AL55" s="22">
        <f>INDEX('Activity data'!AL$24:AL$39,MATCH(Emissions!$D55,'Activity data'!$D$24:$D$39,0))*INDEX(EF!$H$84:$H$99,MATCH(Emissions!$D55,EF!$D$84:$D$99,0))*INDEX(EF!$H$100:$H$115,MATCH(Emissions!$D55,EF!$D$100:$D$115,0))*INDEX(EF!$H$116:$H$131,MATCH(Emissions!$D55,EF!$D$116:$D$131,0))*kgtoGg</f>
        <v>2.4312685364646853</v>
      </c>
      <c r="AM55" s="22">
        <f>INDEX('Activity data'!AM$24:AM$39,MATCH(Emissions!$D55,'Activity data'!$D$24:$D$39,0))*INDEX(EF!$H$84:$H$99,MATCH(Emissions!$D55,EF!$D$84:$D$99,0))*INDEX(EF!$H$100:$H$115,MATCH(Emissions!$D55,EF!$D$100:$D$115,0))*INDEX(EF!$H$116:$H$131,MATCH(Emissions!$D55,EF!$D$116:$D$131,0))*kgtoGg</f>
        <v>2.427369704956357</v>
      </c>
      <c r="AN55" s="22">
        <f>INDEX('Activity data'!AN$24:AN$39,MATCH(Emissions!$D55,'Activity data'!$D$24:$D$39,0))*INDEX(EF!$H$84:$H$99,MATCH(Emissions!$D55,EF!$D$84:$D$99,0))*INDEX(EF!$H$100:$H$115,MATCH(Emissions!$D55,EF!$D$100:$D$115,0))*INDEX(EF!$H$116:$H$131,MATCH(Emissions!$D55,EF!$D$116:$D$131,0))*kgtoGg</f>
        <v>2.4234708734480273</v>
      </c>
      <c r="AO55" s="22">
        <f>INDEX('Activity data'!AO$24:AO$39,MATCH(Emissions!$D55,'Activity data'!$D$24:$D$39,0))*INDEX(EF!$H$84:$H$99,MATCH(Emissions!$D55,EF!$D$84:$D$99,0))*INDEX(EF!$H$100:$H$115,MATCH(Emissions!$D55,EF!$D$100:$D$115,0))*INDEX(EF!$H$116:$H$131,MATCH(Emissions!$D55,EF!$D$116:$D$131,0))*kgtoGg</f>
        <v>2.4195720419396989</v>
      </c>
      <c r="AP55" s="22">
        <f>INDEX('Activity data'!AP$24:AP$39,MATCH(Emissions!$D55,'Activity data'!$D$24:$D$39,0))*INDEX(EF!$H$84:$H$99,MATCH(Emissions!$D55,EF!$D$84:$D$99,0))*INDEX(EF!$H$100:$H$115,MATCH(Emissions!$D55,EF!$D$100:$D$115,0))*INDEX(EF!$H$116:$H$131,MATCH(Emissions!$D55,EF!$D$116:$D$131,0))*kgtoGg</f>
        <v>2.4156732104313696</v>
      </c>
      <c r="AQ55" s="22">
        <f>INDEX('Activity data'!AQ$24:AQ$39,MATCH(Emissions!$D55,'Activity data'!$D$24:$D$39,0))*INDEX(EF!$H$84:$H$99,MATCH(Emissions!$D55,EF!$D$84:$D$99,0))*INDEX(EF!$H$100:$H$115,MATCH(Emissions!$D55,EF!$D$100:$D$115,0))*INDEX(EF!$H$116:$H$131,MATCH(Emissions!$D55,EF!$D$116:$D$131,0))*kgtoGg</f>
        <v>2.4117743789230404</v>
      </c>
      <c r="AR55" s="22">
        <f>INDEX('Activity data'!AR$24:AR$39,MATCH(Emissions!$D55,'Activity data'!$D$24:$D$39,0))*INDEX(EF!$H$84:$H$99,MATCH(Emissions!$D55,EF!$D$84:$D$99,0))*INDEX(EF!$H$100:$H$115,MATCH(Emissions!$D55,EF!$D$100:$D$115,0))*INDEX(EF!$H$116:$H$131,MATCH(Emissions!$D55,EF!$D$116:$D$131,0))*kgtoGg</f>
        <v>2.407875547414712</v>
      </c>
      <c r="AS55" s="22">
        <f>INDEX('Activity data'!AS$24:AS$39,MATCH(Emissions!$D55,'Activity data'!$D$24:$D$39,0))*INDEX(EF!$H$84:$H$99,MATCH(Emissions!$D55,EF!$D$84:$D$99,0))*INDEX(EF!$H$100:$H$115,MATCH(Emissions!$D55,EF!$D$100:$D$115,0))*INDEX(EF!$H$116:$H$131,MATCH(Emissions!$D55,EF!$D$116:$D$131,0))*kgtoGg</f>
        <v>2.4039767159063823</v>
      </c>
      <c r="AT55" s="22">
        <f>INDEX('Activity data'!AT$24:AT$39,MATCH(Emissions!$D55,'Activity data'!$D$24:$D$39,0))*INDEX(EF!$H$84:$H$99,MATCH(Emissions!$D55,EF!$D$84:$D$99,0))*INDEX(EF!$H$100:$H$115,MATCH(Emissions!$D55,EF!$D$100:$D$115,0))*INDEX(EF!$H$116:$H$131,MATCH(Emissions!$D55,EF!$D$116:$D$131,0))*kgtoGg</f>
        <v>2.4000778843980535</v>
      </c>
      <c r="AU55" s="22">
        <f>INDEX('Activity data'!AU$24:AU$39,MATCH(Emissions!$D55,'Activity data'!$D$24:$D$39,0))*INDEX(EF!$H$84:$H$99,MATCH(Emissions!$D55,EF!$D$84:$D$99,0))*INDEX(EF!$H$100:$H$115,MATCH(Emissions!$D55,EF!$D$100:$D$115,0))*INDEX(EF!$H$116:$H$131,MATCH(Emissions!$D55,EF!$D$116:$D$131,0))*kgtoGg</f>
        <v>2.3961790528897247</v>
      </c>
      <c r="AV55" s="22">
        <f>INDEX('Activity data'!AV$24:AV$39,MATCH(Emissions!$D55,'Activity data'!$D$24:$D$39,0))*INDEX(EF!$H$84:$H$99,MATCH(Emissions!$D55,EF!$D$84:$D$99,0))*INDEX(EF!$H$100:$H$115,MATCH(Emissions!$D55,EF!$D$100:$D$115,0))*INDEX(EF!$H$116:$H$131,MATCH(Emissions!$D55,EF!$D$116:$D$131,0))*kgtoGg</f>
        <v>2.3922802213813954</v>
      </c>
      <c r="AW55" s="22">
        <f>INDEX('Activity data'!AW$24:AW$39,MATCH(Emissions!$D55,'Activity data'!$D$24:$D$39,0))*INDEX(EF!$H$84:$H$99,MATCH(Emissions!$D55,EF!$D$84:$D$99,0))*INDEX(EF!$H$100:$H$115,MATCH(Emissions!$D55,EF!$D$100:$D$115,0))*INDEX(EF!$H$116:$H$131,MATCH(Emissions!$D55,EF!$D$116:$D$131,0))*kgtoGg</f>
        <v>2.3883813898730675</v>
      </c>
      <c r="AX55" s="22">
        <f>INDEX('Activity data'!AX$24:AX$39,MATCH(Emissions!$D55,'Activity data'!$D$24:$D$39,0))*INDEX(EF!$H$84:$H$99,MATCH(Emissions!$D55,EF!$D$84:$D$99,0))*INDEX(EF!$H$100:$H$115,MATCH(Emissions!$D55,EF!$D$100:$D$115,0))*INDEX(EF!$H$116:$H$131,MATCH(Emissions!$D55,EF!$D$116:$D$131,0))*kgtoGg</f>
        <v>2.3844825583647378</v>
      </c>
      <c r="AY55" s="22">
        <f>INDEX('Activity data'!AY$24:AY$39,MATCH(Emissions!$D55,'Activity data'!$D$24:$D$39,0))*INDEX(EF!$H$84:$H$99,MATCH(Emissions!$D55,EF!$D$84:$D$99,0))*INDEX(EF!$H$100:$H$115,MATCH(Emissions!$D55,EF!$D$100:$D$115,0))*INDEX(EF!$H$116:$H$131,MATCH(Emissions!$D55,EF!$D$116:$D$131,0))*kgtoGg</f>
        <v>2.3805837268564085</v>
      </c>
      <c r="AZ55" s="22">
        <f>INDEX('Activity data'!AZ$24:AZ$39,MATCH(Emissions!$D55,'Activity data'!$D$24:$D$39,0))*INDEX(EF!$H$84:$H$99,MATCH(Emissions!$D55,EF!$D$84:$D$99,0))*INDEX(EF!$H$100:$H$115,MATCH(Emissions!$D55,EF!$D$100:$D$115,0))*INDEX(EF!$H$116:$H$131,MATCH(Emissions!$D55,EF!$D$116:$D$131,0))*kgtoGg</f>
        <v>2.3766848953480793</v>
      </c>
      <c r="BA55" s="22">
        <f>INDEX('Activity data'!BA$24:BA$39,MATCH(Emissions!$D55,'Activity data'!$D$24:$D$39,0))*INDEX(EF!$H$84:$H$99,MATCH(Emissions!$D55,EF!$D$84:$D$99,0))*INDEX(EF!$H$100:$H$115,MATCH(Emissions!$D55,EF!$D$100:$D$115,0))*INDEX(EF!$H$116:$H$131,MATCH(Emissions!$D55,EF!$D$116:$D$131,0))*kgtoGg</f>
        <v>2.3727860638397509</v>
      </c>
      <c r="BB55" s="22">
        <f>INDEX('Activity data'!BB$24:BB$39,MATCH(Emissions!$D55,'Activity data'!$D$24:$D$39,0))*INDEX(EF!$H$84:$H$99,MATCH(Emissions!$D55,EF!$D$84:$D$99,0))*INDEX(EF!$H$100:$H$115,MATCH(Emissions!$D55,EF!$D$100:$D$115,0))*INDEX(EF!$H$116:$H$131,MATCH(Emissions!$D55,EF!$D$116:$D$131,0))*kgtoGg</f>
        <v>2.3688872323314216</v>
      </c>
      <c r="BC55" s="22">
        <f>INDEX('Activity data'!BC$24:BC$39,MATCH(Emissions!$D55,'Activity data'!$D$24:$D$39,0))*INDEX(EF!$H$84:$H$99,MATCH(Emissions!$D55,EF!$D$84:$D$99,0))*INDEX(EF!$H$100:$H$115,MATCH(Emissions!$D55,EF!$D$100:$D$115,0))*INDEX(EF!$H$116:$H$131,MATCH(Emissions!$D55,EF!$D$116:$D$131,0))*kgtoGg</f>
        <v>2.3649884008230924</v>
      </c>
      <c r="BD55" s="22">
        <f>INDEX('Activity data'!BD$24:BD$39,MATCH(Emissions!$D55,'Activity data'!$D$24:$D$39,0))*INDEX(EF!$H$84:$H$99,MATCH(Emissions!$D55,EF!$D$84:$D$99,0))*INDEX(EF!$H$100:$H$115,MATCH(Emissions!$D55,EF!$D$100:$D$115,0))*INDEX(EF!$H$116:$H$131,MATCH(Emissions!$D55,EF!$D$116:$D$131,0))*kgtoGg</f>
        <v>2.361089569314764</v>
      </c>
      <c r="BE55" s="22">
        <f>INDEX('Activity data'!BE$24:BE$39,MATCH(Emissions!$D55,'Activity data'!$D$24:$D$39,0))*INDEX(EF!$H$84:$H$99,MATCH(Emissions!$D55,EF!$D$84:$D$99,0))*INDEX(EF!$H$100:$H$115,MATCH(Emissions!$D55,EF!$D$100:$D$115,0))*INDEX(EF!$H$116:$H$131,MATCH(Emissions!$D55,EF!$D$116:$D$131,0))*kgtoGg</f>
        <v>2.3571907378064347</v>
      </c>
      <c r="BF55" s="22">
        <f>INDEX('Activity data'!BF$24:BF$39,MATCH(Emissions!$D55,'Activity data'!$D$24:$D$39,0))*INDEX(EF!$H$84:$H$99,MATCH(Emissions!$D55,EF!$D$84:$D$99,0))*INDEX(EF!$H$100:$H$115,MATCH(Emissions!$D55,EF!$D$100:$D$115,0))*INDEX(EF!$H$116:$H$131,MATCH(Emissions!$D55,EF!$D$116:$D$131,0))*kgtoGg</f>
        <v>2.3532919062981059</v>
      </c>
      <c r="BG55" s="22">
        <f>INDEX('Activity data'!BG$24:BG$39,MATCH(Emissions!$D55,'Activity data'!$D$24:$D$39,0))*INDEX(EF!$H$84:$H$99,MATCH(Emissions!$D55,EF!$D$84:$D$99,0))*INDEX(EF!$H$100:$H$115,MATCH(Emissions!$D55,EF!$D$100:$D$115,0))*INDEX(EF!$H$116:$H$131,MATCH(Emissions!$D55,EF!$D$116:$D$131,0))*kgtoGg</f>
        <v>2.3493930747897767</v>
      </c>
      <c r="BH55" s="22">
        <f>INDEX('Activity data'!BH$24:BH$39,MATCH(Emissions!$D55,'Activity data'!$D$24:$D$39,0))*INDEX(EF!$H$84:$H$99,MATCH(Emissions!$D55,EF!$D$84:$D$99,0))*INDEX(EF!$H$100:$H$115,MATCH(Emissions!$D55,EF!$D$100:$D$115,0))*INDEX(EF!$H$116:$H$131,MATCH(Emissions!$D55,EF!$D$116:$D$131,0))*kgtoGg</f>
        <v>2.3454942432814478</v>
      </c>
      <c r="BI55" s="22">
        <f>INDEX('Activity data'!BI$24:BI$39,MATCH(Emissions!$D55,'Activity data'!$D$24:$D$39,0))*INDEX(EF!$H$84:$H$99,MATCH(Emissions!$D55,EF!$D$84:$D$99,0))*INDEX(EF!$H$100:$H$115,MATCH(Emissions!$D55,EF!$D$100:$D$115,0))*INDEX(EF!$H$116:$H$131,MATCH(Emissions!$D55,EF!$D$116:$D$131,0))*kgtoGg</f>
        <v>2.341595411773119</v>
      </c>
      <c r="BJ55" s="22">
        <f>INDEX('Activity data'!BJ$24:BJ$39,MATCH(Emissions!$D55,'Activity data'!$D$24:$D$39,0))*INDEX(EF!$H$84:$H$99,MATCH(Emissions!$D55,EF!$D$84:$D$99,0))*INDEX(EF!$H$100:$H$115,MATCH(Emissions!$D55,EF!$D$100:$D$115,0))*INDEX(EF!$H$116:$H$131,MATCH(Emissions!$D55,EF!$D$116:$D$131,0))*kgtoGg</f>
        <v>2.3376965802647898</v>
      </c>
      <c r="BK55" s="22">
        <f>INDEX('Activity data'!BK$24:BK$39,MATCH(Emissions!$D55,'Activity data'!$D$24:$D$39,0))*INDEX(EF!$H$84:$H$99,MATCH(Emissions!$D55,EF!$D$84:$D$99,0))*INDEX(EF!$H$100:$H$115,MATCH(Emissions!$D55,EF!$D$100:$D$115,0))*INDEX(EF!$H$116:$H$131,MATCH(Emissions!$D55,EF!$D$116:$D$131,0))*kgtoGg</f>
        <v>2.3337977487564614</v>
      </c>
      <c r="BL55" s="22">
        <f>INDEX('Activity data'!BL$24:BL$39,MATCH(Emissions!$D55,'Activity data'!$D$24:$D$39,0))*INDEX(EF!$H$84:$H$99,MATCH(Emissions!$D55,EF!$D$84:$D$99,0))*INDEX(EF!$H$100:$H$115,MATCH(Emissions!$D55,EF!$D$100:$D$115,0))*INDEX(EF!$H$116:$H$131,MATCH(Emissions!$D55,EF!$D$116:$D$131,0))*kgtoGg</f>
        <v>2.3298989172481317</v>
      </c>
      <c r="BM55" s="22">
        <f>INDEX('Activity data'!BM$24:BM$39,MATCH(Emissions!$D55,'Activity data'!$D$24:$D$39,0))*INDEX(EF!$H$84:$H$99,MATCH(Emissions!$D55,EF!$D$84:$D$99,0))*INDEX(EF!$H$100:$H$115,MATCH(Emissions!$D55,EF!$D$100:$D$115,0))*INDEX(EF!$H$116:$H$131,MATCH(Emissions!$D55,EF!$D$116:$D$131,0))*kgtoGg</f>
        <v>2.3260000857398029</v>
      </c>
      <c r="BN55" s="22">
        <f>INDEX('Activity data'!BN$24:BN$39,MATCH(Emissions!$D55,'Activity data'!$D$24:$D$39,0))*INDEX(EF!$H$84:$H$99,MATCH(Emissions!$D55,EF!$D$84:$D$99,0))*INDEX(EF!$H$100:$H$115,MATCH(Emissions!$D55,EF!$D$100:$D$115,0))*INDEX(EF!$H$116:$H$131,MATCH(Emissions!$D55,EF!$D$116:$D$131,0))*kgtoGg</f>
        <v>2.3221012542314736</v>
      </c>
      <c r="BO55" s="22">
        <f>INDEX('Activity data'!BO$24:BO$39,MATCH(Emissions!$D55,'Activity data'!$D$24:$D$39,0))*INDEX(EF!$H$84:$H$99,MATCH(Emissions!$D55,EF!$D$84:$D$99,0))*INDEX(EF!$H$100:$H$115,MATCH(Emissions!$D55,EF!$D$100:$D$115,0))*INDEX(EF!$H$116:$H$131,MATCH(Emissions!$D55,EF!$D$116:$D$131,0))*kgtoGg</f>
        <v>2.3182024227231448</v>
      </c>
      <c r="BP55" s="22">
        <f>INDEX('Activity data'!BP$24:BP$39,MATCH(Emissions!$D55,'Activity data'!$D$24:$D$39,0))*INDEX(EF!$H$84:$H$99,MATCH(Emissions!$D55,EF!$D$84:$D$99,0))*INDEX(EF!$H$100:$H$115,MATCH(Emissions!$D55,EF!$D$100:$D$115,0))*INDEX(EF!$H$116:$H$131,MATCH(Emissions!$D55,EF!$D$116:$D$131,0))*kgtoGg</f>
        <v>2.314303591214816</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5.3786221650316861</v>
      </c>
      <c r="AE56" s="22">
        <f>INDEX('Activity data'!AE$24:AE$39,MATCH(Emissions!$D56,'Activity data'!$D$24:$D$39,0))*INDEX(EF!$H$84:$H$99,MATCH(Emissions!$D56,EF!$D$84:$D$99,0))*INDEX(EF!$H$100:$H$115,MATCH(Emissions!$D56,EF!$D$100:$D$115,0))*INDEX(EF!$H$116:$H$131,MATCH(Emissions!$D56,EF!$D$116:$D$131,0))*kgtoGg</f>
        <v>5.3880428110636629</v>
      </c>
      <c r="AF56" s="22">
        <f>INDEX('Activity data'!AF$24:AF$39,MATCH(Emissions!$D56,'Activity data'!$D$24:$D$39,0))*INDEX(EF!$H$84:$H$99,MATCH(Emissions!$D56,EF!$D$84:$D$99,0))*INDEX(EF!$H$100:$H$115,MATCH(Emissions!$D56,EF!$D$100:$D$115,0))*INDEX(EF!$H$116:$H$131,MATCH(Emissions!$D56,EF!$D$116:$D$131,0))*kgtoGg</f>
        <v>5.3974634570956406</v>
      </c>
      <c r="AG56" s="22">
        <f>INDEX('Activity data'!AG$24:AG$39,MATCH(Emissions!$D56,'Activity data'!$D$24:$D$39,0))*INDEX(EF!$H$84:$H$99,MATCH(Emissions!$D56,EF!$D$84:$D$99,0))*INDEX(EF!$H$100:$H$115,MATCH(Emissions!$D56,EF!$D$100:$D$115,0))*INDEX(EF!$H$116:$H$131,MATCH(Emissions!$D56,EF!$D$116:$D$131,0))*kgtoGg</f>
        <v>5.4068841031276182</v>
      </c>
      <c r="AH56" s="22">
        <f>INDEX('Activity data'!AH$24:AH$39,MATCH(Emissions!$D56,'Activity data'!$D$24:$D$39,0))*INDEX(EF!$H$84:$H$99,MATCH(Emissions!$D56,EF!$D$84:$D$99,0))*INDEX(EF!$H$100:$H$115,MATCH(Emissions!$D56,EF!$D$100:$D$115,0))*INDEX(EF!$H$116:$H$131,MATCH(Emissions!$D56,EF!$D$116:$D$131,0))*kgtoGg</f>
        <v>5.4163047491595959</v>
      </c>
      <c r="AI56" s="22">
        <f>INDEX('Activity data'!AI$24:AI$39,MATCH(Emissions!$D56,'Activity data'!$D$24:$D$39,0))*INDEX(EF!$H$84:$H$99,MATCH(Emissions!$D56,EF!$D$84:$D$99,0))*INDEX(EF!$H$100:$H$115,MATCH(Emissions!$D56,EF!$D$100:$D$115,0))*INDEX(EF!$H$116:$H$131,MATCH(Emissions!$D56,EF!$D$116:$D$131,0))*kgtoGg</f>
        <v>5.4257253951915727</v>
      </c>
      <c r="AJ56" s="22">
        <f>INDEX('Activity data'!AJ$24:AJ$39,MATCH(Emissions!$D56,'Activity data'!$D$24:$D$39,0))*INDEX(EF!$H$84:$H$99,MATCH(Emissions!$D56,EF!$D$84:$D$99,0))*INDEX(EF!$H$100:$H$115,MATCH(Emissions!$D56,EF!$D$100:$D$115,0))*INDEX(EF!$H$116:$H$131,MATCH(Emissions!$D56,EF!$D$116:$D$131,0))*kgtoGg</f>
        <v>5.4351460412235486</v>
      </c>
      <c r="AK56" s="22">
        <f>INDEX('Activity data'!AK$24:AK$39,MATCH(Emissions!$D56,'Activity data'!$D$24:$D$39,0))*INDEX(EF!$H$84:$H$99,MATCH(Emissions!$D56,EF!$D$84:$D$99,0))*INDEX(EF!$H$100:$H$115,MATCH(Emissions!$D56,EF!$D$100:$D$115,0))*INDEX(EF!$H$116:$H$131,MATCH(Emissions!$D56,EF!$D$116:$D$131,0))*kgtoGg</f>
        <v>5.3972660466060871</v>
      </c>
      <c r="AL56" s="22">
        <f>INDEX('Activity data'!AL$24:AL$39,MATCH(Emissions!$D56,'Activity data'!$D$24:$D$39,0))*INDEX(EF!$H$84:$H$99,MATCH(Emissions!$D56,EF!$D$84:$D$99,0))*INDEX(EF!$H$100:$H$115,MATCH(Emissions!$D56,EF!$D$100:$D$115,0))*INDEX(EF!$H$116:$H$131,MATCH(Emissions!$D56,EF!$D$116:$D$131,0))*kgtoGg</f>
        <v>5.3593860519886229</v>
      </c>
      <c r="AM56" s="22">
        <f>INDEX('Activity data'!AM$24:AM$39,MATCH(Emissions!$D56,'Activity data'!$D$24:$D$39,0))*INDEX(EF!$H$84:$H$99,MATCH(Emissions!$D56,EF!$D$84:$D$99,0))*INDEX(EF!$H$100:$H$115,MATCH(Emissions!$D56,EF!$D$100:$D$115,0))*INDEX(EF!$H$116:$H$131,MATCH(Emissions!$D56,EF!$D$116:$D$131,0))*kgtoGg</f>
        <v>5.3215060573711588</v>
      </c>
      <c r="AN56" s="22">
        <f>INDEX('Activity data'!AN$24:AN$39,MATCH(Emissions!$D56,'Activity data'!$D$24:$D$39,0))*INDEX(EF!$H$84:$H$99,MATCH(Emissions!$D56,EF!$D$84:$D$99,0))*INDEX(EF!$H$100:$H$115,MATCH(Emissions!$D56,EF!$D$100:$D$115,0))*INDEX(EF!$H$116:$H$131,MATCH(Emissions!$D56,EF!$D$116:$D$131,0))*kgtoGg</f>
        <v>5.2836260627536946</v>
      </c>
      <c r="AO56" s="22">
        <f>INDEX('Activity data'!AO$24:AO$39,MATCH(Emissions!$D56,'Activity data'!$D$24:$D$39,0))*INDEX(EF!$H$84:$H$99,MATCH(Emissions!$D56,EF!$D$84:$D$99,0))*INDEX(EF!$H$100:$H$115,MATCH(Emissions!$D56,EF!$D$100:$D$115,0))*INDEX(EF!$H$116:$H$131,MATCH(Emissions!$D56,EF!$D$116:$D$131,0))*kgtoGg</f>
        <v>5.2457460681362322</v>
      </c>
      <c r="AP56" s="22">
        <f>INDEX('Activity data'!AP$24:AP$39,MATCH(Emissions!$D56,'Activity data'!$D$24:$D$39,0))*INDEX(EF!$H$84:$H$99,MATCH(Emissions!$D56,EF!$D$84:$D$99,0))*INDEX(EF!$H$100:$H$115,MATCH(Emissions!$D56,EF!$D$100:$D$115,0))*INDEX(EF!$H$116:$H$131,MATCH(Emissions!$D56,EF!$D$116:$D$131,0))*kgtoGg</f>
        <v>5.2078660735187698</v>
      </c>
      <c r="AQ56" s="22">
        <f>INDEX('Activity data'!AQ$24:AQ$39,MATCH(Emissions!$D56,'Activity data'!$D$24:$D$39,0))*INDEX(EF!$H$84:$H$99,MATCH(Emissions!$D56,EF!$D$84:$D$99,0))*INDEX(EF!$H$100:$H$115,MATCH(Emissions!$D56,EF!$D$100:$D$115,0))*INDEX(EF!$H$116:$H$131,MATCH(Emissions!$D56,EF!$D$116:$D$131,0))*kgtoGg</f>
        <v>5.1699860789013057</v>
      </c>
      <c r="AR56" s="22">
        <f>INDEX('Activity data'!AR$24:AR$39,MATCH(Emissions!$D56,'Activity data'!$D$24:$D$39,0))*INDEX(EF!$H$84:$H$99,MATCH(Emissions!$D56,EF!$D$84:$D$99,0))*INDEX(EF!$H$100:$H$115,MATCH(Emissions!$D56,EF!$D$100:$D$115,0))*INDEX(EF!$H$116:$H$131,MATCH(Emissions!$D56,EF!$D$116:$D$131,0))*kgtoGg</f>
        <v>5.1321060842838424</v>
      </c>
      <c r="AS56" s="22">
        <f>INDEX('Activity data'!AS$24:AS$39,MATCH(Emissions!$D56,'Activity data'!$D$24:$D$39,0))*INDEX(EF!$H$84:$H$99,MATCH(Emissions!$D56,EF!$D$84:$D$99,0))*INDEX(EF!$H$100:$H$115,MATCH(Emissions!$D56,EF!$D$100:$D$115,0))*INDEX(EF!$H$116:$H$131,MATCH(Emissions!$D56,EF!$D$116:$D$131,0))*kgtoGg</f>
        <v>5.0942260896663782</v>
      </c>
      <c r="AT56" s="22">
        <f>INDEX('Activity data'!AT$24:AT$39,MATCH(Emissions!$D56,'Activity data'!$D$24:$D$39,0))*INDEX(EF!$H$84:$H$99,MATCH(Emissions!$D56,EF!$D$84:$D$99,0))*INDEX(EF!$H$100:$H$115,MATCH(Emissions!$D56,EF!$D$100:$D$115,0))*INDEX(EF!$H$116:$H$131,MATCH(Emissions!$D56,EF!$D$116:$D$131,0))*kgtoGg</f>
        <v>5.0563460950489141</v>
      </c>
      <c r="AU56" s="22">
        <f>INDEX('Activity data'!AU$24:AU$39,MATCH(Emissions!$D56,'Activity data'!$D$24:$D$39,0))*INDEX(EF!$H$84:$H$99,MATCH(Emissions!$D56,EF!$D$84:$D$99,0))*INDEX(EF!$H$100:$H$115,MATCH(Emissions!$D56,EF!$D$100:$D$115,0))*INDEX(EF!$H$116:$H$131,MATCH(Emissions!$D56,EF!$D$116:$D$131,0))*kgtoGg</f>
        <v>5.0184661004314526</v>
      </c>
      <c r="AV56" s="22">
        <f>INDEX('Activity data'!AV$24:AV$39,MATCH(Emissions!$D56,'Activity data'!$D$24:$D$39,0))*INDEX(EF!$H$84:$H$99,MATCH(Emissions!$D56,EF!$D$84:$D$99,0))*INDEX(EF!$H$100:$H$115,MATCH(Emissions!$D56,EF!$D$100:$D$115,0))*INDEX(EF!$H$116:$H$131,MATCH(Emissions!$D56,EF!$D$116:$D$131,0))*kgtoGg</f>
        <v>4.9805861058139884</v>
      </c>
      <c r="AW56" s="22">
        <f>INDEX('Activity data'!AW$24:AW$39,MATCH(Emissions!$D56,'Activity data'!$D$24:$D$39,0))*INDEX(EF!$H$84:$H$99,MATCH(Emissions!$D56,EF!$D$84:$D$99,0))*INDEX(EF!$H$100:$H$115,MATCH(Emissions!$D56,EF!$D$100:$D$115,0))*INDEX(EF!$H$116:$H$131,MATCH(Emissions!$D56,EF!$D$116:$D$131,0))*kgtoGg</f>
        <v>4.9427061111965243</v>
      </c>
      <c r="AX56" s="22">
        <f>INDEX('Activity data'!AX$24:AX$39,MATCH(Emissions!$D56,'Activity data'!$D$24:$D$39,0))*INDEX(EF!$H$84:$H$99,MATCH(Emissions!$D56,EF!$D$84:$D$99,0))*INDEX(EF!$H$100:$H$115,MATCH(Emissions!$D56,EF!$D$100:$D$115,0))*INDEX(EF!$H$116:$H$131,MATCH(Emissions!$D56,EF!$D$116:$D$131,0))*kgtoGg</f>
        <v>4.9048261165790601</v>
      </c>
      <c r="AY56" s="22">
        <f>INDEX('Activity data'!AY$24:AY$39,MATCH(Emissions!$D56,'Activity data'!$D$24:$D$39,0))*INDEX(EF!$H$84:$H$99,MATCH(Emissions!$D56,EF!$D$84:$D$99,0))*INDEX(EF!$H$100:$H$115,MATCH(Emissions!$D56,EF!$D$100:$D$115,0))*INDEX(EF!$H$116:$H$131,MATCH(Emissions!$D56,EF!$D$116:$D$131,0))*kgtoGg</f>
        <v>4.8669461219615968</v>
      </c>
      <c r="AZ56" s="22">
        <f>INDEX('Activity data'!AZ$24:AZ$39,MATCH(Emissions!$D56,'Activity data'!$D$24:$D$39,0))*INDEX(EF!$H$84:$H$99,MATCH(Emissions!$D56,EF!$D$84:$D$99,0))*INDEX(EF!$H$100:$H$115,MATCH(Emissions!$D56,EF!$D$100:$D$115,0))*INDEX(EF!$H$116:$H$131,MATCH(Emissions!$D56,EF!$D$116:$D$131,0))*kgtoGg</f>
        <v>4.8290661273441344</v>
      </c>
      <c r="BA56" s="22">
        <f>INDEX('Activity data'!BA$24:BA$39,MATCH(Emissions!$D56,'Activity data'!$D$24:$D$39,0))*INDEX(EF!$H$84:$H$99,MATCH(Emissions!$D56,EF!$D$84:$D$99,0))*INDEX(EF!$H$100:$H$115,MATCH(Emissions!$D56,EF!$D$100:$D$115,0))*INDEX(EF!$H$116:$H$131,MATCH(Emissions!$D56,EF!$D$116:$D$131,0))*kgtoGg</f>
        <v>4.7911861327266712</v>
      </c>
      <c r="BB56" s="22">
        <f>INDEX('Activity data'!BB$24:BB$39,MATCH(Emissions!$D56,'Activity data'!$D$24:$D$39,0))*INDEX(EF!$H$84:$H$99,MATCH(Emissions!$D56,EF!$D$84:$D$99,0))*INDEX(EF!$H$100:$H$115,MATCH(Emissions!$D56,EF!$D$100:$D$115,0))*INDEX(EF!$H$116:$H$131,MATCH(Emissions!$D56,EF!$D$116:$D$131,0))*kgtoGg</f>
        <v>4.7533061381092079</v>
      </c>
      <c r="BC56" s="22">
        <f>INDEX('Activity data'!BC$24:BC$39,MATCH(Emissions!$D56,'Activity data'!$D$24:$D$39,0))*INDEX(EF!$H$84:$H$99,MATCH(Emissions!$D56,EF!$D$84:$D$99,0))*INDEX(EF!$H$100:$H$115,MATCH(Emissions!$D56,EF!$D$100:$D$115,0))*INDEX(EF!$H$116:$H$131,MATCH(Emissions!$D56,EF!$D$116:$D$131,0))*kgtoGg</f>
        <v>4.7154261434917437</v>
      </c>
      <c r="BD56" s="22">
        <f>INDEX('Activity data'!BD$24:BD$39,MATCH(Emissions!$D56,'Activity data'!$D$24:$D$39,0))*INDEX(EF!$H$84:$H$99,MATCH(Emissions!$D56,EF!$D$84:$D$99,0))*INDEX(EF!$H$100:$H$115,MATCH(Emissions!$D56,EF!$D$100:$D$115,0))*INDEX(EF!$H$116:$H$131,MATCH(Emissions!$D56,EF!$D$116:$D$131,0))*kgtoGg</f>
        <v>4.6775461488742796</v>
      </c>
      <c r="BE56" s="22">
        <f>INDEX('Activity data'!BE$24:BE$39,MATCH(Emissions!$D56,'Activity data'!$D$24:$D$39,0))*INDEX(EF!$H$84:$H$99,MATCH(Emissions!$D56,EF!$D$84:$D$99,0))*INDEX(EF!$H$100:$H$115,MATCH(Emissions!$D56,EF!$D$100:$D$115,0))*INDEX(EF!$H$116:$H$131,MATCH(Emissions!$D56,EF!$D$116:$D$131,0))*kgtoGg</f>
        <v>4.6396661542568172</v>
      </c>
      <c r="BF56" s="22">
        <f>INDEX('Activity data'!BF$24:BF$39,MATCH(Emissions!$D56,'Activity data'!$D$24:$D$39,0))*INDEX(EF!$H$84:$H$99,MATCH(Emissions!$D56,EF!$D$84:$D$99,0))*INDEX(EF!$H$100:$H$115,MATCH(Emissions!$D56,EF!$D$100:$D$115,0))*INDEX(EF!$H$116:$H$131,MATCH(Emissions!$D56,EF!$D$116:$D$131,0))*kgtoGg</f>
        <v>4.601786159639353</v>
      </c>
      <c r="BG56" s="22">
        <f>INDEX('Activity data'!BG$24:BG$39,MATCH(Emissions!$D56,'Activity data'!$D$24:$D$39,0))*INDEX(EF!$H$84:$H$99,MATCH(Emissions!$D56,EF!$D$84:$D$99,0))*INDEX(EF!$H$100:$H$115,MATCH(Emissions!$D56,EF!$D$100:$D$115,0))*INDEX(EF!$H$116:$H$131,MATCH(Emissions!$D56,EF!$D$116:$D$131,0))*kgtoGg</f>
        <v>4.5639061650218888</v>
      </c>
      <c r="BH56" s="22">
        <f>INDEX('Activity data'!BH$24:BH$39,MATCH(Emissions!$D56,'Activity data'!$D$24:$D$39,0))*INDEX(EF!$H$84:$H$99,MATCH(Emissions!$D56,EF!$D$84:$D$99,0))*INDEX(EF!$H$100:$H$115,MATCH(Emissions!$D56,EF!$D$100:$D$115,0))*INDEX(EF!$H$116:$H$131,MATCH(Emissions!$D56,EF!$D$116:$D$131,0))*kgtoGg</f>
        <v>4.5260261704044256</v>
      </c>
      <c r="BI56" s="22">
        <f>INDEX('Activity data'!BI$24:BI$39,MATCH(Emissions!$D56,'Activity data'!$D$24:$D$39,0))*INDEX(EF!$H$84:$H$99,MATCH(Emissions!$D56,EF!$D$84:$D$99,0))*INDEX(EF!$H$100:$H$115,MATCH(Emissions!$D56,EF!$D$100:$D$115,0))*INDEX(EF!$H$116:$H$131,MATCH(Emissions!$D56,EF!$D$116:$D$131,0))*kgtoGg</f>
        <v>4.4881461757869623</v>
      </c>
      <c r="BJ56" s="22">
        <f>INDEX('Activity data'!BJ$24:BJ$39,MATCH(Emissions!$D56,'Activity data'!$D$24:$D$39,0))*INDEX(EF!$H$84:$H$99,MATCH(Emissions!$D56,EF!$D$84:$D$99,0))*INDEX(EF!$H$100:$H$115,MATCH(Emissions!$D56,EF!$D$100:$D$115,0))*INDEX(EF!$H$116:$H$131,MATCH(Emissions!$D56,EF!$D$116:$D$131,0))*kgtoGg</f>
        <v>4.4502661811694981</v>
      </c>
      <c r="BK56" s="22">
        <f>INDEX('Activity data'!BK$24:BK$39,MATCH(Emissions!$D56,'Activity data'!$D$24:$D$39,0))*INDEX(EF!$H$84:$H$99,MATCH(Emissions!$D56,EF!$D$84:$D$99,0))*INDEX(EF!$H$100:$H$115,MATCH(Emissions!$D56,EF!$D$100:$D$115,0))*INDEX(EF!$H$116:$H$131,MATCH(Emissions!$D56,EF!$D$116:$D$131,0))*kgtoGg</f>
        <v>4.4123861865520357</v>
      </c>
      <c r="BL56" s="22">
        <f>INDEX('Activity data'!BL$24:BL$39,MATCH(Emissions!$D56,'Activity data'!$D$24:$D$39,0))*INDEX(EF!$H$84:$H$99,MATCH(Emissions!$D56,EF!$D$84:$D$99,0))*INDEX(EF!$H$100:$H$115,MATCH(Emissions!$D56,EF!$D$100:$D$115,0))*INDEX(EF!$H$116:$H$131,MATCH(Emissions!$D56,EF!$D$116:$D$131,0))*kgtoGg</f>
        <v>4.3745061919345725</v>
      </c>
      <c r="BM56" s="22">
        <f>INDEX('Activity data'!BM$24:BM$39,MATCH(Emissions!$D56,'Activity data'!$D$24:$D$39,0))*INDEX(EF!$H$84:$H$99,MATCH(Emissions!$D56,EF!$D$84:$D$99,0))*INDEX(EF!$H$100:$H$115,MATCH(Emissions!$D56,EF!$D$100:$D$115,0))*INDEX(EF!$H$116:$H$131,MATCH(Emissions!$D56,EF!$D$116:$D$131,0))*kgtoGg</f>
        <v>4.3366261973171101</v>
      </c>
      <c r="BN56" s="22">
        <f>INDEX('Activity data'!BN$24:BN$39,MATCH(Emissions!$D56,'Activity data'!$D$24:$D$39,0))*INDEX(EF!$H$84:$H$99,MATCH(Emissions!$D56,EF!$D$84:$D$99,0))*INDEX(EF!$H$100:$H$115,MATCH(Emissions!$D56,EF!$D$100:$D$115,0))*INDEX(EF!$H$116:$H$131,MATCH(Emissions!$D56,EF!$D$116:$D$131,0))*kgtoGg</f>
        <v>4.2987462026996468</v>
      </c>
      <c r="BO56" s="22">
        <f>INDEX('Activity data'!BO$24:BO$39,MATCH(Emissions!$D56,'Activity data'!$D$24:$D$39,0))*INDEX(EF!$H$84:$H$99,MATCH(Emissions!$D56,EF!$D$84:$D$99,0))*INDEX(EF!$H$100:$H$115,MATCH(Emissions!$D56,EF!$D$100:$D$115,0))*INDEX(EF!$H$116:$H$131,MATCH(Emissions!$D56,EF!$D$116:$D$131,0))*kgtoGg</f>
        <v>4.2608662080821844</v>
      </c>
      <c r="BP56" s="22">
        <f>INDEX('Activity data'!BP$24:BP$39,MATCH(Emissions!$D56,'Activity data'!$D$24:$D$39,0))*INDEX(EF!$H$84:$H$99,MATCH(Emissions!$D56,EF!$D$84:$D$99,0))*INDEX(EF!$H$100:$H$115,MATCH(Emissions!$D56,EF!$D$100:$D$115,0))*INDEX(EF!$H$116:$H$131,MATCH(Emissions!$D56,EF!$D$116:$D$131,0))*kgtoGg</f>
        <v>4.2229862134647194</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3.1454659408897232</v>
      </c>
      <c r="AL57" s="22">
        <f>INDEX('Activity data'!AL$24:AL$39,MATCH(Emissions!$D57,'Activity data'!$D$24:$D$39,0))*INDEX(EF!$H$84:$H$99,MATCH(Emissions!$D57,EF!$D$84:$D$99,0))*INDEX(EF!$H$100:$H$115,MATCH(Emissions!$D57,EF!$D$100:$D$115,0))*INDEX(EF!$H$116:$H$131,MATCH(Emissions!$D57,EF!$D$116:$D$131,0))*kgtoGg</f>
        <v>3.1590625802474293</v>
      </c>
      <c r="AM57" s="22">
        <f>INDEX('Activity data'!AM$24:AM$39,MATCH(Emissions!$D57,'Activity data'!$D$24:$D$39,0))*INDEX(EF!$H$84:$H$99,MATCH(Emissions!$D57,EF!$D$84:$D$99,0))*INDEX(EF!$H$100:$H$115,MATCH(Emissions!$D57,EF!$D$100:$D$115,0))*INDEX(EF!$H$116:$H$131,MATCH(Emissions!$D57,EF!$D$116:$D$131,0))*kgtoGg</f>
        <v>3.1726592196051362</v>
      </c>
      <c r="AN57" s="22">
        <f>INDEX('Activity data'!AN$24:AN$39,MATCH(Emissions!$D57,'Activity data'!$D$24:$D$39,0))*INDEX(EF!$H$84:$H$99,MATCH(Emissions!$D57,EF!$D$84:$D$99,0))*INDEX(EF!$H$100:$H$115,MATCH(Emissions!$D57,EF!$D$100:$D$115,0))*INDEX(EF!$H$116:$H$131,MATCH(Emissions!$D57,EF!$D$116:$D$131,0))*kgtoGg</f>
        <v>3.1862558589628427</v>
      </c>
      <c r="AO57" s="22">
        <f>INDEX('Activity data'!AO$24:AO$39,MATCH(Emissions!$D57,'Activity data'!$D$24:$D$39,0))*INDEX(EF!$H$84:$H$99,MATCH(Emissions!$D57,EF!$D$84:$D$99,0))*INDEX(EF!$H$100:$H$115,MATCH(Emissions!$D57,EF!$D$100:$D$115,0))*INDEX(EF!$H$116:$H$131,MATCH(Emissions!$D57,EF!$D$116:$D$131,0))*kgtoGg</f>
        <v>3.1998524983205496</v>
      </c>
      <c r="AP57" s="22">
        <f>INDEX('Activity data'!AP$24:AP$39,MATCH(Emissions!$D57,'Activity data'!$D$24:$D$39,0))*INDEX(EF!$H$84:$H$99,MATCH(Emissions!$D57,EF!$D$84:$D$99,0))*INDEX(EF!$H$100:$H$115,MATCH(Emissions!$D57,EF!$D$100:$D$115,0))*INDEX(EF!$H$116:$H$131,MATCH(Emissions!$D57,EF!$D$116:$D$131,0))*kgtoGg</f>
        <v>3.2134491376782566</v>
      </c>
      <c r="AQ57" s="22">
        <f>INDEX('Activity data'!AQ$24:AQ$39,MATCH(Emissions!$D57,'Activity data'!$D$24:$D$39,0))*INDEX(EF!$H$84:$H$99,MATCH(Emissions!$D57,EF!$D$84:$D$99,0))*INDEX(EF!$H$100:$H$115,MATCH(Emissions!$D57,EF!$D$100:$D$115,0))*INDEX(EF!$H$116:$H$131,MATCH(Emissions!$D57,EF!$D$116:$D$131,0))*kgtoGg</f>
        <v>3.2270457770359631</v>
      </c>
      <c r="AR57" s="22">
        <f>INDEX('Activity data'!AR$24:AR$39,MATCH(Emissions!$D57,'Activity data'!$D$24:$D$39,0))*INDEX(EF!$H$84:$H$99,MATCH(Emissions!$D57,EF!$D$84:$D$99,0))*INDEX(EF!$H$100:$H$115,MATCH(Emissions!$D57,EF!$D$100:$D$115,0))*INDEX(EF!$H$116:$H$131,MATCH(Emissions!$D57,EF!$D$116:$D$131,0))*kgtoGg</f>
        <v>3.24064241639367</v>
      </c>
      <c r="AS57" s="22">
        <f>INDEX('Activity data'!AS$24:AS$39,MATCH(Emissions!$D57,'Activity data'!$D$24:$D$39,0))*INDEX(EF!$H$84:$H$99,MATCH(Emissions!$D57,EF!$D$84:$D$99,0))*INDEX(EF!$H$100:$H$115,MATCH(Emissions!$D57,EF!$D$100:$D$115,0))*INDEX(EF!$H$116:$H$131,MATCH(Emissions!$D57,EF!$D$116:$D$131,0))*kgtoGg</f>
        <v>3.2542390557513761</v>
      </c>
      <c r="AT57" s="22">
        <f>INDEX('Activity data'!AT$24:AT$39,MATCH(Emissions!$D57,'Activity data'!$D$24:$D$39,0))*INDEX(EF!$H$84:$H$99,MATCH(Emissions!$D57,EF!$D$84:$D$99,0))*INDEX(EF!$H$100:$H$115,MATCH(Emissions!$D57,EF!$D$100:$D$115,0))*INDEX(EF!$H$116:$H$131,MATCH(Emissions!$D57,EF!$D$116:$D$131,0))*kgtoGg</f>
        <v>3.267835695109083</v>
      </c>
      <c r="AU57" s="22">
        <f>INDEX('Activity data'!AU$24:AU$39,MATCH(Emissions!$D57,'Activity data'!$D$24:$D$39,0))*INDEX(EF!$H$84:$H$99,MATCH(Emissions!$D57,EF!$D$84:$D$99,0))*INDEX(EF!$H$100:$H$115,MATCH(Emissions!$D57,EF!$D$100:$D$115,0))*INDEX(EF!$H$116:$H$131,MATCH(Emissions!$D57,EF!$D$116:$D$131,0))*kgtoGg</f>
        <v>3.2814323344667895</v>
      </c>
      <c r="AV57" s="22">
        <f>INDEX('Activity data'!AV$24:AV$39,MATCH(Emissions!$D57,'Activity data'!$D$24:$D$39,0))*INDEX(EF!$H$84:$H$99,MATCH(Emissions!$D57,EF!$D$84:$D$99,0))*INDEX(EF!$H$100:$H$115,MATCH(Emissions!$D57,EF!$D$100:$D$115,0))*INDEX(EF!$H$116:$H$131,MATCH(Emissions!$D57,EF!$D$116:$D$131,0))*kgtoGg</f>
        <v>3.2950289738244969</v>
      </c>
      <c r="AW57" s="22">
        <f>INDEX('Activity data'!AW$24:AW$39,MATCH(Emissions!$D57,'Activity data'!$D$24:$D$39,0))*INDEX(EF!$H$84:$H$99,MATCH(Emissions!$D57,EF!$D$84:$D$99,0))*INDEX(EF!$H$100:$H$115,MATCH(Emissions!$D57,EF!$D$100:$D$115,0))*INDEX(EF!$H$116:$H$131,MATCH(Emissions!$D57,EF!$D$116:$D$131,0))*kgtoGg</f>
        <v>3.2950289738244969</v>
      </c>
      <c r="AX57" s="22">
        <f>INDEX('Activity data'!AX$24:AX$39,MATCH(Emissions!$D57,'Activity data'!$D$24:$D$39,0))*INDEX(EF!$H$84:$H$99,MATCH(Emissions!$D57,EF!$D$84:$D$99,0))*INDEX(EF!$H$100:$H$115,MATCH(Emissions!$D57,EF!$D$100:$D$115,0))*INDEX(EF!$H$116:$H$131,MATCH(Emissions!$D57,EF!$D$116:$D$131,0))*kgtoGg</f>
        <v>3.2950289738244969</v>
      </c>
      <c r="AY57" s="22">
        <f>INDEX('Activity data'!AY$24:AY$39,MATCH(Emissions!$D57,'Activity data'!$D$24:$D$39,0))*INDEX(EF!$H$84:$H$99,MATCH(Emissions!$D57,EF!$D$84:$D$99,0))*INDEX(EF!$H$100:$H$115,MATCH(Emissions!$D57,EF!$D$100:$D$115,0))*INDEX(EF!$H$116:$H$131,MATCH(Emissions!$D57,EF!$D$116:$D$131,0))*kgtoGg</f>
        <v>3.2950289738244969</v>
      </c>
      <c r="AZ57" s="22">
        <f>INDEX('Activity data'!AZ$24:AZ$39,MATCH(Emissions!$D57,'Activity data'!$D$24:$D$39,0))*INDEX(EF!$H$84:$H$99,MATCH(Emissions!$D57,EF!$D$84:$D$99,0))*INDEX(EF!$H$100:$H$115,MATCH(Emissions!$D57,EF!$D$100:$D$115,0))*INDEX(EF!$H$116:$H$131,MATCH(Emissions!$D57,EF!$D$116:$D$131,0))*kgtoGg</f>
        <v>3.2950289738244969</v>
      </c>
      <c r="BA57" s="22">
        <f>INDEX('Activity data'!BA$24:BA$39,MATCH(Emissions!$D57,'Activity data'!$D$24:$D$39,0))*INDEX(EF!$H$84:$H$99,MATCH(Emissions!$D57,EF!$D$84:$D$99,0))*INDEX(EF!$H$100:$H$115,MATCH(Emissions!$D57,EF!$D$100:$D$115,0))*INDEX(EF!$H$116:$H$131,MATCH(Emissions!$D57,EF!$D$116:$D$131,0))*kgtoGg</f>
        <v>3.2950289738244969</v>
      </c>
      <c r="BB57" s="22">
        <f>INDEX('Activity data'!BB$24:BB$39,MATCH(Emissions!$D57,'Activity data'!$D$24:$D$39,0))*INDEX(EF!$H$84:$H$99,MATCH(Emissions!$D57,EF!$D$84:$D$99,0))*INDEX(EF!$H$100:$H$115,MATCH(Emissions!$D57,EF!$D$100:$D$115,0))*INDEX(EF!$H$116:$H$131,MATCH(Emissions!$D57,EF!$D$116:$D$131,0))*kgtoGg</f>
        <v>3.2950289738244969</v>
      </c>
      <c r="BC57" s="22">
        <f>INDEX('Activity data'!BC$24:BC$39,MATCH(Emissions!$D57,'Activity data'!$D$24:$D$39,0))*INDEX(EF!$H$84:$H$99,MATCH(Emissions!$D57,EF!$D$84:$D$99,0))*INDEX(EF!$H$100:$H$115,MATCH(Emissions!$D57,EF!$D$100:$D$115,0))*INDEX(EF!$H$116:$H$131,MATCH(Emissions!$D57,EF!$D$116:$D$131,0))*kgtoGg</f>
        <v>3.2950289738244969</v>
      </c>
      <c r="BD57" s="22">
        <f>INDEX('Activity data'!BD$24:BD$39,MATCH(Emissions!$D57,'Activity data'!$D$24:$D$39,0))*INDEX(EF!$H$84:$H$99,MATCH(Emissions!$D57,EF!$D$84:$D$99,0))*INDEX(EF!$H$100:$H$115,MATCH(Emissions!$D57,EF!$D$100:$D$115,0))*INDEX(EF!$H$116:$H$131,MATCH(Emissions!$D57,EF!$D$116:$D$131,0))*kgtoGg</f>
        <v>3.2950289738244969</v>
      </c>
      <c r="BE57" s="22">
        <f>INDEX('Activity data'!BE$24:BE$39,MATCH(Emissions!$D57,'Activity data'!$D$24:$D$39,0))*INDEX(EF!$H$84:$H$99,MATCH(Emissions!$D57,EF!$D$84:$D$99,0))*INDEX(EF!$H$100:$H$115,MATCH(Emissions!$D57,EF!$D$100:$D$115,0))*INDEX(EF!$H$116:$H$131,MATCH(Emissions!$D57,EF!$D$116:$D$131,0))*kgtoGg</f>
        <v>3.2814323344667895</v>
      </c>
      <c r="BF57" s="22">
        <f>INDEX('Activity data'!BF$24:BF$39,MATCH(Emissions!$D57,'Activity data'!$D$24:$D$39,0))*INDEX(EF!$H$84:$H$99,MATCH(Emissions!$D57,EF!$D$84:$D$99,0))*INDEX(EF!$H$100:$H$115,MATCH(Emissions!$D57,EF!$D$100:$D$115,0))*INDEX(EF!$H$116:$H$131,MATCH(Emissions!$D57,EF!$D$116:$D$131,0))*kgtoGg</f>
        <v>3.267835695109083</v>
      </c>
      <c r="BG57" s="22">
        <f>INDEX('Activity data'!BG$24:BG$39,MATCH(Emissions!$D57,'Activity data'!$D$24:$D$39,0))*INDEX(EF!$H$84:$H$99,MATCH(Emissions!$D57,EF!$D$84:$D$99,0))*INDEX(EF!$H$100:$H$115,MATCH(Emissions!$D57,EF!$D$100:$D$115,0))*INDEX(EF!$H$116:$H$131,MATCH(Emissions!$D57,EF!$D$116:$D$131,0))*kgtoGg</f>
        <v>3.2542390557513761</v>
      </c>
      <c r="BH57" s="22">
        <f>INDEX('Activity data'!BH$24:BH$39,MATCH(Emissions!$D57,'Activity data'!$D$24:$D$39,0))*INDEX(EF!$H$84:$H$99,MATCH(Emissions!$D57,EF!$D$84:$D$99,0))*INDEX(EF!$H$100:$H$115,MATCH(Emissions!$D57,EF!$D$100:$D$115,0))*INDEX(EF!$H$116:$H$131,MATCH(Emissions!$D57,EF!$D$116:$D$131,0))*kgtoGg</f>
        <v>3.24064241639367</v>
      </c>
      <c r="BI57" s="22">
        <f>INDEX('Activity data'!BI$24:BI$39,MATCH(Emissions!$D57,'Activity data'!$D$24:$D$39,0))*INDEX(EF!$H$84:$H$99,MATCH(Emissions!$D57,EF!$D$84:$D$99,0))*INDEX(EF!$H$100:$H$115,MATCH(Emissions!$D57,EF!$D$100:$D$115,0))*INDEX(EF!$H$116:$H$131,MATCH(Emissions!$D57,EF!$D$116:$D$131,0))*kgtoGg</f>
        <v>3.2270457770359631</v>
      </c>
      <c r="BJ57" s="22">
        <f>INDEX('Activity data'!BJ$24:BJ$39,MATCH(Emissions!$D57,'Activity data'!$D$24:$D$39,0))*INDEX(EF!$H$84:$H$99,MATCH(Emissions!$D57,EF!$D$84:$D$99,0))*INDEX(EF!$H$100:$H$115,MATCH(Emissions!$D57,EF!$D$100:$D$115,0))*INDEX(EF!$H$116:$H$131,MATCH(Emissions!$D57,EF!$D$116:$D$131,0))*kgtoGg</f>
        <v>3.2134491376782566</v>
      </c>
      <c r="BK57" s="22">
        <f>INDEX('Activity data'!BK$24:BK$39,MATCH(Emissions!$D57,'Activity data'!$D$24:$D$39,0))*INDEX(EF!$H$84:$H$99,MATCH(Emissions!$D57,EF!$D$84:$D$99,0))*INDEX(EF!$H$100:$H$115,MATCH(Emissions!$D57,EF!$D$100:$D$115,0))*INDEX(EF!$H$116:$H$131,MATCH(Emissions!$D57,EF!$D$116:$D$131,0))*kgtoGg</f>
        <v>3.1998524983205496</v>
      </c>
      <c r="BL57" s="22">
        <f>INDEX('Activity data'!BL$24:BL$39,MATCH(Emissions!$D57,'Activity data'!$D$24:$D$39,0))*INDEX(EF!$H$84:$H$99,MATCH(Emissions!$D57,EF!$D$84:$D$99,0))*INDEX(EF!$H$100:$H$115,MATCH(Emissions!$D57,EF!$D$100:$D$115,0))*INDEX(EF!$H$116:$H$131,MATCH(Emissions!$D57,EF!$D$116:$D$131,0))*kgtoGg</f>
        <v>3.1862558589628427</v>
      </c>
      <c r="BM57" s="22">
        <f>INDEX('Activity data'!BM$24:BM$39,MATCH(Emissions!$D57,'Activity data'!$D$24:$D$39,0))*INDEX(EF!$H$84:$H$99,MATCH(Emissions!$D57,EF!$D$84:$D$99,0))*INDEX(EF!$H$100:$H$115,MATCH(Emissions!$D57,EF!$D$100:$D$115,0))*INDEX(EF!$H$116:$H$131,MATCH(Emissions!$D57,EF!$D$116:$D$131,0))*kgtoGg</f>
        <v>3.1726592196051362</v>
      </c>
      <c r="BN57" s="22">
        <f>INDEX('Activity data'!BN$24:BN$39,MATCH(Emissions!$D57,'Activity data'!$D$24:$D$39,0))*INDEX(EF!$H$84:$H$99,MATCH(Emissions!$D57,EF!$D$84:$D$99,0))*INDEX(EF!$H$100:$H$115,MATCH(Emissions!$D57,EF!$D$100:$D$115,0))*INDEX(EF!$H$116:$H$131,MATCH(Emissions!$D57,EF!$D$116:$D$131,0))*kgtoGg</f>
        <v>3.1590625802474293</v>
      </c>
      <c r="BO57" s="22">
        <f>INDEX('Activity data'!BO$24:BO$39,MATCH(Emissions!$D57,'Activity data'!$D$24:$D$39,0))*INDEX(EF!$H$84:$H$99,MATCH(Emissions!$D57,EF!$D$84:$D$99,0))*INDEX(EF!$H$100:$H$115,MATCH(Emissions!$D57,EF!$D$100:$D$115,0))*INDEX(EF!$H$116:$H$131,MATCH(Emissions!$D57,EF!$D$116:$D$131,0))*kgtoGg</f>
        <v>3.1454659408897232</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19.140814819727147</v>
      </c>
      <c r="AE63" s="22">
        <f>INDEX('Activity data'!AE$24:AE$39,MATCH(Emissions!$D63,'Activity data'!$D$24:$D$39,0))*INDEX(EF!$H$84:$H$99,MATCH(Emissions!$D63,EF!$D$84:$D$99,0))*INDEX(EF!$H$100:$H$115,MATCH(Emissions!$D63,EF!$D$100:$D$115,0))*INDEX(EF!$H$116:$H$131,MATCH(Emissions!$D63,EF!$D$116:$D$131,0))*kgtoGg</f>
        <v>19.263613253106172</v>
      </c>
      <c r="AF63" s="22">
        <f>INDEX('Activity data'!AF$24:AF$39,MATCH(Emissions!$D63,'Activity data'!$D$24:$D$39,0))*INDEX(EF!$H$84:$H$99,MATCH(Emissions!$D63,EF!$D$84:$D$99,0))*INDEX(EF!$H$100:$H$115,MATCH(Emissions!$D63,EF!$D$100:$D$115,0))*INDEX(EF!$H$116:$H$131,MATCH(Emissions!$D63,EF!$D$116:$D$131,0))*kgtoGg</f>
        <v>19.386411686485193</v>
      </c>
      <c r="AG63" s="22">
        <f>INDEX('Activity data'!AG$24:AG$39,MATCH(Emissions!$D63,'Activity data'!$D$24:$D$39,0))*INDEX(EF!$H$84:$H$99,MATCH(Emissions!$D63,EF!$D$84:$D$99,0))*INDEX(EF!$H$100:$H$115,MATCH(Emissions!$D63,EF!$D$100:$D$115,0))*INDEX(EF!$H$116:$H$131,MATCH(Emissions!$D63,EF!$D$116:$D$131,0))*kgtoGg</f>
        <v>19.509210119864214</v>
      </c>
      <c r="AH63" s="22">
        <f>INDEX('Activity data'!AH$24:AH$39,MATCH(Emissions!$D63,'Activity data'!$D$24:$D$39,0))*INDEX(EF!$H$84:$H$99,MATCH(Emissions!$D63,EF!$D$84:$D$99,0))*INDEX(EF!$H$100:$H$115,MATCH(Emissions!$D63,EF!$D$100:$D$115,0))*INDEX(EF!$H$116:$H$131,MATCH(Emissions!$D63,EF!$D$116:$D$131,0))*kgtoGg</f>
        <v>19.632008553243242</v>
      </c>
      <c r="AI63" s="22">
        <f>INDEX('Activity data'!AI$24:AI$39,MATCH(Emissions!$D63,'Activity data'!$D$24:$D$39,0))*INDEX(EF!$H$84:$H$99,MATCH(Emissions!$D63,EF!$D$84:$D$99,0))*INDEX(EF!$H$100:$H$115,MATCH(Emissions!$D63,EF!$D$100:$D$115,0))*INDEX(EF!$H$116:$H$131,MATCH(Emissions!$D63,EF!$D$116:$D$131,0))*kgtoGg</f>
        <v>19.754806986622263</v>
      </c>
      <c r="AJ63" s="22">
        <f>INDEX('Activity data'!AJ$24:AJ$39,MATCH(Emissions!$D63,'Activity data'!$D$24:$D$39,0))*INDEX(EF!$H$84:$H$99,MATCH(Emissions!$D63,EF!$D$84:$D$99,0))*INDEX(EF!$H$100:$H$115,MATCH(Emissions!$D63,EF!$D$100:$D$115,0))*INDEX(EF!$H$116:$H$131,MATCH(Emissions!$D63,EF!$D$116:$D$131,0))*kgtoGg</f>
        <v>19.877605420001284</v>
      </c>
      <c r="AK63" s="22">
        <f>INDEX('Activity data'!AK$24:AK$39,MATCH(Emissions!$D63,'Activity data'!$D$24:$D$39,0))*INDEX(EF!$H$84:$H$99,MATCH(Emissions!$D63,EF!$D$84:$D$99,0))*INDEX(EF!$H$100:$H$115,MATCH(Emissions!$D63,EF!$D$100:$D$115,0))*INDEX(EF!$H$116:$H$131,MATCH(Emissions!$D63,EF!$D$116:$D$131,0))*kgtoGg</f>
        <v>20.083827984907678</v>
      </c>
      <c r="AL63" s="22">
        <f>INDEX('Activity data'!AL$24:AL$39,MATCH(Emissions!$D63,'Activity data'!$D$24:$D$39,0))*INDEX(EF!$H$84:$H$99,MATCH(Emissions!$D63,EF!$D$84:$D$99,0))*INDEX(EF!$H$100:$H$115,MATCH(Emissions!$D63,EF!$D$100:$D$115,0))*INDEX(EF!$H$116:$H$131,MATCH(Emissions!$D63,EF!$D$116:$D$131,0))*kgtoGg</f>
        <v>20.290050549814062</v>
      </c>
      <c r="AM63" s="22">
        <f>INDEX('Activity data'!AM$24:AM$39,MATCH(Emissions!$D63,'Activity data'!$D$24:$D$39,0))*INDEX(EF!$H$84:$H$99,MATCH(Emissions!$D63,EF!$D$84:$D$99,0))*INDEX(EF!$H$100:$H$115,MATCH(Emissions!$D63,EF!$D$100:$D$115,0))*INDEX(EF!$H$116:$H$131,MATCH(Emissions!$D63,EF!$D$116:$D$131,0))*kgtoGg</f>
        <v>20.496273114720456</v>
      </c>
      <c r="AN63" s="22">
        <f>INDEX('Activity data'!AN$24:AN$39,MATCH(Emissions!$D63,'Activity data'!$D$24:$D$39,0))*INDEX(EF!$H$84:$H$99,MATCH(Emissions!$D63,EF!$D$84:$D$99,0))*INDEX(EF!$H$100:$H$115,MATCH(Emissions!$D63,EF!$D$100:$D$115,0))*INDEX(EF!$H$116:$H$131,MATCH(Emissions!$D63,EF!$D$116:$D$131,0))*kgtoGg</f>
        <v>20.702495679626839</v>
      </c>
      <c r="AO63" s="22">
        <f>INDEX('Activity data'!AO$24:AO$39,MATCH(Emissions!$D63,'Activity data'!$D$24:$D$39,0))*INDEX(EF!$H$84:$H$99,MATCH(Emissions!$D63,EF!$D$84:$D$99,0))*INDEX(EF!$H$100:$H$115,MATCH(Emissions!$D63,EF!$D$100:$D$115,0))*INDEX(EF!$H$116:$H$131,MATCH(Emissions!$D63,EF!$D$116:$D$131,0))*kgtoGg</f>
        <v>20.908718244533233</v>
      </c>
      <c r="AP63" s="22">
        <f>INDEX('Activity data'!AP$24:AP$39,MATCH(Emissions!$D63,'Activity data'!$D$24:$D$39,0))*INDEX(EF!$H$84:$H$99,MATCH(Emissions!$D63,EF!$D$84:$D$99,0))*INDEX(EF!$H$100:$H$115,MATCH(Emissions!$D63,EF!$D$100:$D$115,0))*INDEX(EF!$H$116:$H$131,MATCH(Emissions!$D63,EF!$D$116:$D$131,0))*kgtoGg</f>
        <v>21.114940809439616</v>
      </c>
      <c r="AQ63" s="22">
        <f>INDEX('Activity data'!AQ$24:AQ$39,MATCH(Emissions!$D63,'Activity data'!$D$24:$D$39,0))*INDEX(EF!$H$84:$H$99,MATCH(Emissions!$D63,EF!$D$84:$D$99,0))*INDEX(EF!$H$100:$H$115,MATCH(Emissions!$D63,EF!$D$100:$D$115,0))*INDEX(EF!$H$116:$H$131,MATCH(Emissions!$D63,EF!$D$116:$D$131,0))*kgtoGg</f>
        <v>21.32116337434601</v>
      </c>
      <c r="AR63" s="22">
        <f>INDEX('Activity data'!AR$24:AR$39,MATCH(Emissions!$D63,'Activity data'!$D$24:$D$39,0))*INDEX(EF!$H$84:$H$99,MATCH(Emissions!$D63,EF!$D$84:$D$99,0))*INDEX(EF!$H$100:$H$115,MATCH(Emissions!$D63,EF!$D$100:$D$115,0))*INDEX(EF!$H$116:$H$131,MATCH(Emissions!$D63,EF!$D$116:$D$131,0))*kgtoGg</f>
        <v>21.527385939252397</v>
      </c>
      <c r="AS63" s="22">
        <f>INDEX('Activity data'!AS$24:AS$39,MATCH(Emissions!$D63,'Activity data'!$D$24:$D$39,0))*INDEX(EF!$H$84:$H$99,MATCH(Emissions!$D63,EF!$D$84:$D$99,0))*INDEX(EF!$H$100:$H$115,MATCH(Emissions!$D63,EF!$D$100:$D$115,0))*INDEX(EF!$H$116:$H$131,MATCH(Emissions!$D63,EF!$D$116:$D$131,0))*kgtoGg</f>
        <v>21.733608504158784</v>
      </c>
      <c r="AT63" s="22">
        <f>INDEX('Activity data'!AT$24:AT$39,MATCH(Emissions!$D63,'Activity data'!$D$24:$D$39,0))*INDEX(EF!$H$84:$H$99,MATCH(Emissions!$D63,EF!$D$84:$D$99,0))*INDEX(EF!$H$100:$H$115,MATCH(Emissions!$D63,EF!$D$100:$D$115,0))*INDEX(EF!$H$116:$H$131,MATCH(Emissions!$D63,EF!$D$116:$D$131,0))*kgtoGg</f>
        <v>21.939831069065175</v>
      </c>
      <c r="AU63" s="22">
        <f>INDEX('Activity data'!AU$24:AU$39,MATCH(Emissions!$D63,'Activity data'!$D$24:$D$39,0))*INDEX(EF!$H$84:$H$99,MATCH(Emissions!$D63,EF!$D$84:$D$99,0))*INDEX(EF!$H$100:$H$115,MATCH(Emissions!$D63,EF!$D$100:$D$115,0))*INDEX(EF!$H$116:$H$131,MATCH(Emissions!$D63,EF!$D$116:$D$131,0))*kgtoGg</f>
        <v>22.146053633971565</v>
      </c>
      <c r="AV63" s="22">
        <f>INDEX('Activity data'!AV$24:AV$39,MATCH(Emissions!$D63,'Activity data'!$D$24:$D$39,0))*INDEX(EF!$H$84:$H$99,MATCH(Emissions!$D63,EF!$D$84:$D$99,0))*INDEX(EF!$H$100:$H$115,MATCH(Emissions!$D63,EF!$D$100:$D$115,0))*INDEX(EF!$H$116:$H$131,MATCH(Emissions!$D63,EF!$D$116:$D$131,0))*kgtoGg</f>
        <v>22.352276198877952</v>
      </c>
      <c r="AW63" s="22">
        <f>INDEX('Activity data'!AW$24:AW$39,MATCH(Emissions!$D63,'Activity data'!$D$24:$D$39,0))*INDEX(EF!$H$84:$H$99,MATCH(Emissions!$D63,EF!$D$84:$D$99,0))*INDEX(EF!$H$100:$H$115,MATCH(Emissions!$D63,EF!$D$100:$D$115,0))*INDEX(EF!$H$116:$H$131,MATCH(Emissions!$D63,EF!$D$116:$D$131,0))*kgtoGg</f>
        <v>22.56201626272437</v>
      </c>
      <c r="AX63" s="22">
        <f>INDEX('Activity data'!AX$24:AX$39,MATCH(Emissions!$D63,'Activity data'!$D$24:$D$39,0))*INDEX(EF!$H$84:$H$99,MATCH(Emissions!$D63,EF!$D$84:$D$99,0))*INDEX(EF!$H$100:$H$115,MATCH(Emissions!$D63,EF!$D$100:$D$115,0))*INDEX(EF!$H$116:$H$131,MATCH(Emissions!$D63,EF!$D$116:$D$131,0))*kgtoGg</f>
        <v>22.771756326570781</v>
      </c>
      <c r="AY63" s="22">
        <f>INDEX('Activity data'!AY$24:AY$39,MATCH(Emissions!$D63,'Activity data'!$D$24:$D$39,0))*INDEX(EF!$H$84:$H$99,MATCH(Emissions!$D63,EF!$D$84:$D$99,0))*INDEX(EF!$H$100:$H$115,MATCH(Emissions!$D63,EF!$D$100:$D$115,0))*INDEX(EF!$H$116:$H$131,MATCH(Emissions!$D63,EF!$D$116:$D$131,0))*kgtoGg</f>
        <v>22.981496390417199</v>
      </c>
      <c r="AZ63" s="22">
        <f>INDEX('Activity data'!AZ$24:AZ$39,MATCH(Emissions!$D63,'Activity data'!$D$24:$D$39,0))*INDEX(EF!$H$84:$H$99,MATCH(Emissions!$D63,EF!$D$84:$D$99,0))*INDEX(EF!$H$100:$H$115,MATCH(Emissions!$D63,EF!$D$100:$D$115,0))*INDEX(EF!$H$116:$H$131,MATCH(Emissions!$D63,EF!$D$116:$D$131,0))*kgtoGg</f>
        <v>23.191236454263613</v>
      </c>
      <c r="BA63" s="22">
        <f>INDEX('Activity data'!BA$24:BA$39,MATCH(Emissions!$D63,'Activity data'!$D$24:$D$39,0))*INDEX(EF!$H$84:$H$99,MATCH(Emissions!$D63,EF!$D$84:$D$99,0))*INDEX(EF!$H$100:$H$115,MATCH(Emissions!$D63,EF!$D$100:$D$115,0))*INDEX(EF!$H$116:$H$131,MATCH(Emissions!$D63,EF!$D$116:$D$131,0))*kgtoGg</f>
        <v>23.400976518110024</v>
      </c>
      <c r="BB63" s="22">
        <f>INDEX('Activity data'!BB$24:BB$39,MATCH(Emissions!$D63,'Activity data'!$D$24:$D$39,0))*INDEX(EF!$H$84:$H$99,MATCH(Emissions!$D63,EF!$D$84:$D$99,0))*INDEX(EF!$H$100:$H$115,MATCH(Emissions!$D63,EF!$D$100:$D$115,0))*INDEX(EF!$H$116:$H$131,MATCH(Emissions!$D63,EF!$D$116:$D$131,0))*kgtoGg</f>
        <v>23.610716581956442</v>
      </c>
      <c r="BC63" s="22">
        <f>INDEX('Activity data'!BC$24:BC$39,MATCH(Emissions!$D63,'Activity data'!$D$24:$D$39,0))*INDEX(EF!$H$84:$H$99,MATCH(Emissions!$D63,EF!$D$84:$D$99,0))*INDEX(EF!$H$100:$H$115,MATCH(Emissions!$D63,EF!$D$100:$D$115,0))*INDEX(EF!$H$116:$H$131,MATCH(Emissions!$D63,EF!$D$116:$D$131,0))*kgtoGg</f>
        <v>23.820456645802853</v>
      </c>
      <c r="BD63" s="22">
        <f>INDEX('Activity data'!BD$24:BD$39,MATCH(Emissions!$D63,'Activity data'!$D$24:$D$39,0))*INDEX(EF!$H$84:$H$99,MATCH(Emissions!$D63,EF!$D$84:$D$99,0))*INDEX(EF!$H$100:$H$115,MATCH(Emissions!$D63,EF!$D$100:$D$115,0))*INDEX(EF!$H$116:$H$131,MATCH(Emissions!$D63,EF!$D$116:$D$131,0))*kgtoGg</f>
        <v>24.030196709649267</v>
      </c>
      <c r="BE63" s="22">
        <f>INDEX('Activity data'!BE$24:BE$39,MATCH(Emissions!$D63,'Activity data'!$D$24:$D$39,0))*INDEX(EF!$H$84:$H$99,MATCH(Emissions!$D63,EF!$D$84:$D$99,0))*INDEX(EF!$H$100:$H$115,MATCH(Emissions!$D63,EF!$D$100:$D$115,0))*INDEX(EF!$H$116:$H$131,MATCH(Emissions!$D63,EF!$D$116:$D$131,0))*kgtoGg</f>
        <v>24.239936773495682</v>
      </c>
      <c r="BF63" s="22">
        <f>INDEX('Activity data'!BF$24:BF$39,MATCH(Emissions!$D63,'Activity data'!$D$24:$D$39,0))*INDEX(EF!$H$84:$H$99,MATCH(Emissions!$D63,EF!$D$84:$D$99,0))*INDEX(EF!$H$100:$H$115,MATCH(Emissions!$D63,EF!$D$100:$D$115,0))*INDEX(EF!$H$116:$H$131,MATCH(Emissions!$D63,EF!$D$116:$D$131,0))*kgtoGg</f>
        <v>24.449676837342093</v>
      </c>
      <c r="BG63" s="22">
        <f>INDEX('Activity data'!BG$24:BG$39,MATCH(Emissions!$D63,'Activity data'!$D$24:$D$39,0))*INDEX(EF!$H$84:$H$99,MATCH(Emissions!$D63,EF!$D$84:$D$99,0))*INDEX(EF!$H$100:$H$115,MATCH(Emissions!$D63,EF!$D$100:$D$115,0))*INDEX(EF!$H$116:$H$131,MATCH(Emissions!$D63,EF!$D$116:$D$131,0))*kgtoGg</f>
        <v>24.659416901188511</v>
      </c>
      <c r="BH63" s="22">
        <f>INDEX('Activity data'!BH$24:BH$39,MATCH(Emissions!$D63,'Activity data'!$D$24:$D$39,0))*INDEX(EF!$H$84:$H$99,MATCH(Emissions!$D63,EF!$D$84:$D$99,0))*INDEX(EF!$H$100:$H$115,MATCH(Emissions!$D63,EF!$D$100:$D$115,0))*INDEX(EF!$H$116:$H$131,MATCH(Emissions!$D63,EF!$D$116:$D$131,0))*kgtoGg</f>
        <v>24.869156965034922</v>
      </c>
      <c r="BI63" s="22">
        <f>INDEX('Activity data'!BI$24:BI$39,MATCH(Emissions!$D63,'Activity data'!$D$24:$D$39,0))*INDEX(EF!$H$84:$H$99,MATCH(Emissions!$D63,EF!$D$84:$D$99,0))*INDEX(EF!$H$100:$H$115,MATCH(Emissions!$D63,EF!$D$100:$D$115,0))*INDEX(EF!$H$116:$H$131,MATCH(Emissions!$D63,EF!$D$116:$D$131,0))*kgtoGg</f>
        <v>25.078897028881336</v>
      </c>
      <c r="BJ63" s="22">
        <f>INDEX('Activity data'!BJ$24:BJ$39,MATCH(Emissions!$D63,'Activity data'!$D$24:$D$39,0))*INDEX(EF!$H$84:$H$99,MATCH(Emissions!$D63,EF!$D$84:$D$99,0))*INDEX(EF!$H$100:$H$115,MATCH(Emissions!$D63,EF!$D$100:$D$115,0))*INDEX(EF!$H$116:$H$131,MATCH(Emissions!$D63,EF!$D$116:$D$131,0))*kgtoGg</f>
        <v>25.28863709272775</v>
      </c>
      <c r="BK63" s="22">
        <f>INDEX('Activity data'!BK$24:BK$39,MATCH(Emissions!$D63,'Activity data'!$D$24:$D$39,0))*INDEX(EF!$H$84:$H$99,MATCH(Emissions!$D63,EF!$D$84:$D$99,0))*INDEX(EF!$H$100:$H$115,MATCH(Emissions!$D63,EF!$D$100:$D$115,0))*INDEX(EF!$H$116:$H$131,MATCH(Emissions!$D63,EF!$D$116:$D$131,0))*kgtoGg</f>
        <v>25.498377156574168</v>
      </c>
      <c r="BL63" s="22">
        <f>INDEX('Activity data'!BL$24:BL$39,MATCH(Emissions!$D63,'Activity data'!$D$24:$D$39,0))*INDEX(EF!$H$84:$H$99,MATCH(Emissions!$D63,EF!$D$84:$D$99,0))*INDEX(EF!$H$100:$H$115,MATCH(Emissions!$D63,EF!$D$100:$D$115,0))*INDEX(EF!$H$116:$H$131,MATCH(Emissions!$D63,EF!$D$116:$D$131,0))*kgtoGg</f>
        <v>25.708117220420583</v>
      </c>
      <c r="BM63" s="22">
        <f>INDEX('Activity data'!BM$24:BM$39,MATCH(Emissions!$D63,'Activity data'!$D$24:$D$39,0))*INDEX(EF!$H$84:$H$99,MATCH(Emissions!$D63,EF!$D$84:$D$99,0))*INDEX(EF!$H$100:$H$115,MATCH(Emissions!$D63,EF!$D$100:$D$115,0))*INDEX(EF!$H$116:$H$131,MATCH(Emissions!$D63,EF!$D$116:$D$131,0))*kgtoGg</f>
        <v>25.917857284266997</v>
      </c>
      <c r="BN63" s="22">
        <f>INDEX('Activity data'!BN$24:BN$39,MATCH(Emissions!$D63,'Activity data'!$D$24:$D$39,0))*INDEX(EF!$H$84:$H$99,MATCH(Emissions!$D63,EF!$D$84:$D$99,0))*INDEX(EF!$H$100:$H$115,MATCH(Emissions!$D63,EF!$D$100:$D$115,0))*INDEX(EF!$H$116:$H$131,MATCH(Emissions!$D63,EF!$D$116:$D$131,0))*kgtoGg</f>
        <v>26.127597348113408</v>
      </c>
      <c r="BO63" s="22">
        <f>INDEX('Activity data'!BO$24:BO$39,MATCH(Emissions!$D63,'Activity data'!$D$24:$D$39,0))*INDEX(EF!$H$84:$H$99,MATCH(Emissions!$D63,EF!$D$84:$D$99,0))*INDEX(EF!$H$100:$H$115,MATCH(Emissions!$D63,EF!$D$100:$D$115,0))*INDEX(EF!$H$116:$H$131,MATCH(Emissions!$D63,EF!$D$116:$D$131,0))*kgtoGg</f>
        <v>26.337337411959826</v>
      </c>
      <c r="BP63" s="22">
        <f>INDEX('Activity data'!BP$24:BP$39,MATCH(Emissions!$D63,'Activity data'!$D$24:$D$39,0))*INDEX(EF!$H$84:$H$99,MATCH(Emissions!$D63,EF!$D$84:$D$99,0))*INDEX(EF!$H$100:$H$115,MATCH(Emissions!$D63,EF!$D$100:$D$115,0))*INDEX(EF!$H$116:$H$131,MATCH(Emissions!$D63,EF!$D$116:$D$131,0))*kgtoGg</f>
        <v>26.54707747580624</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2.803719836697308</v>
      </c>
      <c r="AE64" s="22">
        <f>INDEX('Activity data'!AE$24:AE$39,MATCH(Emissions!$D64,'Activity data'!$D$24:$D$39,0))*INDEX(EF!$H$84:$H$99,MATCH(Emissions!$D64,EF!$D$84:$D$99,0))*INDEX(EF!$H$100:$H$115,MATCH(Emissions!$D64,EF!$D$100:$D$115,0))*INDEX(EF!$H$116:$H$131,MATCH(Emissions!$D64,EF!$D$116:$D$131,0))*kgtoGg</f>
        <v>2.7952952347709599</v>
      </c>
      <c r="AF64" s="22">
        <f>INDEX('Activity data'!AF$24:AF$39,MATCH(Emissions!$D64,'Activity data'!$D$24:$D$39,0))*INDEX(EF!$H$84:$H$99,MATCH(Emissions!$D64,EF!$D$84:$D$99,0))*INDEX(EF!$H$100:$H$115,MATCH(Emissions!$D64,EF!$D$100:$D$115,0))*INDEX(EF!$H$116:$H$131,MATCH(Emissions!$D64,EF!$D$116:$D$131,0))*kgtoGg</f>
        <v>2.7868706328446127</v>
      </c>
      <c r="AG64" s="22">
        <f>INDEX('Activity data'!AG$24:AG$39,MATCH(Emissions!$D64,'Activity data'!$D$24:$D$39,0))*INDEX(EF!$H$84:$H$99,MATCH(Emissions!$D64,EF!$D$84:$D$99,0))*INDEX(EF!$H$100:$H$115,MATCH(Emissions!$D64,EF!$D$100:$D$115,0))*INDEX(EF!$H$116:$H$131,MATCH(Emissions!$D64,EF!$D$116:$D$131,0))*kgtoGg</f>
        <v>2.7784460309182646</v>
      </c>
      <c r="AH64" s="22">
        <f>INDEX('Activity data'!AH$24:AH$39,MATCH(Emissions!$D64,'Activity data'!$D$24:$D$39,0))*INDEX(EF!$H$84:$H$99,MATCH(Emissions!$D64,EF!$D$84:$D$99,0))*INDEX(EF!$H$100:$H$115,MATCH(Emissions!$D64,EF!$D$100:$D$115,0))*INDEX(EF!$H$116:$H$131,MATCH(Emissions!$D64,EF!$D$116:$D$131,0))*kgtoGg</f>
        <v>2.7700214289919165</v>
      </c>
      <c r="AI64" s="22">
        <f>INDEX('Activity data'!AI$24:AI$39,MATCH(Emissions!$D64,'Activity data'!$D$24:$D$39,0))*INDEX(EF!$H$84:$H$99,MATCH(Emissions!$D64,EF!$D$84:$D$99,0))*INDEX(EF!$H$100:$H$115,MATCH(Emissions!$D64,EF!$D$100:$D$115,0))*INDEX(EF!$H$116:$H$131,MATCH(Emissions!$D64,EF!$D$116:$D$131,0))*kgtoGg</f>
        <v>2.7615968270655689</v>
      </c>
      <c r="AJ64" s="22">
        <f>INDEX('Activity data'!AJ$24:AJ$39,MATCH(Emissions!$D64,'Activity data'!$D$24:$D$39,0))*INDEX(EF!$H$84:$H$99,MATCH(Emissions!$D64,EF!$D$84:$D$99,0))*INDEX(EF!$H$100:$H$115,MATCH(Emissions!$D64,EF!$D$100:$D$115,0))*INDEX(EF!$H$116:$H$131,MATCH(Emissions!$D64,EF!$D$116:$D$131,0))*kgtoGg</f>
        <v>2.7531722251392212</v>
      </c>
      <c r="AK64" s="22">
        <f>INDEX('Activity data'!AK$24:AK$39,MATCH(Emissions!$D64,'Activity data'!$D$24:$D$39,0))*INDEX(EF!$H$84:$H$99,MATCH(Emissions!$D64,EF!$D$84:$D$99,0))*INDEX(EF!$H$100:$H$115,MATCH(Emissions!$D64,EF!$D$100:$D$115,0))*INDEX(EF!$H$116:$H$131,MATCH(Emissions!$D64,EF!$D$116:$D$131,0))*kgtoGg</f>
        <v>2.7447476232128731</v>
      </c>
      <c r="AL64" s="22">
        <f>INDEX('Activity data'!AL$24:AL$39,MATCH(Emissions!$D64,'Activity data'!$D$24:$D$39,0))*INDEX(EF!$H$84:$H$99,MATCH(Emissions!$D64,EF!$D$84:$D$99,0))*INDEX(EF!$H$100:$H$115,MATCH(Emissions!$D64,EF!$D$100:$D$115,0))*INDEX(EF!$H$116:$H$131,MATCH(Emissions!$D64,EF!$D$116:$D$131,0))*kgtoGg</f>
        <v>2.7363230212865255</v>
      </c>
      <c r="AM64" s="22">
        <f>INDEX('Activity data'!AM$24:AM$39,MATCH(Emissions!$D64,'Activity data'!$D$24:$D$39,0))*INDEX(EF!$H$84:$H$99,MATCH(Emissions!$D64,EF!$D$84:$D$99,0))*INDEX(EF!$H$100:$H$115,MATCH(Emissions!$D64,EF!$D$100:$D$115,0))*INDEX(EF!$H$116:$H$131,MATCH(Emissions!$D64,EF!$D$116:$D$131,0))*kgtoGg</f>
        <v>2.7278984193601779</v>
      </c>
      <c r="AN64" s="22">
        <f>INDEX('Activity data'!AN$24:AN$39,MATCH(Emissions!$D64,'Activity data'!$D$24:$D$39,0))*INDEX(EF!$H$84:$H$99,MATCH(Emissions!$D64,EF!$D$84:$D$99,0))*INDEX(EF!$H$100:$H$115,MATCH(Emissions!$D64,EF!$D$100:$D$115,0))*INDEX(EF!$H$116:$H$131,MATCH(Emissions!$D64,EF!$D$116:$D$131,0))*kgtoGg</f>
        <v>2.7194738174338302</v>
      </c>
      <c r="AO64" s="22">
        <f>INDEX('Activity data'!AO$24:AO$39,MATCH(Emissions!$D64,'Activity data'!$D$24:$D$39,0))*INDEX(EF!$H$84:$H$99,MATCH(Emissions!$D64,EF!$D$84:$D$99,0))*INDEX(EF!$H$100:$H$115,MATCH(Emissions!$D64,EF!$D$100:$D$115,0))*INDEX(EF!$H$116:$H$131,MATCH(Emissions!$D64,EF!$D$116:$D$131,0))*kgtoGg</f>
        <v>2.7110492155074826</v>
      </c>
      <c r="AP64" s="22">
        <f>INDEX('Activity data'!AP$24:AP$39,MATCH(Emissions!$D64,'Activity data'!$D$24:$D$39,0))*INDEX(EF!$H$84:$H$99,MATCH(Emissions!$D64,EF!$D$84:$D$99,0))*INDEX(EF!$H$100:$H$115,MATCH(Emissions!$D64,EF!$D$100:$D$115,0))*INDEX(EF!$H$116:$H$131,MATCH(Emissions!$D64,EF!$D$116:$D$131,0))*kgtoGg</f>
        <v>2.7026246135811345</v>
      </c>
      <c r="AQ64" s="22">
        <f>INDEX('Activity data'!AQ$24:AQ$39,MATCH(Emissions!$D64,'Activity data'!$D$24:$D$39,0))*INDEX(EF!$H$84:$H$99,MATCH(Emissions!$D64,EF!$D$84:$D$99,0))*INDEX(EF!$H$100:$H$115,MATCH(Emissions!$D64,EF!$D$100:$D$115,0))*INDEX(EF!$H$116:$H$131,MATCH(Emissions!$D64,EF!$D$116:$D$131,0))*kgtoGg</f>
        <v>2.6942000116547864</v>
      </c>
      <c r="AR64" s="22">
        <f>INDEX('Activity data'!AR$24:AR$39,MATCH(Emissions!$D64,'Activity data'!$D$24:$D$39,0))*INDEX(EF!$H$84:$H$99,MATCH(Emissions!$D64,EF!$D$84:$D$99,0))*INDEX(EF!$H$100:$H$115,MATCH(Emissions!$D64,EF!$D$100:$D$115,0))*INDEX(EF!$H$116:$H$131,MATCH(Emissions!$D64,EF!$D$116:$D$131,0))*kgtoGg</f>
        <v>2.6857754097284392</v>
      </c>
      <c r="AS64" s="22">
        <f>INDEX('Activity data'!AS$24:AS$39,MATCH(Emissions!$D64,'Activity data'!$D$24:$D$39,0))*INDEX(EF!$H$84:$H$99,MATCH(Emissions!$D64,EF!$D$84:$D$99,0))*INDEX(EF!$H$100:$H$115,MATCH(Emissions!$D64,EF!$D$100:$D$115,0))*INDEX(EF!$H$116:$H$131,MATCH(Emissions!$D64,EF!$D$116:$D$131,0))*kgtoGg</f>
        <v>2.6773508078020911</v>
      </c>
      <c r="AT64" s="22">
        <f>INDEX('Activity data'!AT$24:AT$39,MATCH(Emissions!$D64,'Activity data'!$D$24:$D$39,0))*INDEX(EF!$H$84:$H$99,MATCH(Emissions!$D64,EF!$D$84:$D$99,0))*INDEX(EF!$H$100:$H$115,MATCH(Emissions!$D64,EF!$D$100:$D$115,0))*INDEX(EF!$H$116:$H$131,MATCH(Emissions!$D64,EF!$D$116:$D$131,0))*kgtoGg</f>
        <v>2.668926205875743</v>
      </c>
      <c r="AU64" s="22">
        <f>INDEX('Activity data'!AU$24:AU$39,MATCH(Emissions!$D64,'Activity data'!$D$24:$D$39,0))*INDEX(EF!$H$84:$H$99,MATCH(Emissions!$D64,EF!$D$84:$D$99,0))*INDEX(EF!$H$100:$H$115,MATCH(Emissions!$D64,EF!$D$100:$D$115,0))*INDEX(EF!$H$116:$H$131,MATCH(Emissions!$D64,EF!$D$116:$D$131,0))*kgtoGg</f>
        <v>2.6605016039493949</v>
      </c>
      <c r="AV64" s="22">
        <f>INDEX('Activity data'!AV$24:AV$39,MATCH(Emissions!$D64,'Activity data'!$D$24:$D$39,0))*INDEX(EF!$H$84:$H$99,MATCH(Emissions!$D64,EF!$D$84:$D$99,0))*INDEX(EF!$H$100:$H$115,MATCH(Emissions!$D64,EF!$D$100:$D$115,0))*INDEX(EF!$H$116:$H$131,MATCH(Emissions!$D64,EF!$D$116:$D$131,0))*kgtoGg</f>
        <v>2.6520770020230477</v>
      </c>
      <c r="AW64" s="22">
        <f>INDEX('Activity data'!AW$24:AW$39,MATCH(Emissions!$D64,'Activity data'!$D$24:$D$39,0))*INDEX(EF!$H$84:$H$99,MATCH(Emissions!$D64,EF!$D$84:$D$99,0))*INDEX(EF!$H$100:$H$115,MATCH(Emissions!$D64,EF!$D$100:$D$115,0))*INDEX(EF!$H$116:$H$131,MATCH(Emissions!$D64,EF!$D$116:$D$131,0))*kgtoGg</f>
        <v>2.6436524000967001</v>
      </c>
      <c r="AX64" s="22">
        <f>INDEX('Activity data'!AX$24:AX$39,MATCH(Emissions!$D64,'Activity data'!$D$24:$D$39,0))*INDEX(EF!$H$84:$H$99,MATCH(Emissions!$D64,EF!$D$84:$D$99,0))*INDEX(EF!$H$100:$H$115,MATCH(Emissions!$D64,EF!$D$100:$D$115,0))*INDEX(EF!$H$116:$H$131,MATCH(Emissions!$D64,EF!$D$116:$D$131,0))*kgtoGg</f>
        <v>2.6352277981703516</v>
      </c>
      <c r="AY64" s="22">
        <f>INDEX('Activity data'!AY$24:AY$39,MATCH(Emissions!$D64,'Activity data'!$D$24:$D$39,0))*INDEX(EF!$H$84:$H$99,MATCH(Emissions!$D64,EF!$D$84:$D$99,0))*INDEX(EF!$H$100:$H$115,MATCH(Emissions!$D64,EF!$D$100:$D$115,0))*INDEX(EF!$H$116:$H$131,MATCH(Emissions!$D64,EF!$D$116:$D$131,0))*kgtoGg</f>
        <v>2.6268031962440044</v>
      </c>
      <c r="AZ64" s="22">
        <f>INDEX('Activity data'!AZ$24:AZ$39,MATCH(Emissions!$D64,'Activity data'!$D$24:$D$39,0))*INDEX(EF!$H$84:$H$99,MATCH(Emissions!$D64,EF!$D$84:$D$99,0))*INDEX(EF!$H$100:$H$115,MATCH(Emissions!$D64,EF!$D$100:$D$115,0))*INDEX(EF!$H$116:$H$131,MATCH(Emissions!$D64,EF!$D$116:$D$131,0))*kgtoGg</f>
        <v>2.6183785943176563</v>
      </c>
      <c r="BA64" s="22">
        <f>INDEX('Activity data'!BA$24:BA$39,MATCH(Emissions!$D64,'Activity data'!$D$24:$D$39,0))*INDEX(EF!$H$84:$H$99,MATCH(Emissions!$D64,EF!$D$84:$D$99,0))*INDEX(EF!$H$100:$H$115,MATCH(Emissions!$D64,EF!$D$100:$D$115,0))*INDEX(EF!$H$116:$H$131,MATCH(Emissions!$D64,EF!$D$116:$D$131,0))*kgtoGg</f>
        <v>2.6099539923913087</v>
      </c>
      <c r="BB64" s="22">
        <f>INDEX('Activity data'!BB$24:BB$39,MATCH(Emissions!$D64,'Activity data'!$D$24:$D$39,0))*INDEX(EF!$H$84:$H$99,MATCH(Emissions!$D64,EF!$D$84:$D$99,0))*INDEX(EF!$H$100:$H$115,MATCH(Emissions!$D64,EF!$D$100:$D$115,0))*INDEX(EF!$H$116:$H$131,MATCH(Emissions!$D64,EF!$D$116:$D$131,0))*kgtoGg</f>
        <v>2.601529390464961</v>
      </c>
      <c r="BC64" s="22">
        <f>INDEX('Activity data'!BC$24:BC$39,MATCH(Emissions!$D64,'Activity data'!$D$24:$D$39,0))*INDEX(EF!$H$84:$H$99,MATCH(Emissions!$D64,EF!$D$84:$D$99,0))*INDEX(EF!$H$100:$H$115,MATCH(Emissions!$D64,EF!$D$100:$D$115,0))*INDEX(EF!$H$116:$H$131,MATCH(Emissions!$D64,EF!$D$116:$D$131,0))*kgtoGg</f>
        <v>2.5931047885386134</v>
      </c>
      <c r="BD64" s="22">
        <f>INDEX('Activity data'!BD$24:BD$39,MATCH(Emissions!$D64,'Activity data'!$D$24:$D$39,0))*INDEX(EF!$H$84:$H$99,MATCH(Emissions!$D64,EF!$D$84:$D$99,0))*INDEX(EF!$H$100:$H$115,MATCH(Emissions!$D64,EF!$D$100:$D$115,0))*INDEX(EF!$H$116:$H$131,MATCH(Emissions!$D64,EF!$D$116:$D$131,0))*kgtoGg</f>
        <v>2.5846801866122653</v>
      </c>
      <c r="BE64" s="22">
        <f>INDEX('Activity data'!BE$24:BE$39,MATCH(Emissions!$D64,'Activity data'!$D$24:$D$39,0))*INDEX(EF!$H$84:$H$99,MATCH(Emissions!$D64,EF!$D$84:$D$99,0))*INDEX(EF!$H$100:$H$115,MATCH(Emissions!$D64,EF!$D$100:$D$115,0))*INDEX(EF!$H$116:$H$131,MATCH(Emissions!$D64,EF!$D$116:$D$131,0))*kgtoGg</f>
        <v>2.5762555846859176</v>
      </c>
      <c r="BF64" s="22">
        <f>INDEX('Activity data'!BF$24:BF$39,MATCH(Emissions!$D64,'Activity data'!$D$24:$D$39,0))*INDEX(EF!$H$84:$H$99,MATCH(Emissions!$D64,EF!$D$84:$D$99,0))*INDEX(EF!$H$100:$H$115,MATCH(Emissions!$D64,EF!$D$100:$D$115,0))*INDEX(EF!$H$116:$H$131,MATCH(Emissions!$D64,EF!$D$116:$D$131,0))*kgtoGg</f>
        <v>2.56783098275957</v>
      </c>
      <c r="BG64" s="22">
        <f>INDEX('Activity data'!BG$24:BG$39,MATCH(Emissions!$D64,'Activity data'!$D$24:$D$39,0))*INDEX(EF!$H$84:$H$99,MATCH(Emissions!$D64,EF!$D$84:$D$99,0))*INDEX(EF!$H$100:$H$115,MATCH(Emissions!$D64,EF!$D$100:$D$115,0))*INDEX(EF!$H$116:$H$131,MATCH(Emissions!$D64,EF!$D$116:$D$131,0))*kgtoGg</f>
        <v>2.5594063808332219</v>
      </c>
      <c r="BH64" s="22">
        <f>INDEX('Activity data'!BH$24:BH$39,MATCH(Emissions!$D64,'Activity data'!$D$24:$D$39,0))*INDEX(EF!$H$84:$H$99,MATCH(Emissions!$D64,EF!$D$84:$D$99,0))*INDEX(EF!$H$100:$H$115,MATCH(Emissions!$D64,EF!$D$100:$D$115,0))*INDEX(EF!$H$116:$H$131,MATCH(Emissions!$D64,EF!$D$116:$D$131,0))*kgtoGg</f>
        <v>2.5509817789068738</v>
      </c>
      <c r="BI64" s="22">
        <f>INDEX('Activity data'!BI$24:BI$39,MATCH(Emissions!$D64,'Activity data'!$D$24:$D$39,0))*INDEX(EF!$H$84:$H$99,MATCH(Emissions!$D64,EF!$D$84:$D$99,0))*INDEX(EF!$H$100:$H$115,MATCH(Emissions!$D64,EF!$D$100:$D$115,0))*INDEX(EF!$H$116:$H$131,MATCH(Emissions!$D64,EF!$D$116:$D$131,0))*kgtoGg</f>
        <v>2.5425571769805266</v>
      </c>
      <c r="BJ64" s="22">
        <f>INDEX('Activity data'!BJ$24:BJ$39,MATCH(Emissions!$D64,'Activity data'!$D$24:$D$39,0))*INDEX(EF!$H$84:$H$99,MATCH(Emissions!$D64,EF!$D$84:$D$99,0))*INDEX(EF!$H$100:$H$115,MATCH(Emissions!$D64,EF!$D$100:$D$115,0))*INDEX(EF!$H$116:$H$131,MATCH(Emissions!$D64,EF!$D$116:$D$131,0))*kgtoGg</f>
        <v>2.5341325750541785</v>
      </c>
      <c r="BK64" s="22">
        <f>INDEX('Activity data'!BK$24:BK$39,MATCH(Emissions!$D64,'Activity data'!$D$24:$D$39,0))*INDEX(EF!$H$84:$H$99,MATCH(Emissions!$D64,EF!$D$84:$D$99,0))*INDEX(EF!$H$100:$H$115,MATCH(Emissions!$D64,EF!$D$100:$D$115,0))*INDEX(EF!$H$116:$H$131,MATCH(Emissions!$D64,EF!$D$116:$D$131,0))*kgtoGg</f>
        <v>2.52570797312783</v>
      </c>
      <c r="BL64" s="22">
        <f>INDEX('Activity data'!BL$24:BL$39,MATCH(Emissions!$D64,'Activity data'!$D$24:$D$39,0))*INDEX(EF!$H$84:$H$99,MATCH(Emissions!$D64,EF!$D$84:$D$99,0))*INDEX(EF!$H$100:$H$115,MATCH(Emissions!$D64,EF!$D$100:$D$115,0))*INDEX(EF!$H$116:$H$131,MATCH(Emissions!$D64,EF!$D$116:$D$131,0))*kgtoGg</f>
        <v>2.5172833712014828</v>
      </c>
      <c r="BM64" s="22">
        <f>INDEX('Activity data'!BM$24:BM$39,MATCH(Emissions!$D64,'Activity data'!$D$24:$D$39,0))*INDEX(EF!$H$84:$H$99,MATCH(Emissions!$D64,EF!$D$84:$D$99,0))*INDEX(EF!$H$100:$H$115,MATCH(Emissions!$D64,EF!$D$100:$D$115,0))*INDEX(EF!$H$116:$H$131,MATCH(Emissions!$D64,EF!$D$116:$D$131,0))*kgtoGg</f>
        <v>2.5088587692751347</v>
      </c>
      <c r="BN64" s="22">
        <f>INDEX('Activity data'!BN$24:BN$39,MATCH(Emissions!$D64,'Activity data'!$D$24:$D$39,0))*INDEX(EF!$H$84:$H$99,MATCH(Emissions!$D64,EF!$D$84:$D$99,0))*INDEX(EF!$H$100:$H$115,MATCH(Emissions!$D64,EF!$D$100:$D$115,0))*INDEX(EF!$H$116:$H$131,MATCH(Emissions!$D64,EF!$D$116:$D$131,0))*kgtoGg</f>
        <v>2.5004341673487875</v>
      </c>
      <c r="BO64" s="22">
        <f>INDEX('Activity data'!BO$24:BO$39,MATCH(Emissions!$D64,'Activity data'!$D$24:$D$39,0))*INDEX(EF!$H$84:$H$99,MATCH(Emissions!$D64,EF!$D$84:$D$99,0))*INDEX(EF!$H$100:$H$115,MATCH(Emissions!$D64,EF!$D$100:$D$115,0))*INDEX(EF!$H$116:$H$131,MATCH(Emissions!$D64,EF!$D$116:$D$131,0))*kgtoGg</f>
        <v>2.4920095654224399</v>
      </c>
      <c r="BP64" s="22">
        <f>INDEX('Activity data'!BP$24:BP$39,MATCH(Emissions!$D64,'Activity data'!$D$24:$D$39,0))*INDEX(EF!$H$84:$H$99,MATCH(Emissions!$D64,EF!$D$84:$D$99,0))*INDEX(EF!$H$100:$H$115,MATCH(Emissions!$D64,EF!$D$100:$D$115,0))*INDEX(EF!$H$116:$H$131,MATCH(Emissions!$D64,EF!$D$116:$D$131,0))*kgtoGg</f>
        <v>2.4835849634960923</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6.9999126484672408E-2</v>
      </c>
      <c r="AE70" s="22">
        <f>INDEX('Activity data'!AE$24:AE$39,MATCH(Emissions!$D70,'Activity data'!$D$24:$D$39,0))*INDEX(EF!$H$84:$H$99,MATCH(Emissions!$D70,EF!$D$84:$D$99,0))*INDEX(EF!$H$100:$H$115,MATCH(Emissions!$D70,EF!$D$100:$D$115,0))*INDEX(EF!$H$132:$H$147,MATCH(Emissions!$D70,EF!$D$132:$D$147,0))*kgtoGg</f>
        <v>6.9969256669183813E-2</v>
      </c>
      <c r="AF70" s="22">
        <f>INDEX('Activity data'!AF$24:AF$39,MATCH(Emissions!$D70,'Activity data'!$D$24:$D$39,0))*INDEX(EF!$H$84:$H$99,MATCH(Emissions!$D70,EF!$D$84:$D$99,0))*INDEX(EF!$H$100:$H$115,MATCH(Emissions!$D70,EF!$D$100:$D$115,0))*INDEX(EF!$H$132:$H$147,MATCH(Emissions!$D70,EF!$D$132:$D$147,0))*kgtoGg</f>
        <v>6.9939386853695204E-2</v>
      </c>
      <c r="AG70" s="22">
        <f>INDEX('Activity data'!AG$24:AG$39,MATCH(Emissions!$D70,'Activity data'!$D$24:$D$39,0))*INDEX(EF!$H$84:$H$99,MATCH(Emissions!$D70,EF!$D$84:$D$99,0))*INDEX(EF!$H$100:$H$115,MATCH(Emissions!$D70,EF!$D$100:$D$115,0))*INDEX(EF!$H$132:$H$147,MATCH(Emissions!$D70,EF!$D$132:$D$147,0))*kgtoGg</f>
        <v>6.9909517038206595E-2</v>
      </c>
      <c r="AH70" s="22">
        <f>INDEX('Activity data'!AH$24:AH$39,MATCH(Emissions!$D70,'Activity data'!$D$24:$D$39,0))*INDEX(EF!$H$84:$H$99,MATCH(Emissions!$D70,EF!$D$84:$D$99,0))*INDEX(EF!$H$100:$H$115,MATCH(Emissions!$D70,EF!$D$100:$D$115,0))*INDEX(EF!$H$132:$H$147,MATCH(Emissions!$D70,EF!$D$132:$D$147,0))*kgtoGg</f>
        <v>6.9879647222718E-2</v>
      </c>
      <c r="AI70" s="22">
        <f>INDEX('Activity data'!AI$24:AI$39,MATCH(Emissions!$D70,'Activity data'!$D$24:$D$39,0))*INDEX(EF!$H$84:$H$99,MATCH(Emissions!$D70,EF!$D$84:$D$99,0))*INDEX(EF!$H$100:$H$115,MATCH(Emissions!$D70,EF!$D$100:$D$115,0))*INDEX(EF!$H$132:$H$147,MATCH(Emissions!$D70,EF!$D$132:$D$147,0))*kgtoGg</f>
        <v>6.9849777407229377E-2</v>
      </c>
      <c r="AJ70" s="22">
        <f>INDEX('Activity data'!AJ$24:AJ$39,MATCH(Emissions!$D70,'Activity data'!$D$24:$D$39,0))*INDEX(EF!$H$84:$H$99,MATCH(Emissions!$D70,EF!$D$84:$D$99,0))*INDEX(EF!$H$100:$H$115,MATCH(Emissions!$D70,EF!$D$100:$D$115,0))*INDEX(EF!$H$132:$H$147,MATCH(Emissions!$D70,EF!$D$132:$D$147,0))*kgtoGg</f>
        <v>6.9819907591740768E-2</v>
      </c>
      <c r="AK70" s="22">
        <f>INDEX('Activity data'!AK$24:AK$39,MATCH(Emissions!$D70,'Activity data'!$D$24:$D$39,0))*INDEX(EF!$H$84:$H$99,MATCH(Emissions!$D70,EF!$D$84:$D$99,0))*INDEX(EF!$H$100:$H$115,MATCH(Emissions!$D70,EF!$D$100:$D$115,0))*INDEX(EF!$H$132:$H$147,MATCH(Emissions!$D70,EF!$D$132:$D$147,0))*kgtoGg</f>
        <v>6.9790037776252159E-2</v>
      </c>
      <c r="AL70" s="22">
        <f>INDEX('Activity data'!AL$24:AL$39,MATCH(Emissions!$D70,'Activity data'!$D$24:$D$39,0))*INDEX(EF!$H$84:$H$99,MATCH(Emissions!$D70,EF!$D$84:$D$99,0))*INDEX(EF!$H$100:$H$115,MATCH(Emissions!$D70,EF!$D$100:$D$115,0))*INDEX(EF!$H$132:$H$147,MATCH(Emissions!$D70,EF!$D$132:$D$147,0))*kgtoGg</f>
        <v>6.9760167960763578E-2</v>
      </c>
      <c r="AM70" s="22">
        <f>INDEX('Activity data'!AM$24:AM$39,MATCH(Emissions!$D70,'Activity data'!$D$24:$D$39,0))*INDEX(EF!$H$84:$H$99,MATCH(Emissions!$D70,EF!$D$84:$D$99,0))*INDEX(EF!$H$100:$H$115,MATCH(Emissions!$D70,EF!$D$100:$D$115,0))*INDEX(EF!$H$132:$H$147,MATCH(Emissions!$D70,EF!$D$132:$D$147,0))*kgtoGg</f>
        <v>6.9730298145274969E-2</v>
      </c>
      <c r="AN70" s="22">
        <f>INDEX('Activity data'!AN$24:AN$39,MATCH(Emissions!$D70,'Activity data'!$D$24:$D$39,0))*INDEX(EF!$H$84:$H$99,MATCH(Emissions!$D70,EF!$D$84:$D$99,0))*INDEX(EF!$H$100:$H$115,MATCH(Emissions!$D70,EF!$D$100:$D$115,0))*INDEX(EF!$H$132:$H$147,MATCH(Emissions!$D70,EF!$D$132:$D$147,0))*kgtoGg</f>
        <v>6.9700428329786346E-2</v>
      </c>
      <c r="AO70" s="22">
        <f>INDEX('Activity data'!AO$24:AO$39,MATCH(Emissions!$D70,'Activity data'!$D$24:$D$39,0))*INDEX(EF!$H$84:$H$99,MATCH(Emissions!$D70,EF!$D$84:$D$99,0))*INDEX(EF!$H$100:$H$115,MATCH(Emissions!$D70,EF!$D$100:$D$115,0))*INDEX(EF!$H$132:$H$147,MATCH(Emissions!$D70,EF!$D$132:$D$147,0))*kgtoGg</f>
        <v>6.9670558514297751E-2</v>
      </c>
      <c r="AP70" s="22">
        <f>INDEX('Activity data'!AP$24:AP$39,MATCH(Emissions!$D70,'Activity data'!$D$24:$D$39,0))*INDEX(EF!$H$84:$H$99,MATCH(Emissions!$D70,EF!$D$84:$D$99,0))*INDEX(EF!$H$100:$H$115,MATCH(Emissions!$D70,EF!$D$100:$D$115,0))*INDEX(EF!$H$132:$H$147,MATCH(Emissions!$D70,EF!$D$132:$D$147,0))*kgtoGg</f>
        <v>6.9640688698809156E-2</v>
      </c>
      <c r="AQ70" s="22">
        <f>INDEX('Activity data'!AQ$24:AQ$39,MATCH(Emissions!$D70,'Activity data'!$D$24:$D$39,0))*INDEX(EF!$H$84:$H$99,MATCH(Emissions!$D70,EF!$D$84:$D$99,0))*INDEX(EF!$H$100:$H$115,MATCH(Emissions!$D70,EF!$D$100:$D$115,0))*INDEX(EF!$H$132:$H$147,MATCH(Emissions!$D70,EF!$D$132:$D$147,0))*kgtoGg</f>
        <v>6.9610818883320533E-2</v>
      </c>
      <c r="AR70" s="22">
        <f>INDEX('Activity data'!AR$24:AR$39,MATCH(Emissions!$D70,'Activity data'!$D$24:$D$39,0))*INDEX(EF!$H$84:$H$99,MATCH(Emissions!$D70,EF!$D$84:$D$99,0))*INDEX(EF!$H$100:$H$115,MATCH(Emissions!$D70,EF!$D$100:$D$115,0))*INDEX(EF!$H$132:$H$147,MATCH(Emissions!$D70,EF!$D$132:$D$147,0))*kgtoGg</f>
        <v>6.9580949067831938E-2</v>
      </c>
      <c r="AS70" s="22">
        <f>INDEX('Activity data'!AS$24:AS$39,MATCH(Emissions!$D70,'Activity data'!$D$24:$D$39,0))*INDEX(EF!$H$84:$H$99,MATCH(Emissions!$D70,EF!$D$84:$D$99,0))*INDEX(EF!$H$100:$H$115,MATCH(Emissions!$D70,EF!$D$100:$D$115,0))*INDEX(EF!$H$132:$H$147,MATCH(Emissions!$D70,EF!$D$132:$D$147,0))*kgtoGg</f>
        <v>6.9551079252343315E-2</v>
      </c>
      <c r="AT70" s="22">
        <f>INDEX('Activity data'!AT$24:AT$39,MATCH(Emissions!$D70,'Activity data'!$D$24:$D$39,0))*INDEX(EF!$H$84:$H$99,MATCH(Emissions!$D70,EF!$D$84:$D$99,0))*INDEX(EF!$H$100:$H$115,MATCH(Emissions!$D70,EF!$D$100:$D$115,0))*INDEX(EF!$H$132:$H$147,MATCH(Emissions!$D70,EF!$D$132:$D$147,0))*kgtoGg</f>
        <v>6.9521209436854706E-2</v>
      </c>
      <c r="AU70" s="22">
        <f>INDEX('Activity data'!AU$24:AU$39,MATCH(Emissions!$D70,'Activity data'!$D$24:$D$39,0))*INDEX(EF!$H$84:$H$99,MATCH(Emissions!$D70,EF!$D$84:$D$99,0))*INDEX(EF!$H$100:$H$115,MATCH(Emissions!$D70,EF!$D$100:$D$115,0))*INDEX(EF!$H$132:$H$147,MATCH(Emissions!$D70,EF!$D$132:$D$147,0))*kgtoGg</f>
        <v>6.9491339621366111E-2</v>
      </c>
      <c r="AV70" s="22">
        <f>INDEX('Activity data'!AV$24:AV$39,MATCH(Emissions!$D70,'Activity data'!$D$24:$D$39,0))*INDEX(EF!$H$84:$H$99,MATCH(Emissions!$D70,EF!$D$84:$D$99,0))*INDEX(EF!$H$100:$H$115,MATCH(Emissions!$D70,EF!$D$100:$D$115,0))*INDEX(EF!$H$132:$H$147,MATCH(Emissions!$D70,EF!$D$132:$D$147,0))*kgtoGg</f>
        <v>6.9461469805877502E-2</v>
      </c>
      <c r="AW70" s="22">
        <f>INDEX('Activity data'!AW$24:AW$39,MATCH(Emissions!$D70,'Activity data'!$D$24:$D$39,0))*INDEX(EF!$H$84:$H$99,MATCH(Emissions!$D70,EF!$D$84:$D$99,0))*INDEX(EF!$H$100:$H$115,MATCH(Emissions!$D70,EF!$D$100:$D$115,0))*INDEX(EF!$H$132:$H$147,MATCH(Emissions!$D70,EF!$D$132:$D$147,0))*kgtoGg</f>
        <v>6.9431599990388893E-2</v>
      </c>
      <c r="AX70" s="22">
        <f>INDEX('Activity data'!AX$24:AX$39,MATCH(Emissions!$D70,'Activity data'!$D$24:$D$39,0))*INDEX(EF!$H$84:$H$99,MATCH(Emissions!$D70,EF!$D$84:$D$99,0))*INDEX(EF!$H$100:$H$115,MATCH(Emissions!$D70,EF!$D$100:$D$115,0))*INDEX(EF!$H$132:$H$147,MATCH(Emissions!$D70,EF!$D$132:$D$147,0))*kgtoGg</f>
        <v>6.9401730174900297E-2</v>
      </c>
      <c r="AY70" s="22">
        <f>INDEX('Activity data'!AY$24:AY$39,MATCH(Emissions!$D70,'Activity data'!$D$24:$D$39,0))*INDEX(EF!$H$84:$H$99,MATCH(Emissions!$D70,EF!$D$84:$D$99,0))*INDEX(EF!$H$100:$H$115,MATCH(Emissions!$D70,EF!$D$100:$D$115,0))*INDEX(EF!$H$132:$H$147,MATCH(Emissions!$D70,EF!$D$132:$D$147,0))*kgtoGg</f>
        <v>6.9371860359411688E-2</v>
      </c>
      <c r="AZ70" s="22">
        <f>INDEX('Activity data'!AZ$24:AZ$39,MATCH(Emissions!$D70,'Activity data'!$D$24:$D$39,0))*INDEX(EF!$H$84:$H$99,MATCH(Emissions!$D70,EF!$D$84:$D$99,0))*INDEX(EF!$H$100:$H$115,MATCH(Emissions!$D70,EF!$D$100:$D$115,0))*INDEX(EF!$H$132:$H$147,MATCH(Emissions!$D70,EF!$D$132:$D$147,0))*kgtoGg</f>
        <v>6.9341990543923093E-2</v>
      </c>
      <c r="BA70" s="22">
        <f>INDEX('Activity data'!BA$24:BA$39,MATCH(Emissions!$D70,'Activity data'!$D$24:$D$39,0))*INDEX(EF!$H$84:$H$99,MATCH(Emissions!$D70,EF!$D$84:$D$99,0))*INDEX(EF!$H$100:$H$115,MATCH(Emissions!$D70,EF!$D$100:$D$115,0))*INDEX(EF!$H$132:$H$147,MATCH(Emissions!$D70,EF!$D$132:$D$147,0))*kgtoGg</f>
        <v>6.931212072843447E-2</v>
      </c>
      <c r="BB70" s="22">
        <f>INDEX('Activity data'!BB$24:BB$39,MATCH(Emissions!$D70,'Activity data'!$D$24:$D$39,0))*INDEX(EF!$H$84:$H$99,MATCH(Emissions!$D70,EF!$D$84:$D$99,0))*INDEX(EF!$H$100:$H$115,MATCH(Emissions!$D70,EF!$D$100:$D$115,0))*INDEX(EF!$H$132:$H$147,MATCH(Emissions!$D70,EF!$D$132:$D$147,0))*kgtoGg</f>
        <v>6.9282250912945875E-2</v>
      </c>
      <c r="BC70" s="22">
        <f>INDEX('Activity data'!BC$24:BC$39,MATCH(Emissions!$D70,'Activity data'!$D$24:$D$39,0))*INDEX(EF!$H$84:$H$99,MATCH(Emissions!$D70,EF!$D$84:$D$99,0))*INDEX(EF!$H$100:$H$115,MATCH(Emissions!$D70,EF!$D$100:$D$115,0))*INDEX(EF!$H$132:$H$147,MATCH(Emissions!$D70,EF!$D$132:$D$147,0))*kgtoGg</f>
        <v>6.9252381097457266E-2</v>
      </c>
      <c r="BD70" s="22">
        <f>INDEX('Activity data'!BD$24:BD$39,MATCH(Emissions!$D70,'Activity data'!$D$24:$D$39,0))*INDEX(EF!$H$84:$H$99,MATCH(Emissions!$D70,EF!$D$84:$D$99,0))*INDEX(EF!$H$100:$H$115,MATCH(Emissions!$D70,EF!$D$100:$D$115,0))*INDEX(EF!$H$132:$H$147,MATCH(Emissions!$D70,EF!$D$132:$D$147,0))*kgtoGg</f>
        <v>6.9222511281968643E-2</v>
      </c>
      <c r="BE70" s="22">
        <f>INDEX('Activity data'!BE$24:BE$39,MATCH(Emissions!$D70,'Activity data'!$D$24:$D$39,0))*INDEX(EF!$H$84:$H$99,MATCH(Emissions!$D70,EF!$D$84:$D$99,0))*INDEX(EF!$H$100:$H$115,MATCH(Emissions!$D70,EF!$D$100:$D$115,0))*INDEX(EF!$H$132:$H$147,MATCH(Emissions!$D70,EF!$D$132:$D$147,0))*kgtoGg</f>
        <v>6.9192641466480048E-2</v>
      </c>
      <c r="BF70" s="22">
        <f>INDEX('Activity data'!BF$24:BF$39,MATCH(Emissions!$D70,'Activity data'!$D$24:$D$39,0))*INDEX(EF!$H$84:$H$99,MATCH(Emissions!$D70,EF!$D$84:$D$99,0))*INDEX(EF!$H$100:$H$115,MATCH(Emissions!$D70,EF!$D$100:$D$115,0))*INDEX(EF!$H$132:$H$147,MATCH(Emissions!$D70,EF!$D$132:$D$147,0))*kgtoGg</f>
        <v>6.9162771650991453E-2</v>
      </c>
      <c r="BG70" s="22">
        <f>INDEX('Activity data'!BG$24:BG$39,MATCH(Emissions!$D70,'Activity data'!$D$24:$D$39,0))*INDEX(EF!$H$84:$H$99,MATCH(Emissions!$D70,EF!$D$84:$D$99,0))*INDEX(EF!$H$100:$H$115,MATCH(Emissions!$D70,EF!$D$100:$D$115,0))*INDEX(EF!$H$132:$H$147,MATCH(Emissions!$D70,EF!$D$132:$D$147,0))*kgtoGg</f>
        <v>6.913290183550283E-2</v>
      </c>
      <c r="BH70" s="22">
        <f>INDEX('Activity data'!BH$24:BH$39,MATCH(Emissions!$D70,'Activity data'!$D$24:$D$39,0))*INDEX(EF!$H$84:$H$99,MATCH(Emissions!$D70,EF!$D$84:$D$99,0))*INDEX(EF!$H$100:$H$115,MATCH(Emissions!$D70,EF!$D$100:$D$115,0))*INDEX(EF!$H$132:$H$147,MATCH(Emissions!$D70,EF!$D$132:$D$147,0))*kgtoGg</f>
        <v>6.9103032020014235E-2</v>
      </c>
      <c r="BI70" s="22">
        <f>INDEX('Activity data'!BI$24:BI$39,MATCH(Emissions!$D70,'Activity data'!$D$24:$D$39,0))*INDEX(EF!$H$84:$H$99,MATCH(Emissions!$D70,EF!$D$84:$D$99,0))*INDEX(EF!$H$100:$H$115,MATCH(Emissions!$D70,EF!$D$100:$D$115,0))*INDEX(EF!$H$132:$H$147,MATCH(Emissions!$D70,EF!$D$132:$D$147,0))*kgtoGg</f>
        <v>6.9073162204525626E-2</v>
      </c>
      <c r="BJ70" s="22">
        <f>INDEX('Activity data'!BJ$24:BJ$39,MATCH(Emissions!$D70,'Activity data'!$D$24:$D$39,0))*INDEX(EF!$H$84:$H$99,MATCH(Emissions!$D70,EF!$D$84:$D$99,0))*INDEX(EF!$H$100:$H$115,MATCH(Emissions!$D70,EF!$D$100:$D$115,0))*INDEX(EF!$H$132:$H$147,MATCH(Emissions!$D70,EF!$D$132:$D$147,0))*kgtoGg</f>
        <v>6.9043292389037031E-2</v>
      </c>
      <c r="BK70" s="22">
        <f>INDEX('Activity data'!BK$24:BK$39,MATCH(Emissions!$D70,'Activity data'!$D$24:$D$39,0))*INDEX(EF!$H$84:$H$99,MATCH(Emissions!$D70,EF!$D$84:$D$99,0))*INDEX(EF!$H$100:$H$115,MATCH(Emissions!$D70,EF!$D$100:$D$115,0))*INDEX(EF!$H$132:$H$147,MATCH(Emissions!$D70,EF!$D$132:$D$147,0))*kgtoGg</f>
        <v>6.9013422573548422E-2</v>
      </c>
      <c r="BL70" s="22">
        <f>INDEX('Activity data'!BL$24:BL$39,MATCH(Emissions!$D70,'Activity data'!$D$24:$D$39,0))*INDEX(EF!$H$84:$H$99,MATCH(Emissions!$D70,EF!$D$84:$D$99,0))*INDEX(EF!$H$100:$H$115,MATCH(Emissions!$D70,EF!$D$100:$D$115,0))*INDEX(EF!$H$132:$H$147,MATCH(Emissions!$D70,EF!$D$132:$D$147,0))*kgtoGg</f>
        <v>6.8983552758059813E-2</v>
      </c>
      <c r="BM70" s="22">
        <f>INDEX('Activity data'!BM$24:BM$39,MATCH(Emissions!$D70,'Activity data'!$D$24:$D$39,0))*INDEX(EF!$H$84:$H$99,MATCH(Emissions!$D70,EF!$D$84:$D$99,0))*INDEX(EF!$H$100:$H$115,MATCH(Emissions!$D70,EF!$D$100:$D$115,0))*INDEX(EF!$H$132:$H$147,MATCH(Emissions!$D70,EF!$D$132:$D$147,0))*kgtoGg</f>
        <v>6.8953682942571204E-2</v>
      </c>
      <c r="BN70" s="22">
        <f>INDEX('Activity data'!BN$24:BN$39,MATCH(Emissions!$D70,'Activity data'!$D$24:$D$39,0))*INDEX(EF!$H$84:$H$99,MATCH(Emissions!$D70,EF!$D$84:$D$99,0))*INDEX(EF!$H$100:$H$115,MATCH(Emissions!$D70,EF!$D$100:$D$115,0))*INDEX(EF!$H$132:$H$147,MATCH(Emissions!$D70,EF!$D$132:$D$147,0))*kgtoGg</f>
        <v>6.8923813127082581E-2</v>
      </c>
      <c r="BO70" s="22">
        <f>INDEX('Activity data'!BO$24:BO$39,MATCH(Emissions!$D70,'Activity data'!$D$24:$D$39,0))*INDEX(EF!$H$84:$H$99,MATCH(Emissions!$D70,EF!$D$84:$D$99,0))*INDEX(EF!$H$100:$H$115,MATCH(Emissions!$D70,EF!$D$100:$D$115,0))*INDEX(EF!$H$132:$H$147,MATCH(Emissions!$D70,EF!$D$132:$D$147,0))*kgtoGg</f>
        <v>6.8893943311593986E-2</v>
      </c>
      <c r="BP70" s="22">
        <f>INDEX('Activity data'!BP$24:BP$39,MATCH(Emissions!$D70,'Activity data'!$D$24:$D$39,0))*INDEX(EF!$H$84:$H$99,MATCH(Emissions!$D70,EF!$D$84:$D$99,0))*INDEX(EF!$H$100:$H$115,MATCH(Emissions!$D70,EF!$D$100:$D$115,0))*INDEX(EF!$H$132:$H$147,MATCH(Emissions!$D70,EF!$D$132:$D$147,0))*kgtoGg</f>
        <v>6.8864073496105391E-2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0.1362211465996048</v>
      </c>
      <c r="AE71" s="22">
        <f>INDEX('Activity data'!AE$24:AE$39,MATCH(Emissions!$D71,'Activity data'!$D$24:$D$39,0))*INDEX(EF!$H$84:$H$99,MATCH(Emissions!$D71,EF!$D$84:$D$99,0))*INDEX(EF!$H$100:$H$115,MATCH(Emissions!$D71,EF!$D$100:$D$115,0))*INDEX(EF!$H$132:$H$147,MATCH(Emissions!$D71,EF!$D$132:$D$147,0))*kgtoGg</f>
        <v>0.13600546655871854</v>
      </c>
      <c r="AF71" s="22">
        <f>INDEX('Activity data'!AF$24:AF$39,MATCH(Emissions!$D71,'Activity data'!$D$24:$D$39,0))*INDEX(EF!$H$84:$H$99,MATCH(Emissions!$D71,EF!$D$84:$D$99,0))*INDEX(EF!$H$100:$H$115,MATCH(Emissions!$D71,EF!$D$100:$D$115,0))*INDEX(EF!$H$132:$H$147,MATCH(Emissions!$D71,EF!$D$132:$D$147,0))*kgtoGg</f>
        <v>0.13578978651783222</v>
      </c>
      <c r="AG71" s="22">
        <f>INDEX('Activity data'!AG$24:AG$39,MATCH(Emissions!$D71,'Activity data'!$D$24:$D$39,0))*INDEX(EF!$H$84:$H$99,MATCH(Emissions!$D71,EF!$D$84:$D$99,0))*INDEX(EF!$H$100:$H$115,MATCH(Emissions!$D71,EF!$D$100:$D$115,0))*INDEX(EF!$H$132:$H$147,MATCH(Emissions!$D71,EF!$D$132:$D$147,0))*kgtoGg</f>
        <v>0.13557410647694595</v>
      </c>
      <c r="AH71" s="22">
        <f>INDEX('Activity data'!AH$24:AH$39,MATCH(Emissions!$D71,'Activity data'!$D$24:$D$39,0))*INDEX(EF!$H$84:$H$99,MATCH(Emissions!$D71,EF!$D$84:$D$99,0))*INDEX(EF!$H$100:$H$115,MATCH(Emissions!$D71,EF!$D$100:$D$115,0))*INDEX(EF!$H$132:$H$147,MATCH(Emissions!$D71,EF!$D$132:$D$147,0))*kgtoGg</f>
        <v>0.13535842643605966</v>
      </c>
      <c r="AI71" s="22">
        <f>INDEX('Activity data'!AI$24:AI$39,MATCH(Emissions!$D71,'Activity data'!$D$24:$D$39,0))*INDEX(EF!$H$84:$H$99,MATCH(Emissions!$D71,EF!$D$84:$D$99,0))*INDEX(EF!$H$100:$H$115,MATCH(Emissions!$D71,EF!$D$100:$D$115,0))*INDEX(EF!$H$132:$H$147,MATCH(Emissions!$D71,EF!$D$132:$D$147,0))*kgtoGg</f>
        <v>0.13514274639517335</v>
      </c>
      <c r="AJ71" s="22">
        <f>INDEX('Activity data'!AJ$24:AJ$39,MATCH(Emissions!$D71,'Activity data'!$D$24:$D$39,0))*INDEX(EF!$H$84:$H$99,MATCH(Emissions!$D71,EF!$D$84:$D$99,0))*INDEX(EF!$H$100:$H$115,MATCH(Emissions!$D71,EF!$D$100:$D$115,0))*INDEX(EF!$H$132:$H$147,MATCH(Emissions!$D71,EF!$D$132:$D$147,0))*kgtoGg</f>
        <v>0.13492706635428708</v>
      </c>
      <c r="AK71" s="22">
        <f>INDEX('Activity data'!AK$24:AK$39,MATCH(Emissions!$D71,'Activity data'!$D$24:$D$39,0))*INDEX(EF!$H$84:$H$99,MATCH(Emissions!$D71,EF!$D$84:$D$99,0))*INDEX(EF!$H$100:$H$115,MATCH(Emissions!$D71,EF!$D$100:$D$115,0))*INDEX(EF!$H$132:$H$147,MATCH(Emissions!$D71,EF!$D$132:$D$147,0))*kgtoGg</f>
        <v>0.13471138631340079</v>
      </c>
      <c r="AL71" s="22">
        <f>INDEX('Activity data'!AL$24:AL$39,MATCH(Emissions!$D71,'Activity data'!$D$24:$D$39,0))*INDEX(EF!$H$84:$H$99,MATCH(Emissions!$D71,EF!$D$84:$D$99,0))*INDEX(EF!$H$100:$H$115,MATCH(Emissions!$D71,EF!$D$100:$D$115,0))*INDEX(EF!$H$132:$H$147,MATCH(Emissions!$D71,EF!$D$132:$D$147,0))*kgtoGg</f>
        <v>0.13449570627251453</v>
      </c>
      <c r="AM71" s="22">
        <f>INDEX('Activity data'!AM$24:AM$39,MATCH(Emissions!$D71,'Activity data'!$D$24:$D$39,0))*INDEX(EF!$H$84:$H$99,MATCH(Emissions!$D71,EF!$D$84:$D$99,0))*INDEX(EF!$H$100:$H$115,MATCH(Emissions!$D71,EF!$D$100:$D$115,0))*INDEX(EF!$H$132:$H$147,MATCH(Emissions!$D71,EF!$D$132:$D$147,0))*kgtoGg</f>
        <v>0.13428002623162824</v>
      </c>
      <c r="AN71" s="22">
        <f>INDEX('Activity data'!AN$24:AN$39,MATCH(Emissions!$D71,'Activity data'!$D$24:$D$39,0))*INDEX(EF!$H$84:$H$99,MATCH(Emissions!$D71,EF!$D$84:$D$99,0))*INDEX(EF!$H$100:$H$115,MATCH(Emissions!$D71,EF!$D$100:$D$115,0))*INDEX(EF!$H$132:$H$147,MATCH(Emissions!$D71,EF!$D$132:$D$147,0))*kgtoGg</f>
        <v>0.13406434619074192</v>
      </c>
      <c r="AO71" s="22">
        <f>INDEX('Activity data'!AO$24:AO$39,MATCH(Emissions!$D71,'Activity data'!$D$24:$D$39,0))*INDEX(EF!$H$84:$H$99,MATCH(Emissions!$D71,EF!$D$84:$D$99,0))*INDEX(EF!$H$100:$H$115,MATCH(Emissions!$D71,EF!$D$100:$D$115,0))*INDEX(EF!$H$132:$H$147,MATCH(Emissions!$D71,EF!$D$132:$D$147,0))*kgtoGg</f>
        <v>0.13384866614985566</v>
      </c>
      <c r="AP71" s="22">
        <f>INDEX('Activity data'!AP$24:AP$39,MATCH(Emissions!$D71,'Activity data'!$D$24:$D$39,0))*INDEX(EF!$H$84:$H$99,MATCH(Emissions!$D71,EF!$D$84:$D$99,0))*INDEX(EF!$H$100:$H$115,MATCH(Emissions!$D71,EF!$D$100:$D$115,0))*INDEX(EF!$H$132:$H$147,MATCH(Emissions!$D71,EF!$D$132:$D$147,0))*kgtoGg</f>
        <v>0.1336329861089694</v>
      </c>
      <c r="AQ71" s="22">
        <f>INDEX('Activity data'!AQ$24:AQ$39,MATCH(Emissions!$D71,'Activity data'!$D$24:$D$39,0))*INDEX(EF!$H$84:$H$99,MATCH(Emissions!$D71,EF!$D$84:$D$99,0))*INDEX(EF!$H$100:$H$115,MATCH(Emissions!$D71,EF!$D$100:$D$115,0))*INDEX(EF!$H$132:$H$147,MATCH(Emissions!$D71,EF!$D$132:$D$147,0))*kgtoGg</f>
        <v>0.13341730606808308</v>
      </c>
      <c r="AR71" s="22">
        <f>INDEX('Activity data'!AR$24:AR$39,MATCH(Emissions!$D71,'Activity data'!$D$24:$D$39,0))*INDEX(EF!$H$84:$H$99,MATCH(Emissions!$D71,EF!$D$84:$D$99,0))*INDEX(EF!$H$100:$H$115,MATCH(Emissions!$D71,EF!$D$100:$D$115,0))*INDEX(EF!$H$132:$H$147,MATCH(Emissions!$D71,EF!$D$132:$D$147,0))*kgtoGg</f>
        <v>0.13320162602719682</v>
      </c>
      <c r="AS71" s="22">
        <f>INDEX('Activity data'!AS$24:AS$39,MATCH(Emissions!$D71,'Activity data'!$D$24:$D$39,0))*INDEX(EF!$H$84:$H$99,MATCH(Emissions!$D71,EF!$D$84:$D$99,0))*INDEX(EF!$H$100:$H$115,MATCH(Emissions!$D71,EF!$D$100:$D$115,0))*INDEX(EF!$H$132:$H$147,MATCH(Emissions!$D71,EF!$D$132:$D$147,0))*kgtoGg</f>
        <v>0.1329859459863105</v>
      </c>
      <c r="AT71" s="22">
        <f>INDEX('Activity data'!AT$24:AT$39,MATCH(Emissions!$D71,'Activity data'!$D$24:$D$39,0))*INDEX(EF!$H$84:$H$99,MATCH(Emissions!$D71,EF!$D$84:$D$99,0))*INDEX(EF!$H$100:$H$115,MATCH(Emissions!$D71,EF!$D$100:$D$115,0))*INDEX(EF!$H$132:$H$147,MATCH(Emissions!$D71,EF!$D$132:$D$147,0))*kgtoGg</f>
        <v>0.13277026594542424</v>
      </c>
      <c r="AU71" s="22">
        <f>INDEX('Activity data'!AU$24:AU$39,MATCH(Emissions!$D71,'Activity data'!$D$24:$D$39,0))*INDEX(EF!$H$84:$H$99,MATCH(Emissions!$D71,EF!$D$84:$D$99,0))*INDEX(EF!$H$100:$H$115,MATCH(Emissions!$D71,EF!$D$100:$D$115,0))*INDEX(EF!$H$132:$H$147,MATCH(Emissions!$D71,EF!$D$132:$D$147,0))*kgtoGg</f>
        <v>0.13255458590453795</v>
      </c>
      <c r="AV71" s="22">
        <f>INDEX('Activity data'!AV$24:AV$39,MATCH(Emissions!$D71,'Activity data'!$D$24:$D$39,0))*INDEX(EF!$H$84:$H$99,MATCH(Emissions!$D71,EF!$D$84:$D$99,0))*INDEX(EF!$H$100:$H$115,MATCH(Emissions!$D71,EF!$D$100:$D$115,0))*INDEX(EF!$H$132:$H$147,MATCH(Emissions!$D71,EF!$D$132:$D$147,0))*kgtoGg</f>
        <v>0.13233890586365168</v>
      </c>
      <c r="AW71" s="22">
        <f>INDEX('Activity data'!AW$24:AW$39,MATCH(Emissions!$D71,'Activity data'!$D$24:$D$39,0))*INDEX(EF!$H$84:$H$99,MATCH(Emissions!$D71,EF!$D$84:$D$99,0))*INDEX(EF!$H$100:$H$115,MATCH(Emissions!$D71,EF!$D$100:$D$115,0))*INDEX(EF!$H$132:$H$147,MATCH(Emissions!$D71,EF!$D$132:$D$147,0))*kgtoGg</f>
        <v>0.13212322582276539</v>
      </c>
      <c r="AX71" s="22">
        <f>INDEX('Activity data'!AX$24:AX$39,MATCH(Emissions!$D71,'Activity data'!$D$24:$D$39,0))*INDEX(EF!$H$84:$H$99,MATCH(Emissions!$D71,EF!$D$84:$D$99,0))*INDEX(EF!$H$100:$H$115,MATCH(Emissions!$D71,EF!$D$100:$D$115,0))*INDEX(EF!$H$132:$H$147,MATCH(Emissions!$D71,EF!$D$132:$D$147,0))*kgtoGg</f>
        <v>0.1319075457818791</v>
      </c>
      <c r="AY71" s="22">
        <f>INDEX('Activity data'!AY$24:AY$39,MATCH(Emissions!$D71,'Activity data'!$D$24:$D$39,0))*INDEX(EF!$H$84:$H$99,MATCH(Emissions!$D71,EF!$D$84:$D$99,0))*INDEX(EF!$H$100:$H$115,MATCH(Emissions!$D71,EF!$D$100:$D$115,0))*INDEX(EF!$H$132:$H$147,MATCH(Emissions!$D71,EF!$D$132:$D$147,0))*kgtoGg</f>
        <v>0.13169186574099281</v>
      </c>
      <c r="AZ71" s="22">
        <f>INDEX('Activity data'!AZ$24:AZ$39,MATCH(Emissions!$D71,'Activity data'!$D$24:$D$39,0))*INDEX(EF!$H$84:$H$99,MATCH(Emissions!$D71,EF!$D$84:$D$99,0))*INDEX(EF!$H$100:$H$115,MATCH(Emissions!$D71,EF!$D$100:$D$115,0))*INDEX(EF!$H$132:$H$147,MATCH(Emissions!$D71,EF!$D$132:$D$147,0))*kgtoGg</f>
        <v>0.13147618570010652</v>
      </c>
      <c r="BA71" s="22">
        <f>INDEX('Activity data'!BA$24:BA$39,MATCH(Emissions!$D71,'Activity data'!$D$24:$D$39,0))*INDEX(EF!$H$84:$H$99,MATCH(Emissions!$D71,EF!$D$84:$D$99,0))*INDEX(EF!$H$100:$H$115,MATCH(Emissions!$D71,EF!$D$100:$D$115,0))*INDEX(EF!$H$132:$H$147,MATCH(Emissions!$D71,EF!$D$132:$D$147,0))*kgtoGg</f>
        <v>0.13126050565922026</v>
      </c>
      <c r="BB71" s="22">
        <f>INDEX('Activity data'!BB$24:BB$39,MATCH(Emissions!$D71,'Activity data'!$D$24:$D$39,0))*INDEX(EF!$H$84:$H$99,MATCH(Emissions!$D71,EF!$D$84:$D$99,0))*INDEX(EF!$H$100:$H$115,MATCH(Emissions!$D71,EF!$D$100:$D$115,0))*INDEX(EF!$H$132:$H$147,MATCH(Emissions!$D71,EF!$D$132:$D$147,0))*kgtoGg</f>
        <v>0.13104482561833397</v>
      </c>
      <c r="BC71" s="22">
        <f>INDEX('Activity data'!BC$24:BC$39,MATCH(Emissions!$D71,'Activity data'!$D$24:$D$39,0))*INDEX(EF!$H$84:$H$99,MATCH(Emissions!$D71,EF!$D$84:$D$99,0))*INDEX(EF!$H$100:$H$115,MATCH(Emissions!$D71,EF!$D$100:$D$115,0))*INDEX(EF!$H$132:$H$147,MATCH(Emissions!$D71,EF!$D$132:$D$147,0))*kgtoGg</f>
        <v>0.13082914557744768</v>
      </c>
      <c r="BD71" s="22">
        <f>INDEX('Activity data'!BD$24:BD$39,MATCH(Emissions!$D71,'Activity data'!$D$24:$D$39,0))*INDEX(EF!$H$84:$H$99,MATCH(Emissions!$D71,EF!$D$84:$D$99,0))*INDEX(EF!$H$100:$H$115,MATCH(Emissions!$D71,EF!$D$100:$D$115,0))*INDEX(EF!$H$132:$H$147,MATCH(Emissions!$D71,EF!$D$132:$D$147,0))*kgtoGg</f>
        <v>0.13061346553656142</v>
      </c>
      <c r="BE71" s="22">
        <f>INDEX('Activity data'!BE$24:BE$39,MATCH(Emissions!$D71,'Activity data'!$D$24:$D$39,0))*INDEX(EF!$H$84:$H$99,MATCH(Emissions!$D71,EF!$D$84:$D$99,0))*INDEX(EF!$H$100:$H$115,MATCH(Emissions!$D71,EF!$D$100:$D$115,0))*INDEX(EF!$H$132:$H$147,MATCH(Emissions!$D71,EF!$D$132:$D$147,0))*kgtoGg</f>
        <v>0.13039778549567513</v>
      </c>
      <c r="BF71" s="22">
        <f>INDEX('Activity data'!BF$24:BF$39,MATCH(Emissions!$D71,'Activity data'!$D$24:$D$39,0))*INDEX(EF!$H$84:$H$99,MATCH(Emissions!$D71,EF!$D$84:$D$99,0))*INDEX(EF!$H$100:$H$115,MATCH(Emissions!$D71,EF!$D$100:$D$115,0))*INDEX(EF!$H$132:$H$147,MATCH(Emissions!$D71,EF!$D$132:$D$147,0))*kgtoGg</f>
        <v>0.13018210545478884</v>
      </c>
      <c r="BG71" s="22">
        <f>INDEX('Activity data'!BG$24:BG$39,MATCH(Emissions!$D71,'Activity data'!$D$24:$D$39,0))*INDEX(EF!$H$84:$H$99,MATCH(Emissions!$D71,EF!$D$84:$D$99,0))*INDEX(EF!$H$100:$H$115,MATCH(Emissions!$D71,EF!$D$100:$D$115,0))*INDEX(EF!$H$132:$H$147,MATCH(Emissions!$D71,EF!$D$132:$D$147,0))*kgtoGg</f>
        <v>0.12996642541390255</v>
      </c>
      <c r="BH71" s="22">
        <f>INDEX('Activity data'!BH$24:BH$39,MATCH(Emissions!$D71,'Activity data'!$D$24:$D$39,0))*INDEX(EF!$H$84:$H$99,MATCH(Emissions!$D71,EF!$D$84:$D$99,0))*INDEX(EF!$H$100:$H$115,MATCH(Emissions!$D71,EF!$D$100:$D$115,0))*INDEX(EF!$H$132:$H$147,MATCH(Emissions!$D71,EF!$D$132:$D$147,0))*kgtoGg</f>
        <v>0.12975074537301626</v>
      </c>
      <c r="BI71" s="22">
        <f>INDEX('Activity data'!BI$24:BI$39,MATCH(Emissions!$D71,'Activity data'!$D$24:$D$39,0))*INDEX(EF!$H$84:$H$99,MATCH(Emissions!$D71,EF!$D$84:$D$99,0))*INDEX(EF!$H$100:$H$115,MATCH(Emissions!$D71,EF!$D$100:$D$115,0))*INDEX(EF!$H$132:$H$147,MATCH(Emissions!$D71,EF!$D$132:$D$147,0))*kgtoGg</f>
        <v>0.12953506533212999</v>
      </c>
      <c r="BJ71" s="22">
        <f>INDEX('Activity data'!BJ$24:BJ$39,MATCH(Emissions!$D71,'Activity data'!$D$24:$D$39,0))*INDEX(EF!$H$84:$H$99,MATCH(Emissions!$D71,EF!$D$84:$D$99,0))*INDEX(EF!$H$100:$H$115,MATCH(Emissions!$D71,EF!$D$100:$D$115,0))*INDEX(EF!$H$132:$H$147,MATCH(Emissions!$D71,EF!$D$132:$D$147,0))*kgtoGg</f>
        <v>0.12931938529124368</v>
      </c>
      <c r="BK71" s="22">
        <f>INDEX('Activity data'!BK$24:BK$39,MATCH(Emissions!$D71,'Activity data'!$D$24:$D$39,0))*INDEX(EF!$H$84:$H$99,MATCH(Emissions!$D71,EF!$D$84:$D$99,0))*INDEX(EF!$H$100:$H$115,MATCH(Emissions!$D71,EF!$D$100:$D$115,0))*INDEX(EF!$H$132:$H$147,MATCH(Emissions!$D71,EF!$D$132:$D$147,0))*kgtoGg</f>
        <v>0.12910370525035741</v>
      </c>
      <c r="BL71" s="22">
        <f>INDEX('Activity data'!BL$24:BL$39,MATCH(Emissions!$D71,'Activity data'!$D$24:$D$39,0))*INDEX(EF!$H$84:$H$99,MATCH(Emissions!$D71,EF!$D$84:$D$99,0))*INDEX(EF!$H$100:$H$115,MATCH(Emissions!$D71,EF!$D$100:$D$115,0))*INDEX(EF!$H$132:$H$147,MATCH(Emissions!$D71,EF!$D$132:$D$147,0))*kgtoGg</f>
        <v>0.12888802520947112</v>
      </c>
      <c r="BM71" s="22">
        <f>INDEX('Activity data'!BM$24:BM$39,MATCH(Emissions!$D71,'Activity data'!$D$24:$D$39,0))*INDEX(EF!$H$84:$H$99,MATCH(Emissions!$D71,EF!$D$84:$D$99,0))*INDEX(EF!$H$100:$H$115,MATCH(Emissions!$D71,EF!$D$100:$D$115,0))*INDEX(EF!$H$132:$H$147,MATCH(Emissions!$D71,EF!$D$132:$D$147,0))*kgtoGg</f>
        <v>0.12867234516858483</v>
      </c>
      <c r="BN71" s="22">
        <f>INDEX('Activity data'!BN$24:BN$39,MATCH(Emissions!$D71,'Activity data'!$D$24:$D$39,0))*INDEX(EF!$H$84:$H$99,MATCH(Emissions!$D71,EF!$D$84:$D$99,0))*INDEX(EF!$H$100:$H$115,MATCH(Emissions!$D71,EF!$D$100:$D$115,0))*INDEX(EF!$H$132:$H$147,MATCH(Emissions!$D71,EF!$D$132:$D$147,0))*kgtoGg</f>
        <v>0.12845666512769857</v>
      </c>
      <c r="BO71" s="22">
        <f>INDEX('Activity data'!BO$24:BO$39,MATCH(Emissions!$D71,'Activity data'!$D$24:$D$39,0))*INDEX(EF!$H$84:$H$99,MATCH(Emissions!$D71,EF!$D$84:$D$99,0))*INDEX(EF!$H$100:$H$115,MATCH(Emissions!$D71,EF!$D$100:$D$115,0))*INDEX(EF!$H$132:$H$147,MATCH(Emissions!$D71,EF!$D$132:$D$147,0))*kgtoGg</f>
        <v>0.12824098508681228</v>
      </c>
      <c r="BP71" s="22">
        <f>INDEX('Activity data'!BP$24:BP$39,MATCH(Emissions!$D71,'Activity data'!$D$24:$D$39,0))*INDEX(EF!$H$84:$H$99,MATCH(Emissions!$D71,EF!$D$84:$D$99,0))*INDEX(EF!$H$100:$H$115,MATCH(Emissions!$D71,EF!$D$100:$D$115,0))*INDEX(EF!$H$132:$H$147,MATCH(Emissions!$D71,EF!$D$132:$D$147,0))*kgtoGg</f>
        <v>0.12802530504592599</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0.49109158898115401</v>
      </c>
      <c r="AE72" s="22">
        <f>INDEX('Activity data'!AE$24:AE$39,MATCH(Emissions!$D72,'Activity data'!$D$24:$D$39,0))*INDEX(EF!$H$84:$H$99,MATCH(Emissions!$D72,EF!$D$84:$D$99,0))*INDEX(EF!$H$100:$H$115,MATCH(Emissions!$D72,EF!$D$100:$D$115,0))*INDEX(EF!$H$132:$H$147,MATCH(Emissions!$D72,EF!$D$132:$D$147,0))*kgtoGg</f>
        <v>0.49195173492320404</v>
      </c>
      <c r="AF72" s="22">
        <f>INDEX('Activity data'!AF$24:AF$39,MATCH(Emissions!$D72,'Activity data'!$D$24:$D$39,0))*INDEX(EF!$H$84:$H$99,MATCH(Emissions!$D72,EF!$D$84:$D$99,0))*INDEX(EF!$H$100:$H$115,MATCH(Emissions!$D72,EF!$D$100:$D$115,0))*INDEX(EF!$H$132:$H$147,MATCH(Emissions!$D72,EF!$D$132:$D$147,0))*kgtoGg</f>
        <v>0.49281188086525413</v>
      </c>
      <c r="AG72" s="22">
        <f>INDEX('Activity data'!AG$24:AG$39,MATCH(Emissions!$D72,'Activity data'!$D$24:$D$39,0))*INDEX(EF!$H$84:$H$99,MATCH(Emissions!$D72,EF!$D$84:$D$99,0))*INDEX(EF!$H$100:$H$115,MATCH(Emissions!$D72,EF!$D$100:$D$115,0))*INDEX(EF!$H$132:$H$147,MATCH(Emissions!$D72,EF!$D$132:$D$147,0))*kgtoGg</f>
        <v>0.49367202680730427</v>
      </c>
      <c r="AH72" s="22">
        <f>INDEX('Activity data'!AH$24:AH$39,MATCH(Emissions!$D72,'Activity data'!$D$24:$D$39,0))*INDEX(EF!$H$84:$H$99,MATCH(Emissions!$D72,EF!$D$84:$D$99,0))*INDEX(EF!$H$100:$H$115,MATCH(Emissions!$D72,EF!$D$100:$D$115,0))*INDEX(EF!$H$132:$H$147,MATCH(Emissions!$D72,EF!$D$132:$D$147,0))*kgtoGg</f>
        <v>0.49453217274935435</v>
      </c>
      <c r="AI72" s="22">
        <f>INDEX('Activity data'!AI$24:AI$39,MATCH(Emissions!$D72,'Activity data'!$D$24:$D$39,0))*INDEX(EF!$H$84:$H$99,MATCH(Emissions!$D72,EF!$D$84:$D$99,0))*INDEX(EF!$H$100:$H$115,MATCH(Emissions!$D72,EF!$D$100:$D$115,0))*INDEX(EF!$H$132:$H$147,MATCH(Emissions!$D72,EF!$D$132:$D$147,0))*kgtoGg</f>
        <v>0.49539231869140443</v>
      </c>
      <c r="AJ72" s="22">
        <f>INDEX('Activity data'!AJ$24:AJ$39,MATCH(Emissions!$D72,'Activity data'!$D$24:$D$39,0))*INDEX(EF!$H$84:$H$99,MATCH(Emissions!$D72,EF!$D$84:$D$99,0))*INDEX(EF!$H$100:$H$115,MATCH(Emissions!$D72,EF!$D$100:$D$115,0))*INDEX(EF!$H$132:$H$147,MATCH(Emissions!$D72,EF!$D$132:$D$147,0))*kgtoGg</f>
        <v>0.49625246463345457</v>
      </c>
      <c r="AK72" s="22">
        <f>INDEX('Activity data'!AK$24:AK$39,MATCH(Emissions!$D72,'Activity data'!$D$24:$D$39,0))*INDEX(EF!$H$84:$H$99,MATCH(Emissions!$D72,EF!$D$84:$D$99,0))*INDEX(EF!$H$100:$H$115,MATCH(Emissions!$D72,EF!$D$100:$D$115,0))*INDEX(EF!$H$132:$H$147,MATCH(Emissions!$D72,EF!$D$132:$D$147,0))*kgtoGg</f>
        <v>0.49279385642925139</v>
      </c>
      <c r="AL72" s="22">
        <f>INDEX('Activity data'!AL$24:AL$39,MATCH(Emissions!$D72,'Activity data'!$D$24:$D$39,0))*INDEX(EF!$H$84:$H$99,MATCH(Emissions!$D72,EF!$D$84:$D$99,0))*INDEX(EF!$H$100:$H$115,MATCH(Emissions!$D72,EF!$D$100:$D$115,0))*INDEX(EF!$H$132:$H$147,MATCH(Emissions!$D72,EF!$D$132:$D$147,0))*kgtoGg</f>
        <v>0.48933524822504815</v>
      </c>
      <c r="AM72" s="22">
        <f>INDEX('Activity data'!AM$24:AM$39,MATCH(Emissions!$D72,'Activity data'!$D$24:$D$39,0))*INDEX(EF!$H$84:$H$99,MATCH(Emissions!$D72,EF!$D$84:$D$99,0))*INDEX(EF!$H$100:$H$115,MATCH(Emissions!$D72,EF!$D$100:$D$115,0))*INDEX(EF!$H$132:$H$147,MATCH(Emissions!$D72,EF!$D$132:$D$147,0))*kgtoGg</f>
        <v>0.48587664002084496</v>
      </c>
      <c r="AN72" s="22">
        <f>INDEX('Activity data'!AN$24:AN$39,MATCH(Emissions!$D72,'Activity data'!$D$24:$D$39,0))*INDEX(EF!$H$84:$H$99,MATCH(Emissions!$D72,EF!$D$84:$D$99,0))*INDEX(EF!$H$100:$H$115,MATCH(Emissions!$D72,EF!$D$100:$D$115,0))*INDEX(EF!$H$132:$H$147,MATCH(Emissions!$D72,EF!$D$132:$D$147,0))*kgtoGg</f>
        <v>0.48241803181664178</v>
      </c>
      <c r="AO72" s="22">
        <f>INDEX('Activity data'!AO$24:AO$39,MATCH(Emissions!$D72,'Activity data'!$D$24:$D$39,0))*INDEX(EF!$H$84:$H$99,MATCH(Emissions!$D72,EF!$D$84:$D$99,0))*INDEX(EF!$H$100:$H$115,MATCH(Emissions!$D72,EF!$D$100:$D$115,0))*INDEX(EF!$H$132:$H$147,MATCH(Emissions!$D72,EF!$D$132:$D$147,0))*kgtoGg</f>
        <v>0.47895942361243865</v>
      </c>
      <c r="AP72" s="22">
        <f>INDEX('Activity data'!AP$24:AP$39,MATCH(Emissions!$D72,'Activity data'!$D$24:$D$39,0))*INDEX(EF!$H$84:$H$99,MATCH(Emissions!$D72,EF!$D$84:$D$99,0))*INDEX(EF!$H$100:$H$115,MATCH(Emissions!$D72,EF!$D$100:$D$115,0))*INDEX(EF!$H$132:$H$147,MATCH(Emissions!$D72,EF!$D$132:$D$147,0))*kgtoGg</f>
        <v>0.47550081540823552</v>
      </c>
      <c r="AQ72" s="22">
        <f>INDEX('Activity data'!AQ$24:AQ$39,MATCH(Emissions!$D72,'Activity data'!$D$24:$D$39,0))*INDEX(EF!$H$84:$H$99,MATCH(Emissions!$D72,EF!$D$84:$D$99,0))*INDEX(EF!$H$100:$H$115,MATCH(Emissions!$D72,EF!$D$100:$D$115,0))*INDEX(EF!$H$132:$H$147,MATCH(Emissions!$D72,EF!$D$132:$D$147,0))*kgtoGg</f>
        <v>0.47204220720403234</v>
      </c>
      <c r="AR72" s="22">
        <f>INDEX('Activity data'!AR$24:AR$39,MATCH(Emissions!$D72,'Activity data'!$D$24:$D$39,0))*INDEX(EF!$H$84:$H$99,MATCH(Emissions!$D72,EF!$D$84:$D$99,0))*INDEX(EF!$H$100:$H$115,MATCH(Emissions!$D72,EF!$D$100:$D$115,0))*INDEX(EF!$H$132:$H$147,MATCH(Emissions!$D72,EF!$D$132:$D$147,0))*kgtoGg</f>
        <v>0.46858359899982904</v>
      </c>
      <c r="AS72" s="22">
        <f>INDEX('Activity data'!AS$24:AS$39,MATCH(Emissions!$D72,'Activity data'!$D$24:$D$39,0))*INDEX(EF!$H$84:$H$99,MATCH(Emissions!$D72,EF!$D$84:$D$99,0))*INDEX(EF!$H$100:$H$115,MATCH(Emissions!$D72,EF!$D$100:$D$115,0))*INDEX(EF!$H$132:$H$147,MATCH(Emissions!$D72,EF!$D$132:$D$147,0))*kgtoGg</f>
        <v>0.46512499079562586</v>
      </c>
      <c r="AT72" s="22">
        <f>INDEX('Activity data'!AT$24:AT$39,MATCH(Emissions!$D72,'Activity data'!$D$24:$D$39,0))*INDEX(EF!$H$84:$H$99,MATCH(Emissions!$D72,EF!$D$84:$D$99,0))*INDEX(EF!$H$100:$H$115,MATCH(Emissions!$D72,EF!$D$100:$D$115,0))*INDEX(EF!$H$132:$H$147,MATCH(Emissions!$D72,EF!$D$132:$D$147,0))*kgtoGg</f>
        <v>0.46166638259142267</v>
      </c>
      <c r="AU72" s="22">
        <f>INDEX('Activity data'!AU$24:AU$39,MATCH(Emissions!$D72,'Activity data'!$D$24:$D$39,0))*INDEX(EF!$H$84:$H$99,MATCH(Emissions!$D72,EF!$D$84:$D$99,0))*INDEX(EF!$H$100:$H$115,MATCH(Emissions!$D72,EF!$D$100:$D$115,0))*INDEX(EF!$H$132:$H$147,MATCH(Emissions!$D72,EF!$D$132:$D$147,0))*kgtoGg</f>
        <v>0.45820777438721955</v>
      </c>
      <c r="AV72" s="22">
        <f>INDEX('Activity data'!AV$24:AV$39,MATCH(Emissions!$D72,'Activity data'!$D$24:$D$39,0))*INDEX(EF!$H$84:$H$99,MATCH(Emissions!$D72,EF!$D$84:$D$99,0))*INDEX(EF!$H$100:$H$115,MATCH(Emissions!$D72,EF!$D$100:$D$115,0))*INDEX(EF!$H$132:$H$147,MATCH(Emissions!$D72,EF!$D$132:$D$147,0))*kgtoGg</f>
        <v>0.45474916618301631</v>
      </c>
      <c r="AW72" s="22">
        <f>INDEX('Activity data'!AW$24:AW$39,MATCH(Emissions!$D72,'Activity data'!$D$24:$D$39,0))*INDEX(EF!$H$84:$H$99,MATCH(Emissions!$D72,EF!$D$84:$D$99,0))*INDEX(EF!$H$100:$H$115,MATCH(Emissions!$D72,EF!$D$100:$D$115,0))*INDEX(EF!$H$132:$H$147,MATCH(Emissions!$D72,EF!$D$132:$D$147,0))*kgtoGg</f>
        <v>0.45129055797881312</v>
      </c>
      <c r="AX72" s="22">
        <f>INDEX('Activity data'!AX$24:AX$39,MATCH(Emissions!$D72,'Activity data'!$D$24:$D$39,0))*INDEX(EF!$H$84:$H$99,MATCH(Emissions!$D72,EF!$D$84:$D$99,0))*INDEX(EF!$H$100:$H$115,MATCH(Emissions!$D72,EF!$D$100:$D$115,0))*INDEX(EF!$H$132:$H$147,MATCH(Emissions!$D72,EF!$D$132:$D$147,0))*kgtoGg</f>
        <v>0.44783194977460994</v>
      </c>
      <c r="AY72" s="22">
        <f>INDEX('Activity data'!AY$24:AY$39,MATCH(Emissions!$D72,'Activity data'!$D$24:$D$39,0))*INDEX(EF!$H$84:$H$99,MATCH(Emissions!$D72,EF!$D$84:$D$99,0))*INDEX(EF!$H$100:$H$115,MATCH(Emissions!$D72,EF!$D$100:$D$115,0))*INDEX(EF!$H$132:$H$147,MATCH(Emissions!$D72,EF!$D$132:$D$147,0))*kgtoGg</f>
        <v>0.44437334157040664</v>
      </c>
      <c r="AZ72" s="22">
        <f>INDEX('Activity data'!AZ$24:AZ$39,MATCH(Emissions!$D72,'Activity data'!$D$24:$D$39,0))*INDEX(EF!$H$84:$H$99,MATCH(Emissions!$D72,EF!$D$84:$D$99,0))*INDEX(EF!$H$100:$H$115,MATCH(Emissions!$D72,EF!$D$100:$D$115,0))*INDEX(EF!$H$132:$H$147,MATCH(Emissions!$D72,EF!$D$132:$D$147,0))*kgtoGg</f>
        <v>0.44091473336620357</v>
      </c>
      <c r="BA72" s="22">
        <f>INDEX('Activity data'!BA$24:BA$39,MATCH(Emissions!$D72,'Activity data'!$D$24:$D$39,0))*INDEX(EF!$H$84:$H$99,MATCH(Emissions!$D72,EF!$D$84:$D$99,0))*INDEX(EF!$H$100:$H$115,MATCH(Emissions!$D72,EF!$D$100:$D$115,0))*INDEX(EF!$H$132:$H$147,MATCH(Emissions!$D72,EF!$D$132:$D$147,0))*kgtoGg</f>
        <v>0.43745612516200039</v>
      </c>
      <c r="BB72" s="22">
        <f>INDEX('Activity data'!BB$24:BB$39,MATCH(Emissions!$D72,'Activity data'!$D$24:$D$39,0))*INDEX(EF!$H$84:$H$99,MATCH(Emissions!$D72,EF!$D$84:$D$99,0))*INDEX(EF!$H$100:$H$115,MATCH(Emissions!$D72,EF!$D$100:$D$115,0))*INDEX(EF!$H$132:$H$147,MATCH(Emissions!$D72,EF!$D$132:$D$147,0))*kgtoGg</f>
        <v>0.4339975169577972</v>
      </c>
      <c r="BC72" s="22">
        <f>INDEX('Activity data'!BC$24:BC$39,MATCH(Emissions!$D72,'Activity data'!$D$24:$D$39,0))*INDEX(EF!$H$84:$H$99,MATCH(Emissions!$D72,EF!$D$84:$D$99,0))*INDEX(EF!$H$100:$H$115,MATCH(Emissions!$D72,EF!$D$100:$D$115,0))*INDEX(EF!$H$132:$H$147,MATCH(Emissions!$D72,EF!$D$132:$D$147,0))*kgtoGg</f>
        <v>0.43053890875359402</v>
      </c>
      <c r="BD72" s="22">
        <f>INDEX('Activity data'!BD$24:BD$39,MATCH(Emissions!$D72,'Activity data'!$D$24:$D$39,0))*INDEX(EF!$H$84:$H$99,MATCH(Emissions!$D72,EF!$D$84:$D$99,0))*INDEX(EF!$H$100:$H$115,MATCH(Emissions!$D72,EF!$D$100:$D$115,0))*INDEX(EF!$H$132:$H$147,MATCH(Emissions!$D72,EF!$D$132:$D$147,0))*kgtoGg</f>
        <v>0.42708030054939083</v>
      </c>
      <c r="BE72" s="22">
        <f>INDEX('Activity data'!BE$24:BE$39,MATCH(Emissions!$D72,'Activity data'!$D$24:$D$39,0))*INDEX(EF!$H$84:$H$99,MATCH(Emissions!$D72,EF!$D$84:$D$99,0))*INDEX(EF!$H$100:$H$115,MATCH(Emissions!$D72,EF!$D$100:$D$115,0))*INDEX(EF!$H$132:$H$147,MATCH(Emissions!$D72,EF!$D$132:$D$147,0))*kgtoGg</f>
        <v>0.42362169234518765</v>
      </c>
      <c r="BF72" s="22">
        <f>INDEX('Activity data'!BF$24:BF$39,MATCH(Emissions!$D72,'Activity data'!$D$24:$D$39,0))*INDEX(EF!$H$84:$H$99,MATCH(Emissions!$D72,EF!$D$84:$D$99,0))*INDEX(EF!$H$100:$H$115,MATCH(Emissions!$D72,EF!$D$100:$D$115,0))*INDEX(EF!$H$132:$H$147,MATCH(Emissions!$D72,EF!$D$132:$D$147,0))*kgtoGg</f>
        <v>0.42016308414098436</v>
      </c>
      <c r="BG72" s="22">
        <f>INDEX('Activity data'!BG$24:BG$39,MATCH(Emissions!$D72,'Activity data'!$D$24:$D$39,0))*INDEX(EF!$H$84:$H$99,MATCH(Emissions!$D72,EF!$D$84:$D$99,0))*INDEX(EF!$H$100:$H$115,MATCH(Emissions!$D72,EF!$D$100:$D$115,0))*INDEX(EF!$H$132:$H$147,MATCH(Emissions!$D72,EF!$D$132:$D$147,0))*kgtoGg</f>
        <v>0.41670447593678112</v>
      </c>
      <c r="BH72" s="22">
        <f>INDEX('Activity data'!BH$24:BH$39,MATCH(Emissions!$D72,'Activity data'!$D$24:$D$39,0))*INDEX(EF!$H$84:$H$99,MATCH(Emissions!$D72,EF!$D$84:$D$99,0))*INDEX(EF!$H$100:$H$115,MATCH(Emissions!$D72,EF!$D$100:$D$115,0))*INDEX(EF!$H$132:$H$147,MATCH(Emissions!$D72,EF!$D$132:$D$147,0))*kgtoGg</f>
        <v>0.41324586773257804</v>
      </c>
      <c r="BI72" s="22">
        <f>INDEX('Activity data'!BI$24:BI$39,MATCH(Emissions!$D72,'Activity data'!$D$24:$D$39,0))*INDEX(EF!$H$84:$H$99,MATCH(Emissions!$D72,EF!$D$84:$D$99,0))*INDEX(EF!$H$100:$H$115,MATCH(Emissions!$D72,EF!$D$100:$D$115,0))*INDEX(EF!$H$132:$H$147,MATCH(Emissions!$D72,EF!$D$132:$D$147,0))*kgtoGg</f>
        <v>0.4097872595283748</v>
      </c>
      <c r="BJ72" s="22">
        <f>INDEX('Activity data'!BJ$24:BJ$39,MATCH(Emissions!$D72,'Activity data'!$D$24:$D$39,0))*INDEX(EF!$H$84:$H$99,MATCH(Emissions!$D72,EF!$D$84:$D$99,0))*INDEX(EF!$H$100:$H$115,MATCH(Emissions!$D72,EF!$D$100:$D$115,0))*INDEX(EF!$H$132:$H$147,MATCH(Emissions!$D72,EF!$D$132:$D$147,0))*kgtoGg</f>
        <v>0.40632865132417167</v>
      </c>
      <c r="BK72" s="22">
        <f>INDEX('Activity data'!BK$24:BK$39,MATCH(Emissions!$D72,'Activity data'!$D$24:$D$39,0))*INDEX(EF!$H$84:$H$99,MATCH(Emissions!$D72,EF!$D$84:$D$99,0))*INDEX(EF!$H$100:$H$115,MATCH(Emissions!$D72,EF!$D$100:$D$115,0))*INDEX(EF!$H$132:$H$147,MATCH(Emissions!$D72,EF!$D$132:$D$147,0))*kgtoGg</f>
        <v>0.40287004311996844</v>
      </c>
      <c r="BL72" s="22">
        <f>INDEX('Activity data'!BL$24:BL$39,MATCH(Emissions!$D72,'Activity data'!$D$24:$D$39,0))*INDEX(EF!$H$84:$H$99,MATCH(Emissions!$D72,EF!$D$84:$D$99,0))*INDEX(EF!$H$100:$H$115,MATCH(Emissions!$D72,EF!$D$100:$D$115,0))*INDEX(EF!$H$132:$H$147,MATCH(Emissions!$D72,EF!$D$132:$D$147,0))*kgtoGg</f>
        <v>0.39941143491576536</v>
      </c>
      <c r="BM72" s="22">
        <f>INDEX('Activity data'!BM$24:BM$39,MATCH(Emissions!$D72,'Activity data'!$D$24:$D$39,0))*INDEX(EF!$H$84:$H$99,MATCH(Emissions!$D72,EF!$D$84:$D$99,0))*INDEX(EF!$H$100:$H$115,MATCH(Emissions!$D72,EF!$D$100:$D$115,0))*INDEX(EF!$H$132:$H$147,MATCH(Emissions!$D72,EF!$D$132:$D$147,0))*kgtoGg</f>
        <v>0.39595282671156223</v>
      </c>
      <c r="BN72" s="22">
        <f>INDEX('Activity data'!BN$24:BN$39,MATCH(Emissions!$D72,'Activity data'!$D$24:$D$39,0))*INDEX(EF!$H$84:$H$99,MATCH(Emissions!$D72,EF!$D$84:$D$99,0))*INDEX(EF!$H$100:$H$115,MATCH(Emissions!$D72,EF!$D$100:$D$115,0))*INDEX(EF!$H$132:$H$147,MATCH(Emissions!$D72,EF!$D$132:$D$147,0))*kgtoGg</f>
        <v>0.3924942185073591</v>
      </c>
      <c r="BO72" s="22">
        <f>INDEX('Activity data'!BO$24:BO$39,MATCH(Emissions!$D72,'Activity data'!$D$24:$D$39,0))*INDEX(EF!$H$84:$H$99,MATCH(Emissions!$D72,EF!$D$84:$D$99,0))*INDEX(EF!$H$100:$H$115,MATCH(Emissions!$D72,EF!$D$100:$D$115,0))*INDEX(EF!$H$132:$H$147,MATCH(Emissions!$D72,EF!$D$132:$D$147,0))*kgtoGg</f>
        <v>0.38903561030315592</v>
      </c>
      <c r="BP72" s="22">
        <f>INDEX('Activity data'!BP$24:BP$39,MATCH(Emissions!$D72,'Activity data'!$D$24:$D$39,0))*INDEX(EF!$H$84:$H$99,MATCH(Emissions!$D72,EF!$D$84:$D$99,0))*INDEX(EF!$H$100:$H$115,MATCH(Emissions!$D72,EF!$D$100:$D$115,0))*INDEX(EF!$H$132:$H$147,MATCH(Emissions!$D72,EF!$D$132:$D$147,0))*kgtoGg</f>
        <v>0.38557700209895263</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0.17400449885772937</v>
      </c>
      <c r="AL73" s="22">
        <f>INDEX('Activity data'!AL$24:AL$39,MATCH(Emissions!$D73,'Activity data'!$D$24:$D$39,0))*INDEX(EF!$H$84:$H$99,MATCH(Emissions!$D73,EF!$D$84:$D$99,0))*INDEX(EF!$H$100:$H$115,MATCH(Emissions!$D73,EF!$D$100:$D$115,0))*INDEX(EF!$H$132:$H$147,MATCH(Emissions!$D73,EF!$D$132:$D$147,0))*kgtoGg</f>
        <v>0.17475665337538968</v>
      </c>
      <c r="AM73" s="22">
        <f>INDEX('Activity data'!AM$24:AM$39,MATCH(Emissions!$D73,'Activity data'!$D$24:$D$39,0))*INDEX(EF!$H$84:$H$99,MATCH(Emissions!$D73,EF!$D$84:$D$99,0))*INDEX(EF!$H$100:$H$115,MATCH(Emissions!$D73,EF!$D$100:$D$115,0))*INDEX(EF!$H$132:$H$147,MATCH(Emissions!$D73,EF!$D$132:$D$147,0))*kgtoGg</f>
        <v>0.17550880789305007</v>
      </c>
      <c r="AN73" s="22">
        <f>INDEX('Activity data'!AN$24:AN$39,MATCH(Emissions!$D73,'Activity data'!$D$24:$D$39,0))*INDEX(EF!$H$84:$H$99,MATCH(Emissions!$D73,EF!$D$84:$D$99,0))*INDEX(EF!$H$100:$H$115,MATCH(Emissions!$D73,EF!$D$100:$D$115,0))*INDEX(EF!$H$132:$H$147,MATCH(Emissions!$D73,EF!$D$132:$D$147,0))*kgtoGg</f>
        <v>0.17626096241071046</v>
      </c>
      <c r="AO73" s="22">
        <f>INDEX('Activity data'!AO$24:AO$39,MATCH(Emissions!$D73,'Activity data'!$D$24:$D$39,0))*INDEX(EF!$H$84:$H$99,MATCH(Emissions!$D73,EF!$D$84:$D$99,0))*INDEX(EF!$H$100:$H$115,MATCH(Emissions!$D73,EF!$D$100:$D$115,0))*INDEX(EF!$H$132:$H$147,MATCH(Emissions!$D73,EF!$D$132:$D$147,0))*kgtoGg</f>
        <v>0.17701311692837082</v>
      </c>
      <c r="AP73" s="22">
        <f>INDEX('Activity data'!AP$24:AP$39,MATCH(Emissions!$D73,'Activity data'!$D$24:$D$39,0))*INDEX(EF!$H$84:$H$99,MATCH(Emissions!$D73,EF!$D$84:$D$99,0))*INDEX(EF!$H$100:$H$115,MATCH(Emissions!$D73,EF!$D$100:$D$115,0))*INDEX(EF!$H$132:$H$147,MATCH(Emissions!$D73,EF!$D$132:$D$147,0))*kgtoGg</f>
        <v>0.17776527144603119</v>
      </c>
      <c r="AQ73" s="22">
        <f>INDEX('Activity data'!AQ$24:AQ$39,MATCH(Emissions!$D73,'Activity data'!$D$24:$D$39,0))*INDEX(EF!$H$84:$H$99,MATCH(Emissions!$D73,EF!$D$84:$D$99,0))*INDEX(EF!$H$100:$H$115,MATCH(Emissions!$D73,EF!$D$100:$D$115,0))*INDEX(EF!$H$132:$H$147,MATCH(Emissions!$D73,EF!$D$132:$D$147,0))*kgtoGg</f>
        <v>0.17851742596369158</v>
      </c>
      <c r="AR73" s="22">
        <f>INDEX('Activity data'!AR$24:AR$39,MATCH(Emissions!$D73,'Activity data'!$D$24:$D$39,0))*INDEX(EF!$H$84:$H$99,MATCH(Emissions!$D73,EF!$D$84:$D$99,0))*INDEX(EF!$H$100:$H$115,MATCH(Emissions!$D73,EF!$D$100:$D$115,0))*INDEX(EF!$H$132:$H$147,MATCH(Emissions!$D73,EF!$D$132:$D$147,0))*kgtoGg</f>
        <v>0.17926958048135197</v>
      </c>
      <c r="AS73" s="22">
        <f>INDEX('Activity data'!AS$24:AS$39,MATCH(Emissions!$D73,'Activity data'!$D$24:$D$39,0))*INDEX(EF!$H$84:$H$99,MATCH(Emissions!$D73,EF!$D$84:$D$99,0))*INDEX(EF!$H$100:$H$115,MATCH(Emissions!$D73,EF!$D$100:$D$115,0))*INDEX(EF!$H$132:$H$147,MATCH(Emissions!$D73,EF!$D$132:$D$147,0))*kgtoGg</f>
        <v>0.18002173499901231</v>
      </c>
      <c r="AT73" s="22">
        <f>INDEX('Activity data'!AT$24:AT$39,MATCH(Emissions!$D73,'Activity data'!$D$24:$D$39,0))*INDEX(EF!$H$84:$H$99,MATCH(Emissions!$D73,EF!$D$84:$D$99,0))*INDEX(EF!$H$100:$H$115,MATCH(Emissions!$D73,EF!$D$100:$D$115,0))*INDEX(EF!$H$132:$H$147,MATCH(Emissions!$D73,EF!$D$132:$D$147,0))*kgtoGg</f>
        <v>0.18077388951667267</v>
      </c>
      <c r="AU73" s="22">
        <f>INDEX('Activity data'!AU$24:AU$39,MATCH(Emissions!$D73,'Activity data'!$D$24:$D$39,0))*INDEX(EF!$H$84:$H$99,MATCH(Emissions!$D73,EF!$D$84:$D$99,0))*INDEX(EF!$H$100:$H$115,MATCH(Emissions!$D73,EF!$D$100:$D$115,0))*INDEX(EF!$H$132:$H$147,MATCH(Emissions!$D73,EF!$D$132:$D$147,0))*kgtoGg</f>
        <v>0.18152604403433303</v>
      </c>
      <c r="AV73" s="22">
        <f>INDEX('Activity data'!AV$24:AV$39,MATCH(Emissions!$D73,'Activity data'!$D$24:$D$39,0))*INDEX(EF!$H$84:$H$99,MATCH(Emissions!$D73,EF!$D$84:$D$99,0))*INDEX(EF!$H$100:$H$115,MATCH(Emissions!$D73,EF!$D$100:$D$115,0))*INDEX(EF!$H$132:$H$147,MATCH(Emissions!$D73,EF!$D$132:$D$147,0))*kgtoGg</f>
        <v>0.18227819855199343</v>
      </c>
      <c r="AW73" s="22">
        <f>INDEX('Activity data'!AW$24:AW$39,MATCH(Emissions!$D73,'Activity data'!$D$24:$D$39,0))*INDEX(EF!$H$84:$H$99,MATCH(Emissions!$D73,EF!$D$84:$D$99,0))*INDEX(EF!$H$100:$H$115,MATCH(Emissions!$D73,EF!$D$100:$D$115,0))*INDEX(EF!$H$132:$H$147,MATCH(Emissions!$D73,EF!$D$132:$D$147,0))*kgtoGg</f>
        <v>0.18227819855199343</v>
      </c>
      <c r="AX73" s="22">
        <f>INDEX('Activity data'!AX$24:AX$39,MATCH(Emissions!$D73,'Activity data'!$D$24:$D$39,0))*INDEX(EF!$H$84:$H$99,MATCH(Emissions!$D73,EF!$D$84:$D$99,0))*INDEX(EF!$H$100:$H$115,MATCH(Emissions!$D73,EF!$D$100:$D$115,0))*INDEX(EF!$H$132:$H$147,MATCH(Emissions!$D73,EF!$D$132:$D$147,0))*kgtoGg</f>
        <v>0.18227819855199343</v>
      </c>
      <c r="AY73" s="22">
        <f>INDEX('Activity data'!AY$24:AY$39,MATCH(Emissions!$D73,'Activity data'!$D$24:$D$39,0))*INDEX(EF!$H$84:$H$99,MATCH(Emissions!$D73,EF!$D$84:$D$99,0))*INDEX(EF!$H$100:$H$115,MATCH(Emissions!$D73,EF!$D$100:$D$115,0))*INDEX(EF!$H$132:$H$147,MATCH(Emissions!$D73,EF!$D$132:$D$147,0))*kgtoGg</f>
        <v>0.18227819855199343</v>
      </c>
      <c r="AZ73" s="22">
        <f>INDEX('Activity data'!AZ$24:AZ$39,MATCH(Emissions!$D73,'Activity data'!$D$24:$D$39,0))*INDEX(EF!$H$84:$H$99,MATCH(Emissions!$D73,EF!$D$84:$D$99,0))*INDEX(EF!$H$100:$H$115,MATCH(Emissions!$D73,EF!$D$100:$D$115,0))*INDEX(EF!$H$132:$H$147,MATCH(Emissions!$D73,EF!$D$132:$D$147,0))*kgtoGg</f>
        <v>0.18227819855199343</v>
      </c>
      <c r="BA73" s="22">
        <f>INDEX('Activity data'!BA$24:BA$39,MATCH(Emissions!$D73,'Activity data'!$D$24:$D$39,0))*INDEX(EF!$H$84:$H$99,MATCH(Emissions!$D73,EF!$D$84:$D$99,0))*INDEX(EF!$H$100:$H$115,MATCH(Emissions!$D73,EF!$D$100:$D$115,0))*INDEX(EF!$H$132:$H$147,MATCH(Emissions!$D73,EF!$D$132:$D$147,0))*kgtoGg</f>
        <v>0.18227819855199343</v>
      </c>
      <c r="BB73" s="22">
        <f>INDEX('Activity data'!BB$24:BB$39,MATCH(Emissions!$D73,'Activity data'!$D$24:$D$39,0))*INDEX(EF!$H$84:$H$99,MATCH(Emissions!$D73,EF!$D$84:$D$99,0))*INDEX(EF!$H$100:$H$115,MATCH(Emissions!$D73,EF!$D$100:$D$115,0))*INDEX(EF!$H$132:$H$147,MATCH(Emissions!$D73,EF!$D$132:$D$147,0))*kgtoGg</f>
        <v>0.18227819855199343</v>
      </c>
      <c r="BC73" s="22">
        <f>INDEX('Activity data'!BC$24:BC$39,MATCH(Emissions!$D73,'Activity data'!$D$24:$D$39,0))*INDEX(EF!$H$84:$H$99,MATCH(Emissions!$D73,EF!$D$84:$D$99,0))*INDEX(EF!$H$100:$H$115,MATCH(Emissions!$D73,EF!$D$100:$D$115,0))*INDEX(EF!$H$132:$H$147,MATCH(Emissions!$D73,EF!$D$132:$D$147,0))*kgtoGg</f>
        <v>0.18227819855199343</v>
      </c>
      <c r="BD73" s="22">
        <f>INDEX('Activity data'!BD$24:BD$39,MATCH(Emissions!$D73,'Activity data'!$D$24:$D$39,0))*INDEX(EF!$H$84:$H$99,MATCH(Emissions!$D73,EF!$D$84:$D$99,0))*INDEX(EF!$H$100:$H$115,MATCH(Emissions!$D73,EF!$D$100:$D$115,0))*INDEX(EF!$H$132:$H$147,MATCH(Emissions!$D73,EF!$D$132:$D$147,0))*kgtoGg</f>
        <v>0.18227819855199343</v>
      </c>
      <c r="BE73" s="22">
        <f>INDEX('Activity data'!BE$24:BE$39,MATCH(Emissions!$D73,'Activity data'!$D$24:$D$39,0))*INDEX(EF!$H$84:$H$99,MATCH(Emissions!$D73,EF!$D$84:$D$99,0))*INDEX(EF!$H$100:$H$115,MATCH(Emissions!$D73,EF!$D$100:$D$115,0))*INDEX(EF!$H$132:$H$147,MATCH(Emissions!$D73,EF!$D$132:$D$147,0))*kgtoGg</f>
        <v>0.18152604403433303</v>
      </c>
      <c r="BF73" s="22">
        <f>INDEX('Activity data'!BF$24:BF$39,MATCH(Emissions!$D73,'Activity data'!$D$24:$D$39,0))*INDEX(EF!$H$84:$H$99,MATCH(Emissions!$D73,EF!$D$84:$D$99,0))*INDEX(EF!$H$100:$H$115,MATCH(Emissions!$D73,EF!$D$100:$D$115,0))*INDEX(EF!$H$132:$H$147,MATCH(Emissions!$D73,EF!$D$132:$D$147,0))*kgtoGg</f>
        <v>0.18077388951667267</v>
      </c>
      <c r="BG73" s="22">
        <f>INDEX('Activity data'!BG$24:BG$39,MATCH(Emissions!$D73,'Activity data'!$D$24:$D$39,0))*INDEX(EF!$H$84:$H$99,MATCH(Emissions!$D73,EF!$D$84:$D$99,0))*INDEX(EF!$H$100:$H$115,MATCH(Emissions!$D73,EF!$D$100:$D$115,0))*INDEX(EF!$H$132:$H$147,MATCH(Emissions!$D73,EF!$D$132:$D$147,0))*kgtoGg</f>
        <v>0.18002173499901231</v>
      </c>
      <c r="BH73" s="22">
        <f>INDEX('Activity data'!BH$24:BH$39,MATCH(Emissions!$D73,'Activity data'!$D$24:$D$39,0))*INDEX(EF!$H$84:$H$99,MATCH(Emissions!$D73,EF!$D$84:$D$99,0))*INDEX(EF!$H$100:$H$115,MATCH(Emissions!$D73,EF!$D$100:$D$115,0))*INDEX(EF!$H$132:$H$147,MATCH(Emissions!$D73,EF!$D$132:$D$147,0))*kgtoGg</f>
        <v>0.17926958048135197</v>
      </c>
      <c r="BI73" s="22">
        <f>INDEX('Activity data'!BI$24:BI$39,MATCH(Emissions!$D73,'Activity data'!$D$24:$D$39,0))*INDEX(EF!$H$84:$H$99,MATCH(Emissions!$D73,EF!$D$84:$D$99,0))*INDEX(EF!$H$100:$H$115,MATCH(Emissions!$D73,EF!$D$100:$D$115,0))*INDEX(EF!$H$132:$H$147,MATCH(Emissions!$D73,EF!$D$132:$D$147,0))*kgtoGg</f>
        <v>0.17851742596369158</v>
      </c>
      <c r="BJ73" s="22">
        <f>INDEX('Activity data'!BJ$24:BJ$39,MATCH(Emissions!$D73,'Activity data'!$D$24:$D$39,0))*INDEX(EF!$H$84:$H$99,MATCH(Emissions!$D73,EF!$D$84:$D$99,0))*INDEX(EF!$H$100:$H$115,MATCH(Emissions!$D73,EF!$D$100:$D$115,0))*INDEX(EF!$H$132:$H$147,MATCH(Emissions!$D73,EF!$D$132:$D$147,0))*kgtoGg</f>
        <v>0.17776527144603119</v>
      </c>
      <c r="BK73" s="22">
        <f>INDEX('Activity data'!BK$24:BK$39,MATCH(Emissions!$D73,'Activity data'!$D$24:$D$39,0))*INDEX(EF!$H$84:$H$99,MATCH(Emissions!$D73,EF!$D$84:$D$99,0))*INDEX(EF!$H$100:$H$115,MATCH(Emissions!$D73,EF!$D$100:$D$115,0))*INDEX(EF!$H$132:$H$147,MATCH(Emissions!$D73,EF!$D$132:$D$147,0))*kgtoGg</f>
        <v>0.17701311692837082</v>
      </c>
      <c r="BL73" s="22">
        <f>INDEX('Activity data'!BL$24:BL$39,MATCH(Emissions!$D73,'Activity data'!$D$24:$D$39,0))*INDEX(EF!$H$84:$H$99,MATCH(Emissions!$D73,EF!$D$84:$D$99,0))*INDEX(EF!$H$100:$H$115,MATCH(Emissions!$D73,EF!$D$100:$D$115,0))*INDEX(EF!$H$132:$H$147,MATCH(Emissions!$D73,EF!$D$132:$D$147,0))*kgtoGg</f>
        <v>0.17626096241071046</v>
      </c>
      <c r="BM73" s="22">
        <f>INDEX('Activity data'!BM$24:BM$39,MATCH(Emissions!$D73,'Activity data'!$D$24:$D$39,0))*INDEX(EF!$H$84:$H$99,MATCH(Emissions!$D73,EF!$D$84:$D$99,0))*INDEX(EF!$H$100:$H$115,MATCH(Emissions!$D73,EF!$D$100:$D$115,0))*INDEX(EF!$H$132:$H$147,MATCH(Emissions!$D73,EF!$D$132:$D$147,0))*kgtoGg</f>
        <v>0.17550880789305007</v>
      </c>
      <c r="BN73" s="22">
        <f>INDEX('Activity data'!BN$24:BN$39,MATCH(Emissions!$D73,'Activity data'!$D$24:$D$39,0))*INDEX(EF!$H$84:$H$99,MATCH(Emissions!$D73,EF!$D$84:$D$99,0))*INDEX(EF!$H$100:$H$115,MATCH(Emissions!$D73,EF!$D$100:$D$115,0))*INDEX(EF!$H$132:$H$147,MATCH(Emissions!$D73,EF!$D$132:$D$147,0))*kgtoGg</f>
        <v>0.17475665337538968</v>
      </c>
      <c r="BO73" s="22">
        <f>INDEX('Activity data'!BO$24:BO$39,MATCH(Emissions!$D73,'Activity data'!$D$24:$D$39,0))*INDEX(EF!$H$84:$H$99,MATCH(Emissions!$D73,EF!$D$84:$D$99,0))*INDEX(EF!$H$100:$H$115,MATCH(Emissions!$D73,EF!$D$100:$D$115,0))*INDEX(EF!$H$132:$H$147,MATCH(Emissions!$D73,EF!$D$132:$D$147,0))*kgtoGg</f>
        <v>0.17400449885772937</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1.7476396139750874</v>
      </c>
      <c r="AE79" s="22">
        <f>INDEX('Activity data'!AE$24:AE$39,MATCH(Emissions!$D79,'Activity data'!$D$24:$D$39,0))*INDEX(EF!$H$84:$H$99,MATCH(Emissions!$D79,EF!$D$84:$D$99,0))*INDEX(EF!$H$100:$H$115,MATCH(Emissions!$D79,EF!$D$100:$D$115,0))*INDEX(EF!$H$132:$H$147,MATCH(Emissions!$D79,EF!$D$132:$D$147,0))*kgtoGg</f>
        <v>1.7588516448488245</v>
      </c>
      <c r="AF79" s="22">
        <f>INDEX('Activity data'!AF$24:AF$39,MATCH(Emissions!$D79,'Activity data'!$D$24:$D$39,0))*INDEX(EF!$H$84:$H$99,MATCH(Emissions!$D79,EF!$D$84:$D$99,0))*INDEX(EF!$H$100:$H$115,MATCH(Emissions!$D79,EF!$D$100:$D$115,0))*INDEX(EF!$H$132:$H$147,MATCH(Emissions!$D79,EF!$D$132:$D$147,0))*kgtoGg</f>
        <v>1.7700636757225612</v>
      </c>
      <c r="AG79" s="22">
        <f>INDEX('Activity data'!AG$24:AG$39,MATCH(Emissions!$D79,'Activity data'!$D$24:$D$39,0))*INDEX(EF!$H$84:$H$99,MATCH(Emissions!$D79,EF!$D$84:$D$99,0))*INDEX(EF!$H$100:$H$115,MATCH(Emissions!$D79,EF!$D$100:$D$115,0))*INDEX(EF!$H$132:$H$147,MATCH(Emissions!$D79,EF!$D$132:$D$147,0))*kgtoGg</f>
        <v>1.7812757065962979</v>
      </c>
      <c r="AH79" s="22">
        <f>INDEX('Activity data'!AH$24:AH$39,MATCH(Emissions!$D79,'Activity data'!$D$24:$D$39,0))*INDEX(EF!$H$84:$H$99,MATCH(Emissions!$D79,EF!$D$84:$D$99,0))*INDEX(EF!$H$100:$H$115,MATCH(Emissions!$D79,EF!$D$100:$D$115,0))*INDEX(EF!$H$132:$H$147,MATCH(Emissions!$D79,EF!$D$132:$D$147,0))*kgtoGg</f>
        <v>1.7924877374700352</v>
      </c>
      <c r="AI79" s="22">
        <f>INDEX('Activity data'!AI$24:AI$39,MATCH(Emissions!$D79,'Activity data'!$D$24:$D$39,0))*INDEX(EF!$H$84:$H$99,MATCH(Emissions!$D79,EF!$D$84:$D$99,0))*INDEX(EF!$H$100:$H$115,MATCH(Emissions!$D79,EF!$D$100:$D$115,0))*INDEX(EF!$H$132:$H$147,MATCH(Emissions!$D79,EF!$D$132:$D$147,0))*kgtoGg</f>
        <v>1.8036997683437717</v>
      </c>
      <c r="AJ79" s="22">
        <f>INDEX('Activity data'!AJ$24:AJ$39,MATCH(Emissions!$D79,'Activity data'!$D$24:$D$39,0))*INDEX(EF!$H$84:$H$99,MATCH(Emissions!$D79,EF!$D$84:$D$99,0))*INDEX(EF!$H$100:$H$115,MATCH(Emissions!$D79,EF!$D$100:$D$115,0))*INDEX(EF!$H$132:$H$147,MATCH(Emissions!$D79,EF!$D$132:$D$147,0))*kgtoGg</f>
        <v>1.8149117992175088</v>
      </c>
      <c r="AK79" s="22">
        <f>INDEX('Activity data'!AK$24:AK$39,MATCH(Emissions!$D79,'Activity data'!$D$24:$D$39,0))*INDEX(EF!$H$84:$H$99,MATCH(Emissions!$D79,EF!$D$84:$D$99,0))*INDEX(EF!$H$100:$H$115,MATCH(Emissions!$D79,EF!$D$100:$D$115,0))*INDEX(EF!$H$132:$H$147,MATCH(Emissions!$D79,EF!$D$132:$D$147,0))*kgtoGg</f>
        <v>1.8337408160133097</v>
      </c>
      <c r="AL79" s="22">
        <f>INDEX('Activity data'!AL$24:AL$39,MATCH(Emissions!$D79,'Activity data'!$D$24:$D$39,0))*INDEX(EF!$H$84:$H$99,MATCH(Emissions!$D79,EF!$D$84:$D$99,0))*INDEX(EF!$H$100:$H$115,MATCH(Emissions!$D79,EF!$D$100:$D$115,0))*INDEX(EF!$H$132:$H$147,MATCH(Emissions!$D79,EF!$D$132:$D$147,0))*kgtoGg</f>
        <v>1.8525698328091103</v>
      </c>
      <c r="AM79" s="22">
        <f>INDEX('Activity data'!AM$24:AM$39,MATCH(Emissions!$D79,'Activity data'!$D$24:$D$39,0))*INDEX(EF!$H$84:$H$99,MATCH(Emissions!$D79,EF!$D$84:$D$99,0))*INDEX(EF!$H$100:$H$115,MATCH(Emissions!$D79,EF!$D$100:$D$115,0))*INDEX(EF!$H$132:$H$147,MATCH(Emissions!$D79,EF!$D$132:$D$147,0))*kgtoGg</f>
        <v>1.8713988496049114</v>
      </c>
      <c r="AN79" s="22">
        <f>INDEX('Activity data'!AN$24:AN$39,MATCH(Emissions!$D79,'Activity data'!$D$24:$D$39,0))*INDEX(EF!$H$84:$H$99,MATCH(Emissions!$D79,EF!$D$84:$D$99,0))*INDEX(EF!$H$100:$H$115,MATCH(Emissions!$D79,EF!$D$100:$D$115,0))*INDEX(EF!$H$132:$H$147,MATCH(Emissions!$D79,EF!$D$132:$D$147,0))*kgtoGg</f>
        <v>1.8902278664007113</v>
      </c>
      <c r="AO79" s="22">
        <f>INDEX('Activity data'!AO$24:AO$39,MATCH(Emissions!$D79,'Activity data'!$D$24:$D$39,0))*INDEX(EF!$H$84:$H$99,MATCH(Emissions!$D79,EF!$D$84:$D$99,0))*INDEX(EF!$H$100:$H$115,MATCH(Emissions!$D79,EF!$D$100:$D$115,0))*INDEX(EF!$H$132:$H$147,MATCH(Emissions!$D79,EF!$D$132:$D$147,0))*kgtoGg</f>
        <v>1.9090568831965125</v>
      </c>
      <c r="AP79" s="22">
        <f>INDEX('Activity data'!AP$24:AP$39,MATCH(Emissions!$D79,'Activity data'!$D$24:$D$39,0))*INDEX(EF!$H$84:$H$99,MATCH(Emissions!$D79,EF!$D$84:$D$99,0))*INDEX(EF!$H$100:$H$115,MATCH(Emissions!$D79,EF!$D$100:$D$115,0))*INDEX(EF!$H$132:$H$147,MATCH(Emissions!$D79,EF!$D$132:$D$147,0))*kgtoGg</f>
        <v>1.9278858999923132</v>
      </c>
      <c r="AQ79" s="22">
        <f>INDEX('Activity data'!AQ$24:AQ$39,MATCH(Emissions!$D79,'Activity data'!$D$24:$D$39,0))*INDEX(EF!$H$84:$H$99,MATCH(Emissions!$D79,EF!$D$84:$D$99,0))*INDEX(EF!$H$100:$H$115,MATCH(Emissions!$D79,EF!$D$100:$D$115,0))*INDEX(EF!$H$132:$H$147,MATCH(Emissions!$D79,EF!$D$132:$D$147,0))*kgtoGg</f>
        <v>1.9467149167881139</v>
      </c>
      <c r="AR79" s="22">
        <f>INDEX('Activity data'!AR$24:AR$39,MATCH(Emissions!$D79,'Activity data'!$D$24:$D$39,0))*INDEX(EF!$H$84:$H$99,MATCH(Emissions!$D79,EF!$D$84:$D$99,0))*INDEX(EF!$H$100:$H$115,MATCH(Emissions!$D79,EF!$D$100:$D$115,0))*INDEX(EF!$H$132:$H$147,MATCH(Emissions!$D79,EF!$D$132:$D$147,0))*kgtoGg</f>
        <v>1.9655439335839147</v>
      </c>
      <c r="AS79" s="22">
        <f>INDEX('Activity data'!AS$24:AS$39,MATCH(Emissions!$D79,'Activity data'!$D$24:$D$39,0))*INDEX(EF!$H$84:$H$99,MATCH(Emissions!$D79,EF!$D$84:$D$99,0))*INDEX(EF!$H$100:$H$115,MATCH(Emissions!$D79,EF!$D$100:$D$115,0))*INDEX(EF!$H$132:$H$147,MATCH(Emissions!$D79,EF!$D$132:$D$147,0))*kgtoGg</f>
        <v>1.9843729503797152</v>
      </c>
      <c r="AT79" s="22">
        <f>INDEX('Activity data'!AT$24:AT$39,MATCH(Emissions!$D79,'Activity data'!$D$24:$D$39,0))*INDEX(EF!$H$84:$H$99,MATCH(Emissions!$D79,EF!$D$84:$D$99,0))*INDEX(EF!$H$100:$H$115,MATCH(Emissions!$D79,EF!$D$100:$D$115,0))*INDEX(EF!$H$132:$H$147,MATCH(Emissions!$D79,EF!$D$132:$D$147,0))*kgtoGg</f>
        <v>2.0032019671755164</v>
      </c>
      <c r="AU79" s="22">
        <f>INDEX('Activity data'!AU$24:AU$39,MATCH(Emissions!$D79,'Activity data'!$D$24:$D$39,0))*INDEX(EF!$H$84:$H$99,MATCH(Emissions!$D79,EF!$D$84:$D$99,0))*INDEX(EF!$H$100:$H$115,MATCH(Emissions!$D79,EF!$D$100:$D$115,0))*INDEX(EF!$H$132:$H$147,MATCH(Emissions!$D79,EF!$D$132:$D$147,0))*kgtoGg</f>
        <v>2.0220309839713169</v>
      </c>
      <c r="AV79" s="22">
        <f>INDEX('Activity data'!AV$24:AV$39,MATCH(Emissions!$D79,'Activity data'!$D$24:$D$39,0))*INDEX(EF!$H$84:$H$99,MATCH(Emissions!$D79,EF!$D$84:$D$99,0))*INDEX(EF!$H$100:$H$115,MATCH(Emissions!$D79,EF!$D$100:$D$115,0))*INDEX(EF!$H$132:$H$147,MATCH(Emissions!$D79,EF!$D$132:$D$147,0))*kgtoGg</f>
        <v>2.0408600007671174</v>
      </c>
      <c r="AW79" s="22">
        <f>INDEX('Activity data'!AW$24:AW$39,MATCH(Emissions!$D79,'Activity data'!$D$24:$D$39,0))*INDEX(EF!$H$84:$H$99,MATCH(Emissions!$D79,EF!$D$84:$D$99,0))*INDEX(EF!$H$100:$H$115,MATCH(Emissions!$D79,EF!$D$100:$D$115,0))*INDEX(EF!$H$132:$H$147,MATCH(Emissions!$D79,EF!$D$132:$D$147,0))*kgtoGg</f>
        <v>2.0600101805096163</v>
      </c>
      <c r="AX79" s="22">
        <f>INDEX('Activity data'!AX$24:AX$39,MATCH(Emissions!$D79,'Activity data'!$D$24:$D$39,0))*INDEX(EF!$H$84:$H$99,MATCH(Emissions!$D79,EF!$D$84:$D$99,0))*INDEX(EF!$H$100:$H$115,MATCH(Emissions!$D79,EF!$D$100:$D$115,0))*INDEX(EF!$H$132:$H$147,MATCH(Emissions!$D79,EF!$D$132:$D$147,0))*kgtoGg</f>
        <v>2.0791603602521147</v>
      </c>
      <c r="AY79" s="22">
        <f>INDEX('Activity data'!AY$24:AY$39,MATCH(Emissions!$D79,'Activity data'!$D$24:$D$39,0))*INDEX(EF!$H$84:$H$99,MATCH(Emissions!$D79,EF!$D$84:$D$99,0))*INDEX(EF!$H$100:$H$115,MATCH(Emissions!$D79,EF!$D$100:$D$115,0))*INDEX(EF!$H$132:$H$147,MATCH(Emissions!$D79,EF!$D$132:$D$147,0))*kgtoGg</f>
        <v>2.0983105399946136</v>
      </c>
      <c r="AZ79" s="22">
        <f>INDEX('Activity data'!AZ$24:AZ$39,MATCH(Emissions!$D79,'Activity data'!$D$24:$D$39,0))*INDEX(EF!$H$84:$H$99,MATCH(Emissions!$D79,EF!$D$84:$D$99,0))*INDEX(EF!$H$100:$H$115,MATCH(Emissions!$D79,EF!$D$100:$D$115,0))*INDEX(EF!$H$132:$H$147,MATCH(Emissions!$D79,EF!$D$132:$D$147,0))*kgtoGg</f>
        <v>2.1174607197371125</v>
      </c>
      <c r="BA79" s="22">
        <f>INDEX('Activity data'!BA$24:BA$39,MATCH(Emissions!$D79,'Activity data'!$D$24:$D$39,0))*INDEX(EF!$H$84:$H$99,MATCH(Emissions!$D79,EF!$D$84:$D$99,0))*INDEX(EF!$H$100:$H$115,MATCH(Emissions!$D79,EF!$D$100:$D$115,0))*INDEX(EF!$H$132:$H$147,MATCH(Emissions!$D79,EF!$D$132:$D$147,0))*kgtoGg</f>
        <v>2.1366108994796109</v>
      </c>
      <c r="BB79" s="22">
        <f>INDEX('Activity data'!BB$24:BB$39,MATCH(Emissions!$D79,'Activity data'!$D$24:$D$39,0))*INDEX(EF!$H$84:$H$99,MATCH(Emissions!$D79,EF!$D$84:$D$99,0))*INDEX(EF!$H$100:$H$115,MATCH(Emissions!$D79,EF!$D$100:$D$115,0))*INDEX(EF!$H$132:$H$147,MATCH(Emissions!$D79,EF!$D$132:$D$147,0))*kgtoGg</f>
        <v>2.1557610792221098</v>
      </c>
      <c r="BC79" s="22">
        <f>INDEX('Activity data'!BC$24:BC$39,MATCH(Emissions!$D79,'Activity data'!$D$24:$D$39,0))*INDEX(EF!$H$84:$H$99,MATCH(Emissions!$D79,EF!$D$84:$D$99,0))*INDEX(EF!$H$100:$H$115,MATCH(Emissions!$D79,EF!$D$100:$D$115,0))*INDEX(EF!$H$132:$H$147,MATCH(Emissions!$D79,EF!$D$132:$D$147,0))*kgtoGg</f>
        <v>2.1749112589646082</v>
      </c>
      <c r="BD79" s="22">
        <f>INDEX('Activity data'!BD$24:BD$39,MATCH(Emissions!$D79,'Activity data'!$D$24:$D$39,0))*INDEX(EF!$H$84:$H$99,MATCH(Emissions!$D79,EF!$D$84:$D$99,0))*INDEX(EF!$H$100:$H$115,MATCH(Emissions!$D79,EF!$D$100:$D$115,0))*INDEX(EF!$H$132:$H$147,MATCH(Emissions!$D79,EF!$D$132:$D$147,0))*kgtoGg</f>
        <v>2.1940614387071071</v>
      </c>
      <c r="BE79" s="22">
        <f>INDEX('Activity data'!BE$24:BE$39,MATCH(Emissions!$D79,'Activity data'!$D$24:$D$39,0))*INDEX(EF!$H$84:$H$99,MATCH(Emissions!$D79,EF!$D$84:$D$99,0))*INDEX(EF!$H$100:$H$115,MATCH(Emissions!$D79,EF!$D$100:$D$115,0))*INDEX(EF!$H$132:$H$147,MATCH(Emissions!$D79,EF!$D$132:$D$147,0))*kgtoGg</f>
        <v>2.2132116184496056</v>
      </c>
      <c r="BF79" s="22">
        <f>INDEX('Activity data'!BF$24:BF$39,MATCH(Emissions!$D79,'Activity data'!$D$24:$D$39,0))*INDEX(EF!$H$84:$H$99,MATCH(Emissions!$D79,EF!$D$84:$D$99,0))*INDEX(EF!$H$100:$H$115,MATCH(Emissions!$D79,EF!$D$100:$D$115,0))*INDEX(EF!$H$132:$H$147,MATCH(Emissions!$D79,EF!$D$132:$D$147,0))*kgtoGg</f>
        <v>2.232361798192104</v>
      </c>
      <c r="BG79" s="22">
        <f>INDEX('Activity data'!BG$24:BG$39,MATCH(Emissions!$D79,'Activity data'!$D$24:$D$39,0))*INDEX(EF!$H$84:$H$99,MATCH(Emissions!$D79,EF!$D$84:$D$99,0))*INDEX(EF!$H$100:$H$115,MATCH(Emissions!$D79,EF!$D$100:$D$115,0))*INDEX(EF!$H$132:$H$147,MATCH(Emissions!$D79,EF!$D$132:$D$147,0))*kgtoGg</f>
        <v>2.2515119779346029</v>
      </c>
      <c r="BH79" s="22">
        <f>INDEX('Activity data'!BH$24:BH$39,MATCH(Emissions!$D79,'Activity data'!$D$24:$D$39,0))*INDEX(EF!$H$84:$H$99,MATCH(Emissions!$D79,EF!$D$84:$D$99,0))*INDEX(EF!$H$100:$H$115,MATCH(Emissions!$D79,EF!$D$100:$D$115,0))*INDEX(EF!$H$132:$H$147,MATCH(Emissions!$D79,EF!$D$132:$D$147,0))*kgtoGg</f>
        <v>2.2706621576771018</v>
      </c>
      <c r="BI79" s="22">
        <f>INDEX('Activity data'!BI$24:BI$39,MATCH(Emissions!$D79,'Activity data'!$D$24:$D$39,0))*INDEX(EF!$H$84:$H$99,MATCH(Emissions!$D79,EF!$D$84:$D$99,0))*INDEX(EF!$H$100:$H$115,MATCH(Emissions!$D79,EF!$D$100:$D$115,0))*INDEX(EF!$H$132:$H$147,MATCH(Emissions!$D79,EF!$D$132:$D$147,0))*kgtoGg</f>
        <v>2.2898123374196002</v>
      </c>
      <c r="BJ79" s="22">
        <f>INDEX('Activity data'!BJ$24:BJ$39,MATCH(Emissions!$D79,'Activity data'!$D$24:$D$39,0))*INDEX(EF!$H$84:$H$99,MATCH(Emissions!$D79,EF!$D$84:$D$99,0))*INDEX(EF!$H$100:$H$115,MATCH(Emissions!$D79,EF!$D$100:$D$115,0))*INDEX(EF!$H$132:$H$147,MATCH(Emissions!$D79,EF!$D$132:$D$147,0))*kgtoGg</f>
        <v>2.3089625171620991</v>
      </c>
      <c r="BK79" s="22">
        <f>INDEX('Activity data'!BK$24:BK$39,MATCH(Emissions!$D79,'Activity data'!$D$24:$D$39,0))*INDEX(EF!$H$84:$H$99,MATCH(Emissions!$D79,EF!$D$84:$D$99,0))*INDEX(EF!$H$100:$H$115,MATCH(Emissions!$D79,EF!$D$100:$D$115,0))*INDEX(EF!$H$132:$H$147,MATCH(Emissions!$D79,EF!$D$132:$D$147,0))*kgtoGg</f>
        <v>2.328112696904598</v>
      </c>
      <c r="BL79" s="22">
        <f>INDEX('Activity data'!BL$24:BL$39,MATCH(Emissions!$D79,'Activity data'!$D$24:$D$39,0))*INDEX(EF!$H$84:$H$99,MATCH(Emissions!$D79,EF!$D$84:$D$99,0))*INDEX(EF!$H$100:$H$115,MATCH(Emissions!$D79,EF!$D$100:$D$115,0))*INDEX(EF!$H$132:$H$147,MATCH(Emissions!$D79,EF!$D$132:$D$147,0))*kgtoGg</f>
        <v>2.3472628766470964</v>
      </c>
      <c r="BM79" s="22">
        <f>INDEX('Activity data'!BM$24:BM$39,MATCH(Emissions!$D79,'Activity data'!$D$24:$D$39,0))*INDEX(EF!$H$84:$H$99,MATCH(Emissions!$D79,EF!$D$84:$D$99,0))*INDEX(EF!$H$100:$H$115,MATCH(Emissions!$D79,EF!$D$100:$D$115,0))*INDEX(EF!$H$132:$H$147,MATCH(Emissions!$D79,EF!$D$132:$D$147,0))*kgtoGg</f>
        <v>2.3664130563895953</v>
      </c>
      <c r="BN79" s="22">
        <f>INDEX('Activity data'!BN$24:BN$39,MATCH(Emissions!$D79,'Activity data'!$D$24:$D$39,0))*INDEX(EF!$H$84:$H$99,MATCH(Emissions!$D79,EF!$D$84:$D$99,0))*INDEX(EF!$H$100:$H$115,MATCH(Emissions!$D79,EF!$D$100:$D$115,0))*INDEX(EF!$H$132:$H$147,MATCH(Emissions!$D79,EF!$D$132:$D$147,0))*kgtoGg</f>
        <v>2.3855632361320942</v>
      </c>
      <c r="BO79" s="22">
        <f>INDEX('Activity data'!BO$24:BO$39,MATCH(Emissions!$D79,'Activity data'!$D$24:$D$39,0))*INDEX(EF!$H$84:$H$99,MATCH(Emissions!$D79,EF!$D$84:$D$99,0))*INDEX(EF!$H$100:$H$115,MATCH(Emissions!$D79,EF!$D$100:$D$115,0))*INDEX(EF!$H$132:$H$147,MATCH(Emissions!$D79,EF!$D$132:$D$147,0))*kgtoGg</f>
        <v>2.4047134158745926</v>
      </c>
      <c r="BP79" s="22">
        <f>INDEX('Activity data'!BP$24:BP$39,MATCH(Emissions!$D79,'Activity data'!$D$24:$D$39,0))*INDEX(EF!$H$84:$H$99,MATCH(Emissions!$D79,EF!$D$84:$D$99,0))*INDEX(EF!$H$100:$H$115,MATCH(Emissions!$D79,EF!$D$100:$D$115,0))*INDEX(EF!$H$132:$H$147,MATCH(Emissions!$D79,EF!$D$132:$D$147,0))*kgtoGg</f>
        <v>2.4238635956170911</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0.15509939522155319</v>
      </c>
      <c r="AE80" s="22">
        <f>INDEX('Activity data'!AE$24:AE$39,MATCH(Emissions!$D80,'Activity data'!$D$24:$D$39,0))*INDEX(EF!$H$84:$H$99,MATCH(Emissions!$D80,EF!$D$84:$D$99,0))*INDEX(EF!$H$100:$H$115,MATCH(Emissions!$D80,EF!$D$100:$D$115,0))*INDEX(EF!$H$132:$H$147,MATCH(Emissions!$D80,EF!$D$132:$D$147,0))*kgtoGg</f>
        <v>0.15463335341286163</v>
      </c>
      <c r="AF80" s="22">
        <f>INDEX('Activity data'!AF$24:AF$39,MATCH(Emissions!$D80,'Activity data'!$D$24:$D$39,0))*INDEX(EF!$H$84:$H$99,MATCH(Emissions!$D80,EF!$D$84:$D$99,0))*INDEX(EF!$H$100:$H$115,MATCH(Emissions!$D80,EF!$D$100:$D$115,0))*INDEX(EF!$H$132:$H$147,MATCH(Emissions!$D80,EF!$D$132:$D$147,0))*kgtoGg</f>
        <v>0.15416731160417008</v>
      </c>
      <c r="AG80" s="22">
        <f>INDEX('Activity data'!AG$24:AG$39,MATCH(Emissions!$D80,'Activity data'!$D$24:$D$39,0))*INDEX(EF!$H$84:$H$99,MATCH(Emissions!$D80,EF!$D$84:$D$99,0))*INDEX(EF!$H$100:$H$115,MATCH(Emissions!$D80,EF!$D$100:$D$115,0))*INDEX(EF!$H$132:$H$147,MATCH(Emissions!$D80,EF!$D$132:$D$147,0))*kgtoGg</f>
        <v>0.15370126979547846</v>
      </c>
      <c r="AH80" s="22">
        <f>INDEX('Activity data'!AH$24:AH$39,MATCH(Emissions!$D80,'Activity data'!$D$24:$D$39,0))*INDEX(EF!$H$84:$H$99,MATCH(Emissions!$D80,EF!$D$84:$D$99,0))*INDEX(EF!$H$100:$H$115,MATCH(Emissions!$D80,EF!$D$100:$D$115,0))*INDEX(EF!$H$132:$H$147,MATCH(Emissions!$D80,EF!$D$132:$D$147,0))*kgtoGg</f>
        <v>0.15323522798678688</v>
      </c>
      <c r="AI80" s="22">
        <f>INDEX('Activity data'!AI$24:AI$39,MATCH(Emissions!$D80,'Activity data'!$D$24:$D$39,0))*INDEX(EF!$H$84:$H$99,MATCH(Emissions!$D80,EF!$D$84:$D$99,0))*INDEX(EF!$H$100:$H$115,MATCH(Emissions!$D80,EF!$D$100:$D$115,0))*INDEX(EF!$H$132:$H$147,MATCH(Emissions!$D80,EF!$D$132:$D$147,0))*kgtoGg</f>
        <v>0.15276918617809529</v>
      </c>
      <c r="AJ80" s="22">
        <f>INDEX('Activity data'!AJ$24:AJ$39,MATCH(Emissions!$D80,'Activity data'!$D$24:$D$39,0))*INDEX(EF!$H$84:$H$99,MATCH(Emissions!$D80,EF!$D$84:$D$99,0))*INDEX(EF!$H$100:$H$115,MATCH(Emissions!$D80,EF!$D$100:$D$115,0))*INDEX(EF!$H$132:$H$147,MATCH(Emissions!$D80,EF!$D$132:$D$147,0))*kgtoGg</f>
        <v>0.1523031443694037</v>
      </c>
      <c r="AK80" s="22">
        <f>INDEX('Activity data'!AK$24:AK$39,MATCH(Emissions!$D80,'Activity data'!$D$24:$D$39,0))*INDEX(EF!$H$84:$H$99,MATCH(Emissions!$D80,EF!$D$84:$D$99,0))*INDEX(EF!$H$100:$H$115,MATCH(Emissions!$D80,EF!$D$100:$D$115,0))*INDEX(EF!$H$132:$H$147,MATCH(Emissions!$D80,EF!$D$132:$D$147,0))*kgtoGg</f>
        <v>0.15183710256071217</v>
      </c>
      <c r="AL80" s="22">
        <f>INDEX('Activity data'!AL$24:AL$39,MATCH(Emissions!$D80,'Activity data'!$D$24:$D$39,0))*INDEX(EF!$H$84:$H$99,MATCH(Emissions!$D80,EF!$D$84:$D$99,0))*INDEX(EF!$H$100:$H$115,MATCH(Emissions!$D80,EF!$D$100:$D$115,0))*INDEX(EF!$H$132:$H$147,MATCH(Emissions!$D80,EF!$D$132:$D$147,0))*kgtoGg</f>
        <v>0.15137106075202056</v>
      </c>
      <c r="AM80" s="22">
        <f>INDEX('Activity data'!AM$24:AM$39,MATCH(Emissions!$D80,'Activity data'!$D$24:$D$39,0))*INDEX(EF!$H$84:$H$99,MATCH(Emissions!$D80,EF!$D$84:$D$99,0))*INDEX(EF!$H$100:$H$115,MATCH(Emissions!$D80,EF!$D$100:$D$115,0))*INDEX(EF!$H$132:$H$147,MATCH(Emissions!$D80,EF!$D$132:$D$147,0))*kgtoGg</f>
        <v>0.15090501894332897</v>
      </c>
      <c r="AN80" s="22">
        <f>INDEX('Activity data'!AN$24:AN$39,MATCH(Emissions!$D80,'Activity data'!$D$24:$D$39,0))*INDEX(EF!$H$84:$H$99,MATCH(Emissions!$D80,EF!$D$84:$D$99,0))*INDEX(EF!$H$100:$H$115,MATCH(Emissions!$D80,EF!$D$100:$D$115,0))*INDEX(EF!$H$132:$H$147,MATCH(Emissions!$D80,EF!$D$132:$D$147,0))*kgtoGg</f>
        <v>0.15043897713463741</v>
      </c>
      <c r="AO80" s="22">
        <f>INDEX('Activity data'!AO$24:AO$39,MATCH(Emissions!$D80,'Activity data'!$D$24:$D$39,0))*INDEX(EF!$H$84:$H$99,MATCH(Emissions!$D80,EF!$D$84:$D$99,0))*INDEX(EF!$H$100:$H$115,MATCH(Emissions!$D80,EF!$D$100:$D$115,0))*INDEX(EF!$H$132:$H$147,MATCH(Emissions!$D80,EF!$D$132:$D$147,0))*kgtoGg</f>
        <v>0.14997293532594583</v>
      </c>
      <c r="AP80" s="22">
        <f>INDEX('Activity data'!AP$24:AP$39,MATCH(Emissions!$D80,'Activity data'!$D$24:$D$39,0))*INDEX(EF!$H$84:$H$99,MATCH(Emissions!$D80,EF!$D$84:$D$99,0))*INDEX(EF!$H$100:$H$115,MATCH(Emissions!$D80,EF!$D$100:$D$115,0))*INDEX(EF!$H$132:$H$147,MATCH(Emissions!$D80,EF!$D$132:$D$147,0))*kgtoGg</f>
        <v>0.14950689351725424</v>
      </c>
      <c r="AQ80" s="22">
        <f>INDEX('Activity data'!AQ$24:AQ$39,MATCH(Emissions!$D80,'Activity data'!$D$24:$D$39,0))*INDEX(EF!$H$84:$H$99,MATCH(Emissions!$D80,EF!$D$84:$D$99,0))*INDEX(EF!$H$100:$H$115,MATCH(Emissions!$D80,EF!$D$100:$D$115,0))*INDEX(EF!$H$132:$H$147,MATCH(Emissions!$D80,EF!$D$132:$D$147,0))*kgtoGg</f>
        <v>0.14904085170856263</v>
      </c>
      <c r="AR80" s="22">
        <f>INDEX('Activity data'!AR$24:AR$39,MATCH(Emissions!$D80,'Activity data'!$D$24:$D$39,0))*INDEX(EF!$H$84:$H$99,MATCH(Emissions!$D80,EF!$D$84:$D$99,0))*INDEX(EF!$H$100:$H$115,MATCH(Emissions!$D80,EF!$D$100:$D$115,0))*INDEX(EF!$H$132:$H$147,MATCH(Emissions!$D80,EF!$D$132:$D$147,0))*kgtoGg</f>
        <v>0.14857480989987112</v>
      </c>
      <c r="AS80" s="22">
        <f>INDEX('Activity data'!AS$24:AS$39,MATCH(Emissions!$D80,'Activity data'!$D$24:$D$39,0))*INDEX(EF!$H$84:$H$99,MATCH(Emissions!$D80,EF!$D$84:$D$99,0))*INDEX(EF!$H$100:$H$115,MATCH(Emissions!$D80,EF!$D$100:$D$115,0))*INDEX(EF!$H$132:$H$147,MATCH(Emissions!$D80,EF!$D$132:$D$147,0))*kgtoGg</f>
        <v>0.14810876809117951</v>
      </c>
      <c r="AT80" s="22">
        <f>INDEX('Activity data'!AT$24:AT$39,MATCH(Emissions!$D80,'Activity data'!$D$24:$D$39,0))*INDEX(EF!$H$84:$H$99,MATCH(Emissions!$D80,EF!$D$84:$D$99,0))*INDEX(EF!$H$100:$H$115,MATCH(Emissions!$D80,EF!$D$100:$D$115,0))*INDEX(EF!$H$132:$H$147,MATCH(Emissions!$D80,EF!$D$132:$D$147,0))*kgtoGg</f>
        <v>0.1476427262824879</v>
      </c>
      <c r="AU80" s="22">
        <f>INDEX('Activity data'!AU$24:AU$39,MATCH(Emissions!$D80,'Activity data'!$D$24:$D$39,0))*INDEX(EF!$H$84:$H$99,MATCH(Emissions!$D80,EF!$D$84:$D$99,0))*INDEX(EF!$H$100:$H$115,MATCH(Emissions!$D80,EF!$D$100:$D$115,0))*INDEX(EF!$H$132:$H$147,MATCH(Emissions!$D80,EF!$D$132:$D$147,0))*kgtoGg</f>
        <v>0.14717668447379634</v>
      </c>
      <c r="AV80" s="22">
        <f>INDEX('Activity data'!AV$24:AV$39,MATCH(Emissions!$D80,'Activity data'!$D$24:$D$39,0))*INDEX(EF!$H$84:$H$99,MATCH(Emissions!$D80,EF!$D$84:$D$99,0))*INDEX(EF!$H$100:$H$115,MATCH(Emissions!$D80,EF!$D$100:$D$115,0))*INDEX(EF!$H$132:$H$147,MATCH(Emissions!$D80,EF!$D$132:$D$147,0))*kgtoGg</f>
        <v>0.14671064266510475</v>
      </c>
      <c r="AW80" s="22">
        <f>INDEX('Activity data'!AW$24:AW$39,MATCH(Emissions!$D80,'Activity data'!$D$24:$D$39,0))*INDEX(EF!$H$84:$H$99,MATCH(Emissions!$D80,EF!$D$84:$D$99,0))*INDEX(EF!$H$100:$H$115,MATCH(Emissions!$D80,EF!$D$100:$D$115,0))*INDEX(EF!$H$132:$H$147,MATCH(Emissions!$D80,EF!$D$132:$D$147,0))*kgtoGg</f>
        <v>0.14624460085641319</v>
      </c>
      <c r="AX80" s="22">
        <f>INDEX('Activity data'!AX$24:AX$39,MATCH(Emissions!$D80,'Activity data'!$D$24:$D$39,0))*INDEX(EF!$H$84:$H$99,MATCH(Emissions!$D80,EF!$D$84:$D$99,0))*INDEX(EF!$H$100:$H$115,MATCH(Emissions!$D80,EF!$D$100:$D$115,0))*INDEX(EF!$H$132:$H$147,MATCH(Emissions!$D80,EF!$D$132:$D$147,0))*kgtoGg</f>
        <v>0.14577855904772158</v>
      </c>
      <c r="AY80" s="22">
        <f>INDEX('Activity data'!AY$24:AY$39,MATCH(Emissions!$D80,'Activity data'!$D$24:$D$39,0))*INDEX(EF!$H$84:$H$99,MATCH(Emissions!$D80,EF!$D$84:$D$99,0))*INDEX(EF!$H$100:$H$115,MATCH(Emissions!$D80,EF!$D$100:$D$115,0))*INDEX(EF!$H$132:$H$147,MATCH(Emissions!$D80,EF!$D$132:$D$147,0))*kgtoGg</f>
        <v>0.14531251723903005</v>
      </c>
      <c r="AZ80" s="22">
        <f>INDEX('Activity data'!AZ$24:AZ$39,MATCH(Emissions!$D80,'Activity data'!$D$24:$D$39,0))*INDEX(EF!$H$84:$H$99,MATCH(Emissions!$D80,EF!$D$84:$D$99,0))*INDEX(EF!$H$100:$H$115,MATCH(Emissions!$D80,EF!$D$100:$D$115,0))*INDEX(EF!$H$132:$H$147,MATCH(Emissions!$D80,EF!$D$132:$D$147,0))*kgtoGg</f>
        <v>0.14484647543033843</v>
      </c>
      <c r="BA80" s="22">
        <f>INDEX('Activity data'!BA$24:BA$39,MATCH(Emissions!$D80,'Activity data'!$D$24:$D$39,0))*INDEX(EF!$H$84:$H$99,MATCH(Emissions!$D80,EF!$D$84:$D$99,0))*INDEX(EF!$H$100:$H$115,MATCH(Emissions!$D80,EF!$D$100:$D$115,0))*INDEX(EF!$H$132:$H$147,MATCH(Emissions!$D80,EF!$D$132:$D$147,0))*kgtoGg</f>
        <v>0.14438043362164685</v>
      </c>
      <c r="BB80" s="22">
        <f>INDEX('Activity data'!BB$24:BB$39,MATCH(Emissions!$D80,'Activity data'!$D$24:$D$39,0))*INDEX(EF!$H$84:$H$99,MATCH(Emissions!$D80,EF!$D$84:$D$99,0))*INDEX(EF!$H$100:$H$115,MATCH(Emissions!$D80,EF!$D$100:$D$115,0))*INDEX(EF!$H$132:$H$147,MATCH(Emissions!$D80,EF!$D$132:$D$147,0))*kgtoGg</f>
        <v>0.14391439181295529</v>
      </c>
      <c r="BC80" s="22">
        <f>INDEX('Activity data'!BC$24:BC$39,MATCH(Emissions!$D80,'Activity data'!$D$24:$D$39,0))*INDEX(EF!$H$84:$H$99,MATCH(Emissions!$D80,EF!$D$84:$D$99,0))*INDEX(EF!$H$100:$H$115,MATCH(Emissions!$D80,EF!$D$100:$D$115,0))*INDEX(EF!$H$132:$H$147,MATCH(Emissions!$D80,EF!$D$132:$D$147,0))*kgtoGg</f>
        <v>0.1434483500042637</v>
      </c>
      <c r="BD80" s="22">
        <f>INDEX('Activity data'!BD$24:BD$39,MATCH(Emissions!$D80,'Activity data'!$D$24:$D$39,0))*INDEX(EF!$H$84:$H$99,MATCH(Emissions!$D80,EF!$D$84:$D$99,0))*INDEX(EF!$H$100:$H$115,MATCH(Emissions!$D80,EF!$D$100:$D$115,0))*INDEX(EF!$H$132:$H$147,MATCH(Emissions!$D80,EF!$D$132:$D$147,0))*kgtoGg</f>
        <v>0.14298230819557212</v>
      </c>
      <c r="BE80" s="22">
        <f>INDEX('Activity data'!BE$24:BE$39,MATCH(Emissions!$D80,'Activity data'!$D$24:$D$39,0))*INDEX(EF!$H$84:$H$99,MATCH(Emissions!$D80,EF!$D$84:$D$99,0))*INDEX(EF!$H$100:$H$115,MATCH(Emissions!$D80,EF!$D$100:$D$115,0))*INDEX(EF!$H$132:$H$147,MATCH(Emissions!$D80,EF!$D$132:$D$147,0))*kgtoGg</f>
        <v>0.14251626638688056</v>
      </c>
      <c r="BF80" s="22">
        <f>INDEX('Activity data'!BF$24:BF$39,MATCH(Emissions!$D80,'Activity data'!$D$24:$D$39,0))*INDEX(EF!$H$84:$H$99,MATCH(Emissions!$D80,EF!$D$84:$D$99,0))*INDEX(EF!$H$100:$H$115,MATCH(Emissions!$D80,EF!$D$100:$D$115,0))*INDEX(EF!$H$132:$H$147,MATCH(Emissions!$D80,EF!$D$132:$D$147,0))*kgtoGg</f>
        <v>0.142050224578189</v>
      </c>
      <c r="BG80" s="22">
        <f>INDEX('Activity data'!BG$24:BG$39,MATCH(Emissions!$D80,'Activity data'!$D$24:$D$39,0))*INDEX(EF!$H$84:$H$99,MATCH(Emissions!$D80,EF!$D$84:$D$99,0))*INDEX(EF!$H$100:$H$115,MATCH(Emissions!$D80,EF!$D$100:$D$115,0))*INDEX(EF!$H$132:$H$147,MATCH(Emissions!$D80,EF!$D$132:$D$147,0))*kgtoGg</f>
        <v>0.14158418276949739</v>
      </c>
      <c r="BH80" s="22">
        <f>INDEX('Activity data'!BH$24:BH$39,MATCH(Emissions!$D80,'Activity data'!$D$24:$D$39,0))*INDEX(EF!$H$84:$H$99,MATCH(Emissions!$D80,EF!$D$84:$D$99,0))*INDEX(EF!$H$100:$H$115,MATCH(Emissions!$D80,EF!$D$100:$D$115,0))*INDEX(EF!$H$132:$H$147,MATCH(Emissions!$D80,EF!$D$132:$D$147,0))*kgtoGg</f>
        <v>0.14111814096080577</v>
      </c>
      <c r="BI80" s="22">
        <f>INDEX('Activity data'!BI$24:BI$39,MATCH(Emissions!$D80,'Activity data'!$D$24:$D$39,0))*INDEX(EF!$H$84:$H$99,MATCH(Emissions!$D80,EF!$D$84:$D$99,0))*INDEX(EF!$H$100:$H$115,MATCH(Emissions!$D80,EF!$D$100:$D$115,0))*INDEX(EF!$H$132:$H$147,MATCH(Emissions!$D80,EF!$D$132:$D$147,0))*kgtoGg</f>
        <v>0.14065209915211424</v>
      </c>
      <c r="BJ80" s="22">
        <f>INDEX('Activity data'!BJ$24:BJ$39,MATCH(Emissions!$D80,'Activity data'!$D$24:$D$39,0))*INDEX(EF!$H$84:$H$99,MATCH(Emissions!$D80,EF!$D$84:$D$99,0))*INDEX(EF!$H$100:$H$115,MATCH(Emissions!$D80,EF!$D$100:$D$115,0))*INDEX(EF!$H$132:$H$147,MATCH(Emissions!$D80,EF!$D$132:$D$147,0))*kgtoGg</f>
        <v>0.14018605734342263</v>
      </c>
      <c r="BK80" s="22">
        <f>INDEX('Activity data'!BK$24:BK$39,MATCH(Emissions!$D80,'Activity data'!$D$24:$D$39,0))*INDEX(EF!$H$84:$H$99,MATCH(Emissions!$D80,EF!$D$84:$D$99,0))*INDEX(EF!$H$100:$H$115,MATCH(Emissions!$D80,EF!$D$100:$D$115,0))*INDEX(EF!$H$132:$H$147,MATCH(Emissions!$D80,EF!$D$132:$D$147,0))*kgtoGg</f>
        <v>0.13972001553473104</v>
      </c>
      <c r="BL80" s="22">
        <f>INDEX('Activity data'!BL$24:BL$39,MATCH(Emissions!$D80,'Activity data'!$D$24:$D$39,0))*INDEX(EF!$H$84:$H$99,MATCH(Emissions!$D80,EF!$D$84:$D$99,0))*INDEX(EF!$H$100:$H$115,MATCH(Emissions!$D80,EF!$D$100:$D$115,0))*INDEX(EF!$H$132:$H$147,MATCH(Emissions!$D80,EF!$D$132:$D$147,0))*kgtoGg</f>
        <v>0.13925397372603948</v>
      </c>
      <c r="BM80" s="22">
        <f>INDEX('Activity data'!BM$24:BM$39,MATCH(Emissions!$D80,'Activity data'!$D$24:$D$39,0))*INDEX(EF!$H$84:$H$99,MATCH(Emissions!$D80,EF!$D$84:$D$99,0))*INDEX(EF!$H$100:$H$115,MATCH(Emissions!$D80,EF!$D$100:$D$115,0))*INDEX(EF!$H$132:$H$147,MATCH(Emissions!$D80,EF!$D$132:$D$147,0))*kgtoGg</f>
        <v>0.13878793191734787</v>
      </c>
      <c r="BN80" s="22">
        <f>INDEX('Activity data'!BN$24:BN$39,MATCH(Emissions!$D80,'Activity data'!$D$24:$D$39,0))*INDEX(EF!$H$84:$H$99,MATCH(Emissions!$D80,EF!$D$84:$D$99,0))*INDEX(EF!$H$100:$H$115,MATCH(Emissions!$D80,EF!$D$100:$D$115,0))*INDEX(EF!$H$132:$H$147,MATCH(Emissions!$D80,EF!$D$132:$D$147,0))*kgtoGg</f>
        <v>0.13832189010865634</v>
      </c>
      <c r="BO80" s="22">
        <f>INDEX('Activity data'!BO$24:BO$39,MATCH(Emissions!$D80,'Activity data'!$D$24:$D$39,0))*INDEX(EF!$H$84:$H$99,MATCH(Emissions!$D80,EF!$D$84:$D$99,0))*INDEX(EF!$H$100:$H$115,MATCH(Emissions!$D80,EF!$D$100:$D$115,0))*INDEX(EF!$H$132:$H$147,MATCH(Emissions!$D80,EF!$D$132:$D$147,0))*kgtoGg</f>
        <v>0.13785584829996475</v>
      </c>
      <c r="BP80" s="22">
        <f>INDEX('Activity data'!BP$24:BP$39,MATCH(Emissions!$D80,'Activity data'!$D$24:$D$39,0))*INDEX(EF!$H$84:$H$99,MATCH(Emissions!$D80,EF!$D$84:$D$99,0))*INDEX(EF!$H$100:$H$115,MATCH(Emissions!$D80,EF!$D$100:$D$115,0))*INDEX(EF!$H$132:$H$147,MATCH(Emissions!$D80,EF!$D$132:$D$147,0))*kgtoGg</f>
        <v>0.13738980649127319</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888.63041417130205</v>
      </c>
      <c r="AF86" s="22">
        <f>'Activity data'!AF45*EF!$H$149*CtoCO2*ttoGg</f>
        <v>891.9709384420637</v>
      </c>
      <c r="AG86" s="22">
        <f>'Activity data'!AG45*EF!$H$149*CtoCO2*ttoGg</f>
        <v>894.64783120494928</v>
      </c>
      <c r="AH86" s="22">
        <f>'Activity data'!AH45*EF!$H$149*CtoCO2*ttoGg</f>
        <v>895.96017622746649</v>
      </c>
      <c r="AI86" s="22">
        <f>'Activity data'!AI45*EF!$H$149*CtoCO2*ttoGg</f>
        <v>897.10299427021494</v>
      </c>
      <c r="AJ86" s="22">
        <f>'Activity data'!AJ45*EF!$H$149*CtoCO2*ttoGg</f>
        <v>899.16124042769673</v>
      </c>
      <c r="AK86" s="22">
        <f>'Activity data'!AK45*EF!$H$149*CtoCO2*ttoGg</f>
        <v>900.80950609900481</v>
      </c>
      <c r="AL86" s="22">
        <f>'Activity data'!AL45*EF!$H$149*CtoCO2*ttoGg</f>
        <v>901.17954986630696</v>
      </c>
      <c r="AM86" s="22">
        <f>'Activity data'!AM45*EF!$H$149*CtoCO2*ttoGg</f>
        <v>889.94814133920909</v>
      </c>
      <c r="AN86" s="22">
        <f>'Activity data'!AN45*EF!$H$149*CtoCO2*ttoGg</f>
        <v>895.03909896180073</v>
      </c>
      <c r="AO86" s="22">
        <f>'Activity data'!AO45*EF!$H$149*CtoCO2*ttoGg</f>
        <v>898.52468069017743</v>
      </c>
      <c r="AP86" s="22">
        <f>'Activity data'!AP45*EF!$H$149*CtoCO2*ttoGg</f>
        <v>902.22186665595586</v>
      </c>
      <c r="AQ86" s="22">
        <f>'Activity data'!AQ45*EF!$H$149*CtoCO2*ttoGg</f>
        <v>905.89803858974608</v>
      </c>
      <c r="AR86" s="22">
        <f>'Activity data'!AR45*EF!$H$149*CtoCO2*ttoGg</f>
        <v>910.78266087742543</v>
      </c>
      <c r="AS86" s="22">
        <f>'Activity data'!AS45*EF!$H$149*CtoCO2*ttoGg</f>
        <v>915.77619580897499</v>
      </c>
      <c r="AT86" s="22">
        <f>'Activity data'!AT45*EF!$H$149*CtoCO2*ttoGg</f>
        <v>921.02537646676535</v>
      </c>
      <c r="AU86" s="22">
        <f>'Activity data'!AU45*EF!$H$149*CtoCO2*ttoGg</f>
        <v>926.31586555784088</v>
      </c>
      <c r="AV86" s="22">
        <f>'Activity data'!AV45*EF!$H$149*CtoCO2*ttoGg</f>
        <v>932.86039467413991</v>
      </c>
      <c r="AW86" s="22">
        <f>'Activity data'!AW45*EF!$H$149*CtoCO2*ttoGg</f>
        <v>939.59366428088151</v>
      </c>
      <c r="AX86" s="22">
        <f>'Activity data'!AX45*EF!$H$149*CtoCO2*ttoGg</f>
        <v>945.63783627258306</v>
      </c>
      <c r="AY86" s="22">
        <f>'Activity data'!AY45*EF!$H$149*CtoCO2*ttoGg</f>
        <v>951.49274482367457</v>
      </c>
      <c r="AZ86" s="22">
        <f>'Activity data'!AZ45*EF!$H$149*CtoCO2*ttoGg</f>
        <v>957.26091749383977</v>
      </c>
      <c r="BA86" s="22">
        <f>'Activity data'!BA45*EF!$H$149*CtoCO2*ttoGg</f>
        <v>963.41504105651541</v>
      </c>
      <c r="BB86" s="22">
        <f>'Activity data'!BB45*EF!$H$149*CtoCO2*ttoGg</f>
        <v>968.64936582911491</v>
      </c>
      <c r="BC86" s="22">
        <f>'Activity data'!BC45*EF!$H$149*CtoCO2*ttoGg</f>
        <v>974.10104035917789</v>
      </c>
      <c r="BD86" s="22">
        <f>'Activity data'!BD45*EF!$H$149*CtoCO2*ttoGg</f>
        <v>979.66862968616465</v>
      </c>
      <c r="BE86" s="22">
        <f>'Activity data'!BE45*EF!$H$149*CtoCO2*ttoGg</f>
        <v>984.87703401088834</v>
      </c>
      <c r="BF86" s="22">
        <f>'Activity data'!BF45*EF!$H$149*CtoCO2*ttoGg</f>
        <v>990.04766655244805</v>
      </c>
      <c r="BG86" s="22">
        <f>'Activity data'!BG45*EF!$H$149*CtoCO2*ttoGg</f>
        <v>995.37192944591618</v>
      </c>
      <c r="BH86" s="22">
        <f>'Activity data'!BH45*EF!$H$149*CtoCO2*ttoGg</f>
        <v>1000.5812634494417</v>
      </c>
      <c r="BI86" s="22">
        <f>'Activity data'!BI45*EF!$H$149*CtoCO2*ttoGg</f>
        <v>1005.7784538134306</v>
      </c>
      <c r="BJ86" s="22">
        <f>'Activity data'!BJ45*EF!$H$149*CtoCO2*ttoGg</f>
        <v>1011.0078228066556</v>
      </c>
      <c r="BK86" s="22">
        <f>'Activity data'!BK45*EF!$H$149*CtoCO2*ttoGg</f>
        <v>1016.2722072934736</v>
      </c>
      <c r="BL86" s="22">
        <f>'Activity data'!BL45*EF!$H$149*CtoCO2*ttoGg</f>
        <v>1021.7827740971042</v>
      </c>
      <c r="BM86" s="22">
        <f>'Activity data'!BM45*EF!$H$149*CtoCO2*ttoGg</f>
        <v>1027.3702230417398</v>
      </c>
      <c r="BN86" s="22">
        <f>'Activity data'!BN45*EF!$H$149*CtoCO2*ttoGg</f>
        <v>1032.7509428468957</v>
      </c>
      <c r="BO86" s="22">
        <f>'Activity data'!BO45*EF!$H$149*CtoCO2*ttoGg</f>
        <v>1038.2197293070262</v>
      </c>
      <c r="BP86" s="22">
        <f>'Activity data'!BP45*EF!$H$149*CtoCO2*ttoGg</f>
        <v>1043.8381199885805</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470.04099812720074</v>
      </c>
      <c r="AF87" s="22">
        <f>'Activity data'!AF46*EF!$H$150*CtoCO2*ttoGg</f>
        <v>469.95683083366708</v>
      </c>
      <c r="AG87" s="22">
        <f>'Activity data'!AG46*EF!$H$150*CtoCO2*ttoGg</f>
        <v>469.88938428915185</v>
      </c>
      <c r="AH87" s="22">
        <f>'Activity data'!AH46*EF!$H$150*CtoCO2*ttoGg</f>
        <v>469.85631866238953</v>
      </c>
      <c r="AI87" s="22">
        <f>'Activity data'!AI46*EF!$H$150*CtoCO2*ttoGg</f>
        <v>469.82752440919353</v>
      </c>
      <c r="AJ87" s="22">
        <f>'Activity data'!AJ46*EF!$H$150*CtoCO2*ttoGg</f>
        <v>469.77566518158142</v>
      </c>
      <c r="AK87" s="22">
        <f>'Activity data'!AK46*EF!$H$150*CtoCO2*ttoGg</f>
        <v>469.73413575406227</v>
      </c>
      <c r="AL87" s="22">
        <f>'Activity data'!AL46*EF!$H$150*CtoCO2*ttoGg</f>
        <v>469.72481219289091</v>
      </c>
      <c r="AM87" s="22">
        <f>'Activity data'!AM46*EF!$H$150*CtoCO2*ttoGg</f>
        <v>470.00779689279892</v>
      </c>
      <c r="AN87" s="22">
        <f>'Activity data'!AN46*EF!$H$150*CtoCO2*ttoGg</f>
        <v>469.87952597187234</v>
      </c>
      <c r="AO87" s="22">
        <f>'Activity data'!AO46*EF!$H$150*CtoCO2*ttoGg</f>
        <v>469.79170383477981</v>
      </c>
      <c r="AP87" s="22">
        <f>'Activity data'!AP46*EF!$H$150*CtoCO2*ttoGg</f>
        <v>469.69855015254069</v>
      </c>
      <c r="AQ87" s="22">
        <f>'Activity data'!AQ46*EF!$H$150*CtoCO2*ttoGg</f>
        <v>469.60592593635408</v>
      </c>
      <c r="AR87" s="22">
        <f>'Activity data'!AR46*EF!$H$150*CtoCO2*ttoGg</f>
        <v>469.48285380618387</v>
      </c>
      <c r="AS87" s="22">
        <f>'Activity data'!AS46*EF!$H$150*CtoCO2*ttoGg</f>
        <v>469.35703753116587</v>
      </c>
      <c r="AT87" s="22">
        <f>'Activity data'!AT46*EF!$H$150*CtoCO2*ttoGg</f>
        <v>469.22478004897891</v>
      </c>
      <c r="AU87" s="22">
        <f>'Activity data'!AU46*EF!$H$150*CtoCO2*ttoGg</f>
        <v>469.09148176638206</v>
      </c>
      <c r="AV87" s="22">
        <f>'Activity data'!AV46*EF!$H$150*CtoCO2*ttoGg</f>
        <v>468.92658690003054</v>
      </c>
      <c r="AW87" s="22">
        <f>'Activity data'!AW46*EF!$H$150*CtoCO2*ttoGg</f>
        <v>468.75693655969559</v>
      </c>
      <c r="AX87" s="22">
        <f>'Activity data'!AX46*EF!$H$150*CtoCO2*ttoGg</f>
        <v>468.60464860817677</v>
      </c>
      <c r="AY87" s="22">
        <f>'Activity data'!AY46*EF!$H$150*CtoCO2*ttoGg</f>
        <v>468.45712930680668</v>
      </c>
      <c r="AZ87" s="22">
        <f>'Activity data'!AZ46*EF!$H$150*CtoCO2*ttoGg</f>
        <v>468.31179538825614</v>
      </c>
      <c r="BA87" s="22">
        <f>'Activity data'!BA46*EF!$H$150*CtoCO2*ttoGg</f>
        <v>468.15673711525517</v>
      </c>
      <c r="BB87" s="22">
        <f>'Activity data'!BB46*EF!$H$150*CtoCO2*ttoGg</f>
        <v>468.02485393947882</v>
      </c>
      <c r="BC87" s="22">
        <f>'Activity data'!BC46*EF!$H$150*CtoCO2*ttoGg</f>
        <v>467.88749445538889</v>
      </c>
      <c r="BD87" s="22">
        <f>'Activity data'!BD46*EF!$H$150*CtoCO2*ttoGg</f>
        <v>467.74721440136824</v>
      </c>
      <c r="BE87" s="22">
        <f>'Activity data'!BE46*EF!$H$150*CtoCO2*ttoGg</f>
        <v>467.61598431288246</v>
      </c>
      <c r="BF87" s="22">
        <f>'Activity data'!BF46*EF!$H$150*CtoCO2*ttoGg</f>
        <v>467.48570591595853</v>
      </c>
      <c r="BG87" s="22">
        <f>'Activity data'!BG46*EF!$H$150*CtoCO2*ttoGg</f>
        <v>467.35155667425801</v>
      </c>
      <c r="BH87" s="22">
        <f>'Activity data'!BH46*EF!$H$150*CtoCO2*ttoGg</f>
        <v>467.22030316173976</v>
      </c>
      <c r="BI87" s="22">
        <f>'Activity data'!BI46*EF!$H$150*CtoCO2*ttoGg</f>
        <v>467.08935561834227</v>
      </c>
      <c r="BJ87" s="22">
        <f>'Activity data'!BJ46*EF!$H$150*CtoCO2*ttoGg</f>
        <v>466.9575973075581</v>
      </c>
      <c r="BK87" s="22">
        <f>'Activity data'!BK46*EF!$H$150*CtoCO2*ttoGg</f>
        <v>466.82495675222549</v>
      </c>
      <c r="BL87" s="22">
        <f>'Activity data'!BL46*EF!$H$150*CtoCO2*ttoGg</f>
        <v>466.68611342821265</v>
      </c>
      <c r="BM87" s="22">
        <f>'Activity data'!BM46*EF!$H$150*CtoCO2*ttoGg</f>
        <v>466.5453329945712</v>
      </c>
      <c r="BN87" s="22">
        <f>'Activity data'!BN46*EF!$H$150*CtoCO2*ttoGg</f>
        <v>466.40976127392037</v>
      </c>
      <c r="BO87" s="22">
        <f>'Activity data'!BO46*EF!$H$150*CtoCO2*ttoGg</f>
        <v>466.27197064048846</v>
      </c>
      <c r="BP87" s="22">
        <f>'Activity data'!BP46*EF!$H$150*CtoCO2*ttoGg</f>
        <v>466.13041060399354</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6.6056220451404437</v>
      </c>
      <c r="AF88" s="22">
        <f>'Activity data'!AF47*ttokg*SNEF*NtoN2O*kgtoGg</f>
        <v>6.604295465829626</v>
      </c>
      <c r="AG88" s="22">
        <f>'Activity data'!AG47*ttokg*SNEF*NtoN2O*kgtoGg</f>
        <v>6.603232425938673</v>
      </c>
      <c r="AH88" s="22">
        <f>'Activity data'!AH47*ttokg*SNEF*NtoN2O*kgtoGg</f>
        <v>6.6027112712891585</v>
      </c>
      <c r="AI88" s="22">
        <f>'Activity data'!AI47*ttokg*SNEF*NtoN2O*kgtoGg</f>
        <v>6.6022574387022166</v>
      </c>
      <c r="AJ88" s="22">
        <f>'Activity data'!AJ47*ttokg*SNEF*NtoN2O*kgtoGg</f>
        <v>6.6014400739571135</v>
      </c>
      <c r="AK88" s="22">
        <f>'Activity data'!AK47*ttokg*SNEF*NtoN2O*kgtoGg</f>
        <v>6.6007855194737273</v>
      </c>
      <c r="AL88" s="22">
        <f>'Activity data'!AL47*ttokg*SNEF*NtoN2O*kgtoGg</f>
        <v>6.6006385687659899</v>
      </c>
      <c r="AM88" s="22">
        <f>'Activity data'!AM47*ttokg*SNEF*NtoN2O*kgtoGg</f>
        <v>6.6050987531489609</v>
      </c>
      <c r="AN88" s="22">
        <f>'Activity data'!AN47*ttokg*SNEF*NtoN2O*kgtoGg</f>
        <v>6.6030770468217561</v>
      </c>
      <c r="AO88" s="22">
        <f>'Activity data'!AO47*ttokg*SNEF*NtoN2O*kgtoGg</f>
        <v>6.6016928627140405</v>
      </c>
      <c r="AP88" s="22">
        <f>'Activity data'!AP47*ttokg*SNEF*NtoN2O*kgtoGg</f>
        <v>6.6002246469452261</v>
      </c>
      <c r="AQ88" s="22">
        <f>'Activity data'!AQ47*ttokg*SNEF*NtoN2O*kgtoGg</f>
        <v>6.5987647762078518</v>
      </c>
      <c r="AR88" s="22">
        <f>'Activity data'!AR47*ttokg*SNEF*NtoN2O*kgtoGg</f>
        <v>6.5968250091704723</v>
      </c>
      <c r="AS88" s="22">
        <f>'Activity data'!AS47*ttokg*SNEF*NtoN2O*kgtoGg</f>
        <v>6.5948419910598082</v>
      </c>
      <c r="AT88" s="22">
        <f>'Activity data'!AT47*ttokg*SNEF*NtoN2O*kgtoGg</f>
        <v>6.5927574516597156</v>
      </c>
      <c r="AU88" s="22">
        <f>'Activity data'!AU47*ttokg*SNEF*NtoN2O*kgtoGg</f>
        <v>6.5906565079743933</v>
      </c>
      <c r="AV88" s="22">
        <f>'Activity data'!AV47*ttokg*SNEF*NtoN2O*kgtoGg</f>
        <v>6.5880575635509961</v>
      </c>
      <c r="AW88" s="22">
        <f>'Activity data'!AW47*ttokg*SNEF*NtoN2O*kgtoGg</f>
        <v>6.585383667051385</v>
      </c>
      <c r="AX88" s="22">
        <f>'Activity data'!AX47*ttokg*SNEF*NtoN2O*kgtoGg</f>
        <v>6.5829834229982627</v>
      </c>
      <c r="AY88" s="22">
        <f>'Activity data'!AY47*ttokg*SNEF*NtoN2O*kgtoGg</f>
        <v>6.5806583386938069</v>
      </c>
      <c r="AZ88" s="22">
        <f>'Activity data'!AZ47*ttokg*SNEF*NtoN2O*kgtoGg</f>
        <v>6.5783676986908484</v>
      </c>
      <c r="BA88" s="22">
        <f>'Activity data'!BA47*ttokg*SNEF*NtoN2O*kgtoGg</f>
        <v>6.5759237909887194</v>
      </c>
      <c r="BB88" s="22">
        <f>'Activity data'!BB47*ttokg*SNEF*NtoN2O*kgtoGg</f>
        <v>6.573845151114674</v>
      </c>
      <c r="BC88" s="22">
        <f>'Activity data'!BC47*ttokg*SNEF*NtoN2O*kgtoGg</f>
        <v>6.5716801979352626</v>
      </c>
      <c r="BD88" s="22">
        <f>'Activity data'!BD47*ttokg*SNEF*NtoN2O*kgtoGg</f>
        <v>6.5694692130078511</v>
      </c>
      <c r="BE88" s="22">
        <f>'Activity data'!BE47*ttokg*SNEF*NtoN2O*kgtoGg</f>
        <v>6.5674008665868948</v>
      </c>
      <c r="BF88" s="22">
        <f>'Activity data'!BF47*ttokg*SNEF*NtoN2O*kgtoGg</f>
        <v>6.5653475199869291</v>
      </c>
      <c r="BG88" s="22">
        <f>'Activity data'!BG47*ttokg*SNEF*NtoN2O*kgtoGg</f>
        <v>6.5632331641471451</v>
      </c>
      <c r="BH88" s="22">
        <f>'Activity data'!BH47*ttokg*SNEF*NtoN2O*kgtoGg</f>
        <v>6.5611644485348393</v>
      </c>
      <c r="BI88" s="22">
        <f>'Activity data'!BI47*ttokg*SNEF*NtoN2O*kgtoGg</f>
        <v>6.5591005553694481</v>
      </c>
      <c r="BJ88" s="22">
        <f>'Activity data'!BJ47*ttokg*SNEF*NtoN2O*kgtoGg</f>
        <v>6.5570238835201362</v>
      </c>
      <c r="BK88" s="22">
        <f>'Activity data'!BK47*ttokg*SNEF*NtoN2O*kgtoGg</f>
        <v>6.5549333064195521</v>
      </c>
      <c r="BL88" s="22">
        <f>'Activity data'!BL47*ttokg*SNEF*NtoN2O*kgtoGg</f>
        <v>6.5527449661112502</v>
      </c>
      <c r="BM88" s="22">
        <f>'Activity data'!BM47*ttokg*SNEF*NtoN2O*kgtoGg</f>
        <v>6.5505260945900714</v>
      </c>
      <c r="BN88" s="22">
        <f>'Activity data'!BN47*ttokg*SNEF*NtoN2O*kgtoGg</f>
        <v>6.5483893187452429</v>
      </c>
      <c r="BO88" s="22">
        <f>'Activity data'!BO47*ttokg*SNEF*NtoN2O*kgtoGg</f>
        <v>6.5462175701257888</v>
      </c>
      <c r="BP88" s="22">
        <f>'Activity data'!BP47*ttokg*SNEF*NtoN2O*kgtoGg</f>
        <v>6.543986411111776</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4.3597105497926933E-2</v>
      </c>
      <c r="AF89" s="22">
        <f>'Activity data'!AF48*ttokg*ONEF*NtoN2O*kgtoGg</f>
        <v>4.3588350074475542E-2</v>
      </c>
      <c r="AG89" s="22">
        <f>'Activity data'!AG48*ttokg*ONEF*NtoN2O*kgtoGg</f>
        <v>4.3581334011195245E-2</v>
      </c>
      <c r="AH89" s="22">
        <f>'Activity data'!AH48*ttokg*ONEF*NtoN2O*kgtoGg</f>
        <v>4.3577894390508458E-2</v>
      </c>
      <c r="AI89" s="22">
        <f>'Activity data'!AI48*ttokg*ONEF*NtoN2O*kgtoGg</f>
        <v>4.357489909543464E-2</v>
      </c>
      <c r="AJ89" s="22">
        <f>'Activity data'!AJ48*ttokg*ONEF*NtoN2O*kgtoGg</f>
        <v>4.3569504488116952E-2</v>
      </c>
      <c r="AK89" s="22">
        <f>'Activity data'!AK48*ttokg*ONEF*NtoN2O*kgtoGg</f>
        <v>4.356518442852661E-2</v>
      </c>
      <c r="AL89" s="22">
        <f>'Activity data'!AL48*ttokg*ONEF*NtoN2O*kgtoGg</f>
        <v>4.3564214553855549E-2</v>
      </c>
      <c r="AM89" s="22">
        <f>'Activity data'!AM48*ttokg*ONEF*NtoN2O*kgtoGg</f>
        <v>4.3593651770783143E-2</v>
      </c>
      <c r="AN89" s="22">
        <f>'Activity data'!AN48*ttokg*ONEF*NtoN2O*kgtoGg</f>
        <v>4.3580308509023599E-2</v>
      </c>
      <c r="AO89" s="22">
        <f>'Activity data'!AO48*ttokg*ONEF*NtoN2O*kgtoGg</f>
        <v>4.3571172893912678E-2</v>
      </c>
      <c r="AP89" s="22">
        <f>'Activity data'!AP48*ttokg*ONEF*NtoN2O*kgtoGg</f>
        <v>4.3561482669838489E-2</v>
      </c>
      <c r="AQ89" s="22">
        <f>'Activity data'!AQ48*ttokg*ONEF*NtoN2O*kgtoGg</f>
        <v>4.355184752297183E-2</v>
      </c>
      <c r="AR89" s="22">
        <f>'Activity data'!AR48*ttokg*ONEF*NtoN2O*kgtoGg</f>
        <v>4.3539045060525132E-2</v>
      </c>
      <c r="AS89" s="22">
        <f>'Activity data'!AS48*ttokg*ONEF*NtoN2O*kgtoGg</f>
        <v>4.3525957140994734E-2</v>
      </c>
      <c r="AT89" s="22">
        <f>'Activity data'!AT48*ttokg*ONEF*NtoN2O*kgtoGg</f>
        <v>4.3512199180954142E-2</v>
      </c>
      <c r="AU89" s="22">
        <f>'Activity data'!AU48*ttokg*ONEF*NtoN2O*kgtoGg</f>
        <v>4.3498332952631003E-2</v>
      </c>
      <c r="AV89" s="22">
        <f>'Activity data'!AV48*ttokg*ONEF*NtoN2O*kgtoGg</f>
        <v>4.3481179919436577E-2</v>
      </c>
      <c r="AW89" s="22">
        <f>'Activity data'!AW48*ttokg*ONEF*NtoN2O*kgtoGg</f>
        <v>4.3463532202539151E-2</v>
      </c>
      <c r="AX89" s="22">
        <f>'Activity data'!AX48*ttokg*ONEF*NtoN2O*kgtoGg</f>
        <v>4.3447690591788546E-2</v>
      </c>
      <c r="AY89" s="22">
        <f>'Activity data'!AY48*ttokg*ONEF*NtoN2O*kgtoGg</f>
        <v>4.343234503537912E-2</v>
      </c>
      <c r="AZ89" s="22">
        <f>'Activity data'!AZ48*ttokg*ONEF*NtoN2O*kgtoGg</f>
        <v>4.3417226811359608E-2</v>
      </c>
      <c r="BA89" s="22">
        <f>'Activity data'!BA48*ttokg*ONEF*NtoN2O*kgtoGg</f>
        <v>4.340109702052556E-2</v>
      </c>
      <c r="BB89" s="22">
        <f>'Activity data'!BB48*ttokg*ONEF*NtoN2O*kgtoGg</f>
        <v>4.3387377997356848E-2</v>
      </c>
      <c r="BC89" s="22">
        <f>'Activity data'!BC48*ttokg*ONEF*NtoN2O*kgtoGg</f>
        <v>4.3373089306372736E-2</v>
      </c>
      <c r="BD89" s="22">
        <f>'Activity data'!BD48*ttokg*ONEF*NtoN2O*kgtoGg</f>
        <v>4.3358496805851819E-2</v>
      </c>
      <c r="BE89" s="22">
        <f>'Activity data'!BE48*ttokg*ONEF*NtoN2O*kgtoGg</f>
        <v>4.3344845719473522E-2</v>
      </c>
      <c r="BF89" s="22">
        <f>'Activity data'!BF48*ttokg*ONEF*NtoN2O*kgtoGg</f>
        <v>4.3331293631913737E-2</v>
      </c>
      <c r="BG89" s="22">
        <f>'Activity data'!BG48*ttokg*ONEF*NtoN2O*kgtoGg</f>
        <v>4.3317338883371179E-2</v>
      </c>
      <c r="BH89" s="22">
        <f>'Activity data'!BH48*ttokg*ONEF*NtoN2O*kgtoGg</f>
        <v>4.3303685360329948E-2</v>
      </c>
      <c r="BI89" s="22">
        <f>'Activity data'!BI48*ttokg*ONEF*NtoN2O*kgtoGg</f>
        <v>4.3290063665438368E-2</v>
      </c>
      <c r="BJ89" s="22">
        <f>'Activity data'!BJ48*ttokg*ONEF*NtoN2O*kgtoGg</f>
        <v>4.3276357631232901E-2</v>
      </c>
      <c r="BK89" s="22">
        <f>'Activity data'!BK48*ttokg*ONEF*NtoN2O*kgtoGg</f>
        <v>4.3262559822369054E-2</v>
      </c>
      <c r="BL89" s="22">
        <f>'Activity data'!BL48*ttokg*ONEF*NtoN2O*kgtoGg</f>
        <v>4.3248116776334264E-2</v>
      </c>
      <c r="BM89" s="22">
        <f>'Activity data'!BM48*ttokg*ONEF*NtoN2O*kgtoGg</f>
        <v>4.3233472224294474E-2</v>
      </c>
      <c r="BN89" s="22">
        <f>'Activity data'!BN48*ttokg*ONEF*NtoN2O*kgtoGg</f>
        <v>4.3219369503718623E-2</v>
      </c>
      <c r="BO89" s="22">
        <f>'Activity data'!BO48*ttokg*ONEF*NtoN2O*kgtoGg</f>
        <v>4.3205035962830207E-2</v>
      </c>
      <c r="BP89" s="22">
        <f>'Activity data'!BP48*ttokg*ONEF*NtoN2O*kgtoGg</f>
        <v>4.3190310313337726E-2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2.94930909510781</v>
      </c>
      <c r="AE90" s="22">
        <f>'Activity data'!AE85*CREF*NtoN2O*kgtoGg</f>
        <v>2.9557232379676006</v>
      </c>
      <c r="AF90" s="22">
        <f>'Activity data'!AF85*CREF*NtoN2O*kgtoGg</f>
        <v>2.9656269315467365</v>
      </c>
      <c r="AG90" s="22">
        <f>'Activity data'!AG85*CREF*NtoN2O*kgtoGg</f>
        <v>2.9735631485950211</v>
      </c>
      <c r="AH90" s="22">
        <f>'Activity data'!AH85*CREF*NtoN2O*kgtoGg</f>
        <v>2.9774538740978622</v>
      </c>
      <c r="AI90" s="22">
        <f>'Activity data'!AI85*CREF*NtoN2O*kgtoGg</f>
        <v>2.9808420008692065</v>
      </c>
      <c r="AJ90" s="22">
        <f>'Activity data'!AJ85*CREF*NtoN2O*kgtoGg</f>
        <v>2.9869441086828057</v>
      </c>
      <c r="AK90" s="22">
        <f>'Activity data'!AK85*CREF*NtoN2O*kgtoGg</f>
        <v>2.9918307422835619</v>
      </c>
      <c r="AL90" s="22">
        <f>'Activity data'!AL85*CREF*NtoN2O*kgtoGg</f>
        <v>2.9929278156125325</v>
      </c>
      <c r="AM90" s="22">
        <f>'Activity data'!AM85*CREF*NtoN2O*kgtoGg</f>
        <v>2.959629919983378</v>
      </c>
      <c r="AN90" s="22">
        <f>'Activity data'!AN85*CREF*NtoN2O*kgtoGg</f>
        <v>2.9747231449480398</v>
      </c>
      <c r="AO90" s="22">
        <f>'Activity data'!AO85*CREF*NtoN2O*kgtoGg</f>
        <v>2.9850568921640139</v>
      </c>
      <c r="AP90" s="22">
        <f>'Activity data'!AP85*CREF*NtoN2O*kgtoGg</f>
        <v>2.9960179850770743</v>
      </c>
      <c r="AQ90" s="22">
        <f>'Activity data'!AQ85*CREF*NtoN2O*kgtoGg</f>
        <v>3.0069167774298626</v>
      </c>
      <c r="AR90" s="22">
        <f>'Activity data'!AR85*CREF*NtoN2O*kgtoGg</f>
        <v>3.0213982774777475</v>
      </c>
      <c r="AS90" s="22">
        <f>'Activity data'!AS85*CREF*NtoN2O*kgtoGg</f>
        <v>3.0362026721865765</v>
      </c>
      <c r="AT90" s="22">
        <f>'Activity data'!AT85*CREF*NtoN2O*kgtoGg</f>
        <v>3.0517649829386042</v>
      </c>
      <c r="AU90" s="22">
        <f>'Activity data'!AU85*CREF*NtoN2O*kgtoGg</f>
        <v>3.0674497613131759</v>
      </c>
      <c r="AV90" s="22">
        <f>'Activity data'!AV85*CREF*NtoN2O*kgtoGg</f>
        <v>3.0868524076447303</v>
      </c>
      <c r="AW90" s="22">
        <f>'Activity data'!AW85*CREF*NtoN2O*kgtoGg</f>
        <v>3.1068146152402698</v>
      </c>
      <c r="AX90" s="22">
        <f>'Activity data'!AX85*CREF*NtoN2O*kgtoGg</f>
        <v>3.1247338466224028</v>
      </c>
      <c r="AY90" s="22">
        <f>'Activity data'!AY85*CREF*NtoN2O*kgtoGg</f>
        <v>3.1420919663437292</v>
      </c>
      <c r="AZ90" s="22">
        <f>'Activity data'!AZ85*CREF*NtoN2O*kgtoGg</f>
        <v>3.1591929391272133</v>
      </c>
      <c r="BA90" s="22">
        <f>'Activity data'!BA85*CREF*NtoN2O*kgtoGg</f>
        <v>3.1774381452903122</v>
      </c>
      <c r="BB90" s="22">
        <f>'Activity data'!BB85*CREF*NtoN2O*kgtoGg</f>
        <v>3.1929564126159646</v>
      </c>
      <c r="BC90" s="22">
        <f>'Activity data'!BC85*CREF*NtoN2O*kgtoGg</f>
        <v>3.2091190594530183</v>
      </c>
      <c r="BD90" s="22">
        <f>'Activity data'!BD85*CREF*NtoN2O*kgtoGg</f>
        <v>3.2256253603206884</v>
      </c>
      <c r="BE90" s="22">
        <f>'Activity data'!BE85*CREF*NtoN2O*kgtoGg</f>
        <v>3.241066780974263</v>
      </c>
      <c r="BF90" s="22">
        <f>'Activity data'!BF85*CREF*NtoN2O*kgtoGg</f>
        <v>3.2563962191556071</v>
      </c>
      <c r="BG90" s="22">
        <f>'Activity data'!BG85*CREF*NtoN2O*kgtoGg</f>
        <v>3.2721811271394219</v>
      </c>
      <c r="BH90" s="22">
        <f>'Activity data'!BH85*CREF*NtoN2O*kgtoGg</f>
        <v>3.2876253040232286</v>
      </c>
      <c r="BI90" s="22">
        <f>'Activity data'!BI85*CREF*NtoN2O*kgtoGg</f>
        <v>3.3030334785088606</v>
      </c>
      <c r="BJ90" s="22">
        <f>'Activity data'!BJ85*CREF*NtoN2O*kgtoGg</f>
        <v>3.3185370533741705</v>
      </c>
      <c r="BK90" s="22">
        <f>'Activity data'!BK85*CREF*NtoN2O*kgtoGg</f>
        <v>3.3341444391059674</v>
      </c>
      <c r="BL90" s="22">
        <f>'Activity data'!BL85*CREF*NtoN2O*kgtoGg</f>
        <v>3.3504816845941066</v>
      </c>
      <c r="BM90" s="22">
        <f>'Activity data'!BM85*CREF*NtoN2O*kgtoGg</f>
        <v>3.3670468635155943</v>
      </c>
      <c r="BN90" s="22">
        <f>'Activity data'!BN85*CREF*NtoN2O*kgtoGg</f>
        <v>3.3829991500030383</v>
      </c>
      <c r="BO90" s="22">
        <f>'Activity data'!BO85*CREF*NtoN2O*kgtoGg</f>
        <v>3.399212528790589</v>
      </c>
      <c r="BP90" s="22">
        <f>'Activity data'!BP85*CREF*NtoN2O*kgtoGg</f>
        <v>3.4158694410618189</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0.31918753211300432</v>
      </c>
      <c r="AE91" s="22">
        <f>'Activity data'!AE50*ManureNEF*NtoN2O*kgtoGg</f>
        <v>0.3212482453192827</v>
      </c>
      <c r="AF91" s="22">
        <f>'Activity data'!AF50*ManureNEF*NtoN2O*kgtoGg</f>
        <v>0.32289927925902012</v>
      </c>
      <c r="AG91" s="22">
        <f>'Activity data'!AG50*ManureNEF*NtoN2O*kgtoGg</f>
        <v>0.32347135657443821</v>
      </c>
      <c r="AH91" s="22">
        <f>'Activity data'!AH50*ManureNEF*NtoN2O*kgtoGg</f>
        <v>0.32405196674397185</v>
      </c>
      <c r="AI91" s="22">
        <f>'Activity data'!AI50*ManureNEF*NtoN2O*kgtoGg</f>
        <v>0.32563089616201024</v>
      </c>
      <c r="AJ91" s="22">
        <f>'Activity data'!AJ50*ManureNEF*NtoN2O*kgtoGg</f>
        <v>0.3269347464764365</v>
      </c>
      <c r="AK91" s="22">
        <f>'Activity data'!AK50*ManureNEF*NtoN2O*kgtoGg</f>
        <v>0.32715876842009967</v>
      </c>
      <c r="AL91" s="22">
        <f>'Activity data'!AL50*ManureNEF*NtoN2O*kgtoGg</f>
        <v>0.31715772315269963</v>
      </c>
      <c r="AM91" s="22">
        <f>'Activity data'!AM50*ManureNEF*NtoN2O*kgtoGg</f>
        <v>0.32114250722151866</v>
      </c>
      <c r="AN91" s="22">
        <f>'Activity data'!AN50*ManureNEF*NtoN2O*kgtoGg</f>
        <v>0.32383220743984653</v>
      </c>
      <c r="AO91" s="22">
        <f>'Activity data'!AO50*ManureNEF*NtoN2O*kgtoGg</f>
        <v>0.32680686088950489</v>
      </c>
      <c r="AP91" s="22">
        <f>'Activity data'!AP50*ManureNEF*NtoN2O*kgtoGg</f>
        <v>0.32985851085247814</v>
      </c>
      <c r="AQ91" s="22">
        <f>'Activity data'!AQ50*ManureNEF*NtoN2O*kgtoGg</f>
        <v>0.3341300317661437</v>
      </c>
      <c r="AR91" s="22">
        <f>'Activity data'!AR50*ManureNEF*NtoN2O*kgtoGg</f>
        <v>0.33842315507416387</v>
      </c>
      <c r="AS91" s="22">
        <f>'Activity data'!AS50*ManureNEF*NtoN2O*kgtoGg</f>
        <v>0.34309818752440047</v>
      </c>
      <c r="AT91" s="22">
        <f>'Activity data'!AT50*ManureNEF*NtoN2O*kgtoGg</f>
        <v>0.34795847637292676</v>
      </c>
      <c r="AU91" s="22">
        <f>'Activity data'!AU50*ManureNEF*NtoN2O*kgtoGg</f>
        <v>0.35424975417550408</v>
      </c>
      <c r="AV91" s="22">
        <f>'Activity data'!AV50*ManureNEF*NtoN2O*kgtoGg</f>
        <v>0.36095679624295507</v>
      </c>
      <c r="AW91" s="22">
        <f>'Activity data'!AW50*ManureNEF*NtoN2O*kgtoGg</f>
        <v>0.36697447316865228</v>
      </c>
      <c r="AX91" s="22">
        <f>'Activity data'!AX50*ManureNEF*NtoN2O*kgtoGg</f>
        <v>0.37297463186401159</v>
      </c>
      <c r="AY91" s="22">
        <f>'Activity data'!AY50*ManureNEF*NtoN2O*kgtoGg</f>
        <v>0.37906189546467178</v>
      </c>
      <c r="AZ91" s="22">
        <f>'Activity data'!AZ50*ManureNEF*NtoN2O*kgtoGg</f>
        <v>0.38578757293260707</v>
      </c>
      <c r="BA91" s="22">
        <f>'Activity data'!BA50*ManureNEF*NtoN2O*kgtoGg</f>
        <v>0.39161674738692026</v>
      </c>
      <c r="BB91" s="22">
        <f>'Activity data'!BB50*ManureNEF*NtoN2O*kgtoGg</f>
        <v>0.39771228714728812</v>
      </c>
      <c r="BC91" s="22">
        <f>'Activity data'!BC50*ManureNEF*NtoN2O*kgtoGg</f>
        <v>0.40412965840902254</v>
      </c>
      <c r="BD91" s="22">
        <f>'Activity data'!BD50*ManureNEF*NtoN2O*kgtoGg</f>
        <v>0.41026816885061373</v>
      </c>
      <c r="BE91" s="22">
        <f>'Activity data'!BE50*ManureNEF*NtoN2O*kgtoGg</f>
        <v>0.41652408581374678</v>
      </c>
      <c r="BF91" s="22">
        <f>'Activity data'!BF50*ManureNEF*NtoN2O*kgtoGg</f>
        <v>0.42315633341278086</v>
      </c>
      <c r="BG91" s="22">
        <f>'Activity data'!BG50*ManureNEF*NtoN2O*kgtoGg</f>
        <v>0.4296589374399471</v>
      </c>
      <c r="BH91" s="22">
        <f>'Activity data'!BH50*ManureNEF*NtoN2O*kgtoGg</f>
        <v>0.43632077002909442</v>
      </c>
      <c r="BI91" s="22">
        <f>'Activity data'!BI50*ManureNEF*NtoN2O*kgtoGg</f>
        <v>0.44320860733433715</v>
      </c>
      <c r="BJ91" s="22">
        <f>'Activity data'!BJ50*ManureNEF*NtoN2O*kgtoGg</f>
        <v>0.45033371776094094</v>
      </c>
      <c r="BK91" s="22">
        <f>'Activity data'!BK50*ManureNEF*NtoN2O*kgtoGg</f>
        <v>0.45802587941372702</v>
      </c>
      <c r="BL91" s="22">
        <f>'Activity data'!BL50*ManureNEF*NtoN2O*kgtoGg</f>
        <v>0.4658996182143334</v>
      </c>
      <c r="BM91" s="22">
        <f>'Activity data'!BM50*ManureNEF*NtoN2O*kgtoGg</f>
        <v>0.47366642744340676</v>
      </c>
      <c r="BN91" s="22">
        <f>'Activity data'!BN50*ManureNEF*NtoN2O*kgtoGg</f>
        <v>0.48179161857939368</v>
      </c>
      <c r="BO91" s="22">
        <f>'Activity data'!BO50*ManureNEF*NtoN2O*kgtoGg</f>
        <v>0.49039507388334597</v>
      </c>
      <c r="BP91" s="22">
        <f>'Activity data'!BP50*ManureNEF*NtoN2O*kgtoGg</f>
        <v>0.50088800052775728</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0.93329501216686916</v>
      </c>
      <c r="AE92" s="22">
        <f>'Activity data'!AE51*ManureNEF*NtoN2O*kgtoGg</f>
        <v>0.93932047733524271</v>
      </c>
      <c r="AF92" s="22">
        <f>'Activity data'!AF51*ManureNEF*NtoN2O*kgtoGg</f>
        <v>0.94414805230558829</v>
      </c>
      <c r="AG92" s="22">
        <f>'Activity data'!AG51*ManureNEF*NtoN2O*kgtoGg</f>
        <v>0.94582078965068139</v>
      </c>
      <c r="AH92" s="22">
        <f>'Activity data'!AH51*ManureNEF*NtoN2O*kgtoGg</f>
        <v>0.94751847681174295</v>
      </c>
      <c r="AI92" s="22">
        <f>'Activity data'!AI51*ManureNEF*NtoN2O*kgtoGg</f>
        <v>0.95213522026868069</v>
      </c>
      <c r="AJ92" s="22">
        <f>'Activity data'!AJ51*ManureNEF*NtoN2O*kgtoGg</f>
        <v>0.95594764046883873</v>
      </c>
      <c r="AK92" s="22">
        <f>'Activity data'!AK51*ManureNEF*NtoN2O*kgtoGg</f>
        <v>0.95660267408262867</v>
      </c>
      <c r="AL92" s="22">
        <f>'Activity data'!AL51*ManureNEF*NtoN2O*kgtoGg</f>
        <v>0.92735991011020968</v>
      </c>
      <c r="AM92" s="22">
        <f>'Activity data'!AM51*ManureNEF*NtoN2O*kgtoGg</f>
        <v>0.93901130222872808</v>
      </c>
      <c r="AN92" s="22">
        <f>'Activity data'!AN51*ManureNEF*NtoN2O*kgtoGg</f>
        <v>0.94687590703133917</v>
      </c>
      <c r="AO92" s="22">
        <f>'Activity data'!AO51*ManureNEF*NtoN2O*kgtoGg</f>
        <v>0.95557370675149955</v>
      </c>
      <c r="AP92" s="22">
        <f>'Activity data'!AP51*ManureNEF*NtoN2O*kgtoGg</f>
        <v>0.96449664202553065</v>
      </c>
      <c r="AQ92" s="22">
        <f>'Activity data'!AQ51*ManureNEF*NtoN2O*kgtoGg</f>
        <v>0.97698644429537362</v>
      </c>
      <c r="AR92" s="22">
        <f>'Activity data'!AR51*ManureNEF*NtoN2O*kgtoGg</f>
        <v>0.9895394113347441</v>
      </c>
      <c r="AS92" s="22">
        <f>'Activity data'!AS51*ManureNEF*NtoN2O*kgtoGg</f>
        <v>1.003209069540502</v>
      </c>
      <c r="AT92" s="22">
        <f>'Activity data'!AT51*ManureNEF*NtoN2O*kgtoGg</f>
        <v>1.0174204120387231</v>
      </c>
      <c r="AU92" s="22">
        <f>'Activity data'!AU51*ManureNEF*NtoN2O*kgtoGg</f>
        <v>1.0358159244023537</v>
      </c>
      <c r="AV92" s="22">
        <f>'Activity data'!AV51*ManureNEF*NtoN2O*kgtoGg</f>
        <v>1.0554271193212366</v>
      </c>
      <c r="AW92" s="22">
        <f>'Activity data'!AW51*ManureNEF*NtoN2O*kgtoGg</f>
        <v>1.0730226307198352</v>
      </c>
      <c r="AX92" s="22">
        <f>'Activity data'!AX51*ManureNEF*NtoN2O*kgtoGg</f>
        <v>1.0905669193250866</v>
      </c>
      <c r="AY92" s="22">
        <f>'Activity data'!AY51*ManureNEF*NtoN2O*kgtoGg</f>
        <v>1.1083659001268482</v>
      </c>
      <c r="AZ92" s="22">
        <f>'Activity data'!AZ51*ManureNEF*NtoN2O*kgtoGg</f>
        <v>1.1280315844119249</v>
      </c>
      <c r="BA92" s="22">
        <f>'Activity data'!BA51*ManureNEF*NtoN2O*kgtoGg</f>
        <v>1.1450759200952341</v>
      </c>
      <c r="BB92" s="22">
        <f>'Activity data'!BB51*ManureNEF*NtoN2O*kgtoGg</f>
        <v>1.16289910014602</v>
      </c>
      <c r="BC92" s="22">
        <f>'Activity data'!BC51*ManureNEF*NtoN2O*kgtoGg</f>
        <v>1.1816633060977717</v>
      </c>
      <c r="BD92" s="22">
        <f>'Activity data'!BD51*ManureNEF*NtoN2O*kgtoGg</f>
        <v>1.1996121311641688</v>
      </c>
      <c r="BE92" s="22">
        <f>'Activity data'!BE51*ManureNEF*NtoN2O*kgtoGg</f>
        <v>1.2179042494670702</v>
      </c>
      <c r="BF92" s="22">
        <f>'Activity data'!BF51*ManureNEF*NtoN2O*kgtoGg</f>
        <v>1.2372967475469856</v>
      </c>
      <c r="BG92" s="22">
        <f>'Activity data'!BG51*ManureNEF*NtoN2O*kgtoGg</f>
        <v>1.2563101716130036</v>
      </c>
      <c r="BH92" s="22">
        <f>'Activity data'!BH51*ManureNEF*NtoN2O*kgtoGg</f>
        <v>1.275789175339066</v>
      </c>
      <c r="BI92" s="22">
        <f>'Activity data'!BI51*ManureNEF*NtoN2O*kgtoGg</f>
        <v>1.2959290102475425</v>
      </c>
      <c r="BJ92" s="22">
        <f>'Activity data'!BJ51*ManureNEF*NtoN2O*kgtoGg</f>
        <v>1.3167626248259876</v>
      </c>
      <c r="BK92" s="22">
        <f>'Activity data'!BK51*ManureNEF*NtoN2O*kgtoGg</f>
        <v>1.3392542806115433</v>
      </c>
      <c r="BL92" s="22">
        <f>'Activity data'!BL51*ManureNEF*NtoN2O*kgtoGg</f>
        <v>1.3622768626687551</v>
      </c>
      <c r="BM92" s="22">
        <f>'Activity data'!BM51*ManureNEF*NtoN2O*kgtoGg</f>
        <v>1.3849867857849858</v>
      </c>
      <c r="BN92" s="22">
        <f>'Activity data'!BN51*ManureNEF*NtoN2O*kgtoGg</f>
        <v>1.4087446071194181</v>
      </c>
      <c r="BO92" s="22">
        <f>'Activity data'!BO51*ManureNEF*NtoN2O*kgtoGg</f>
        <v>1.4339008588985021</v>
      </c>
      <c r="BP92" s="22">
        <f>'Activity data'!BP51*ManureNEF*NtoN2O*kgtoGg</f>
        <v>1.4645818696367126</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4.9926020873919889E-2</v>
      </c>
      <c r="AE93" s="22">
        <f>'Activity data'!AE52*ManureNEF*NtoN2O*kgtoGg</f>
        <v>5.0248349286532795E-2</v>
      </c>
      <c r="AF93" s="22">
        <f>'Activity data'!AF52*ManureNEF*NtoN2O*kgtoGg</f>
        <v>5.0506597327717874E-2</v>
      </c>
      <c r="AG93" s="22">
        <f>'Activity data'!AG52*ManureNEF*NtoN2O*kgtoGg</f>
        <v>5.0596079344142453E-2</v>
      </c>
      <c r="AH93" s="22">
        <f>'Activity data'!AH52*ManureNEF*NtoN2O*kgtoGg</f>
        <v>5.0686896035044671E-2</v>
      </c>
      <c r="AI93" s="22">
        <f>'Activity data'!AI52*ManureNEF*NtoN2O*kgtoGg</f>
        <v>5.0933865779011746E-2</v>
      </c>
      <c r="AJ93" s="22">
        <f>'Activity data'!AJ52*ManureNEF*NtoN2O*kgtoGg</f>
        <v>5.1137808763825662E-2</v>
      </c>
      <c r="AK93" s="22">
        <f>'Activity data'!AK52*ManureNEF*NtoN2O*kgtoGg</f>
        <v>5.1172849368831437E-2</v>
      </c>
      <c r="AL93" s="22">
        <f>'Activity data'!AL52*ManureNEF*NtoN2O*kgtoGg</f>
        <v>4.9608526378281628E-2</v>
      </c>
      <c r="AM93" s="22">
        <f>'Activity data'!AM52*ManureNEF*NtoN2O*kgtoGg</f>
        <v>5.023181016158268E-2</v>
      </c>
      <c r="AN93" s="22">
        <f>'Activity data'!AN52*ManureNEF*NtoN2O*kgtoGg</f>
        <v>5.0652522174849168E-2</v>
      </c>
      <c r="AO93" s="22">
        <f>'Activity data'!AO52*ManureNEF*NtoN2O*kgtoGg</f>
        <v>5.1117805418330449E-2</v>
      </c>
      <c r="AP93" s="22">
        <f>'Activity data'!AP52*ManureNEF*NtoN2O*kgtoGg</f>
        <v>5.1595132144542789E-2</v>
      </c>
      <c r="AQ93" s="22">
        <f>'Activity data'!AQ52*ManureNEF*NtoN2O*kgtoGg</f>
        <v>5.2263266143660121E-2</v>
      </c>
      <c r="AR93" s="22">
        <f>'Activity data'!AR52*ManureNEF*NtoN2O*kgtoGg</f>
        <v>5.2934779101799882E-2</v>
      </c>
      <c r="AS93" s="22">
        <f>'Activity data'!AS52*ManureNEF*NtoN2O*kgtoGg</f>
        <v>5.3666028741006108E-2</v>
      </c>
      <c r="AT93" s="22">
        <f>'Activity data'!AT52*ManureNEF*NtoN2O*kgtoGg</f>
        <v>5.4426255435634313E-2</v>
      </c>
      <c r="AU93" s="22">
        <f>'Activity data'!AU52*ManureNEF*NtoN2O*kgtoGg</f>
        <v>5.5410311626099489E-2</v>
      </c>
      <c r="AV93" s="22">
        <f>'Activity data'!AV52*ManureNEF*NtoN2O*kgtoGg</f>
        <v>5.6459399978783846E-2</v>
      </c>
      <c r="AW93" s="22">
        <f>'Activity data'!AW52*ManureNEF*NtoN2O*kgtoGg</f>
        <v>5.7400660628333593E-2</v>
      </c>
      <c r="AX93" s="22">
        <f>'Activity data'!AX52*ManureNEF*NtoN2O*kgtoGg</f>
        <v>5.8339181147253116E-2</v>
      </c>
      <c r="AY93" s="22">
        <f>'Activity data'!AY52*ManureNEF*NtoN2O*kgtoGg</f>
        <v>5.9291326262633177E-2</v>
      </c>
      <c r="AZ93" s="22">
        <f>'Activity data'!AZ52*ManureNEF*NtoN2O*kgtoGg</f>
        <v>6.0343329489176867E-2</v>
      </c>
      <c r="BA93" s="22">
        <f>'Activity data'!BA52*ManureNEF*NtoN2O*kgtoGg</f>
        <v>6.125510534569973E-2</v>
      </c>
      <c r="BB93" s="22">
        <f>'Activity data'!BB52*ManureNEF*NtoN2O*kgtoGg</f>
        <v>6.2208544984457902E-2</v>
      </c>
      <c r="BC93" s="22">
        <f>'Activity data'!BC52*ManureNEF*NtoN2O*kgtoGg</f>
        <v>6.3212324203050979E-2</v>
      </c>
      <c r="BD93" s="22">
        <f>'Activity data'!BD52*ManureNEF*NtoN2O*kgtoGg</f>
        <v>6.4172485141709312E-2</v>
      </c>
      <c r="BE93" s="22">
        <f>'Activity data'!BE52*ManureNEF*NtoN2O*kgtoGg</f>
        <v>6.5151010332901008E-2</v>
      </c>
      <c r="BF93" s="22">
        <f>'Activity data'!BF52*ManureNEF*NtoN2O*kgtoGg</f>
        <v>6.6188399637797671E-2</v>
      </c>
      <c r="BG93" s="22">
        <f>'Activity data'!BG52*ManureNEF*NtoN2O*kgtoGg</f>
        <v>6.7205510620316211E-2</v>
      </c>
      <c r="BH93" s="22">
        <f>'Activity data'!BH52*ManureNEF*NtoN2O*kgtoGg</f>
        <v>6.8247527489529586E-2</v>
      </c>
      <c r="BI93" s="22">
        <f>'Activity data'!BI52*ManureNEF*NtoN2O*kgtoGg</f>
        <v>6.9324895100981165E-2</v>
      </c>
      <c r="BJ93" s="22">
        <f>'Activity data'!BJ52*ManureNEF*NtoN2O*kgtoGg</f>
        <v>7.043937601297888E-2</v>
      </c>
      <c r="BK93" s="22">
        <f>'Activity data'!BK52*ManureNEF*NtoN2O*kgtoGg</f>
        <v>7.1642552780881594E-2</v>
      </c>
      <c r="BL93" s="22">
        <f>'Activity data'!BL52*ManureNEF*NtoN2O*kgtoGg</f>
        <v>7.2874131110750973E-2</v>
      </c>
      <c r="BM93" s="22">
        <f>'Activity data'!BM52*ManureNEF*NtoN2O*kgtoGg</f>
        <v>7.408898395016951E-2</v>
      </c>
      <c r="BN93" s="22">
        <f>'Activity data'!BN52*ManureNEF*NtoN2O*kgtoGg</f>
        <v>7.535989343580772E-2</v>
      </c>
      <c r="BO93" s="22">
        <f>'Activity data'!BO52*ManureNEF*NtoN2O*kgtoGg</f>
        <v>7.6705611065344972E-2</v>
      </c>
      <c r="BP93" s="22">
        <f>'Activity data'!BP52*ManureNEF*NtoN2O*kgtoGg</f>
        <v>7.8346872148475008E-2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0.40244878196801237</v>
      </c>
      <c r="AE94" s="22">
        <f>'Activity data'!AE53*ManureNEF*NtoN2O*kgtoGg</f>
        <v>0.40004857633308233</v>
      </c>
      <c r="AF94" s="22">
        <f>'Activity data'!AF53*ManureNEF*NtoN2O*kgtoGg</f>
        <v>0.3954566873609493</v>
      </c>
      <c r="AG94" s="22">
        <f>'Activity data'!AG53*ManureNEF*NtoN2O*kgtoGg</f>
        <v>0.38643964423533572</v>
      </c>
      <c r="AH94" s="22">
        <f>'Activity data'!AH53*ManureNEF*NtoN2O*kgtoGg</f>
        <v>0.37717895601757634</v>
      </c>
      <c r="AI94" s="22">
        <f>'Activity data'!AI53*ManureNEF*NtoN2O*kgtoGg</f>
        <v>0.37110398152056201</v>
      </c>
      <c r="AJ94" s="22">
        <f>'Activity data'!AJ53*ManureNEF*NtoN2O*kgtoGg</f>
        <v>0.36389070639793686</v>
      </c>
      <c r="AK94" s="22">
        <f>'Activity data'!AK53*ManureNEF*NtoN2O*kgtoGg</f>
        <v>0.35300259752487823</v>
      </c>
      <c r="AL94" s="22">
        <f>'Activity data'!AL53*ManureNEF*NtoN2O*kgtoGg</f>
        <v>0.3097773258310596</v>
      </c>
      <c r="AM94" s="22">
        <f>'Activity data'!AM53*ManureNEF*NtoN2O*kgtoGg</f>
        <v>0.3169801327207204</v>
      </c>
      <c r="AN94" s="22">
        <f>'Activity data'!AN53*ManureNEF*NtoN2O*kgtoGg</f>
        <v>0.31978989290767057</v>
      </c>
      <c r="AO94" s="22">
        <f>'Activity data'!AO53*ManureNEF*NtoN2O*kgtoGg</f>
        <v>0.32318883279839072</v>
      </c>
      <c r="AP94" s="22">
        <f>'Activity data'!AP53*ManureNEF*NtoN2O*kgtoGg</f>
        <v>0.32653461965258063</v>
      </c>
      <c r="AQ94" s="22">
        <f>'Activity data'!AQ53*ManureNEF*NtoN2O*kgtoGg</f>
        <v>0.33319226480879932</v>
      </c>
      <c r="AR94" s="22">
        <f>'Activity data'!AR53*ManureNEF*NtoN2O*kgtoGg</f>
        <v>0.34018953174262967</v>
      </c>
      <c r="AS94" s="22">
        <f>'Activity data'!AS53*ManureNEF*NtoN2O*kgtoGg</f>
        <v>0.34791464712497211</v>
      </c>
      <c r="AT94" s="22">
        <f>'Activity data'!AT53*ManureNEF*NtoN2O*kgtoGg</f>
        <v>0.3557816411747477</v>
      </c>
      <c r="AU94" s="22">
        <f>'Activity data'!AU53*ManureNEF*NtoN2O*kgtoGg</f>
        <v>0.36723711488013072</v>
      </c>
      <c r="AV94" s="22">
        <f>'Activity data'!AV53*ManureNEF*NtoN2O*kgtoGg</f>
        <v>0.37934830437757183</v>
      </c>
      <c r="AW94" s="22">
        <f>'Activity data'!AW53*ManureNEF*NtoN2O*kgtoGg</f>
        <v>0.38631224902347727</v>
      </c>
      <c r="AX94" s="22">
        <f>'Activity data'!AX53*ManureNEF*NtoN2O*kgtoGg</f>
        <v>0.39256984975621445</v>
      </c>
      <c r="AY94" s="22">
        <f>'Activity data'!AY53*ManureNEF*NtoN2O*kgtoGg</f>
        <v>0.39840944989964228</v>
      </c>
      <c r="AZ94" s="22">
        <f>'Activity data'!AZ53*ManureNEF*NtoN2O*kgtoGg</f>
        <v>0.40520617554437899</v>
      </c>
      <c r="BA94" s="22">
        <f>'Activity data'!BA53*ManureNEF*NtoN2O*kgtoGg</f>
        <v>0.40913047333875091</v>
      </c>
      <c r="BB94" s="22">
        <f>'Activity data'!BB53*ManureNEF*NtoN2O*kgtoGg</f>
        <v>0.41351805615965126</v>
      </c>
      <c r="BC94" s="22">
        <f>'Activity data'!BC53*ManureNEF*NtoN2O*kgtoGg</f>
        <v>0.4180483788901157</v>
      </c>
      <c r="BD94" s="22">
        <f>'Activity data'!BD53*ManureNEF*NtoN2O*kgtoGg</f>
        <v>0.42132286019639703</v>
      </c>
      <c r="BE94" s="22">
        <f>'Activity data'!BE53*ManureNEF*NtoN2O*kgtoGg</f>
        <v>0.42427641480070921</v>
      </c>
      <c r="BF94" s="22">
        <f>'Activity data'!BF53*ManureNEF*NtoN2O*kgtoGg</f>
        <v>0.42745965181502377</v>
      </c>
      <c r="BG94" s="22">
        <f>'Activity data'!BG53*ManureNEF*NtoN2O*kgtoGg</f>
        <v>0.43228794835386769</v>
      </c>
      <c r="BH94" s="22">
        <f>'Activity data'!BH53*ManureNEF*NtoN2O*kgtoGg</f>
        <v>0.43696158752140296</v>
      </c>
      <c r="BI94" s="22">
        <f>'Activity data'!BI53*ManureNEF*NtoN2O*kgtoGg</f>
        <v>0.44160537500075958</v>
      </c>
      <c r="BJ94" s="22">
        <f>'Activity data'!BJ53*ManureNEF*NtoN2O*kgtoGg</f>
        <v>0.4462230336434464</v>
      </c>
      <c r="BK94" s="22">
        <f>'Activity data'!BK53*ManureNEF*NtoN2O*kgtoGg</f>
        <v>0.45143393338160626</v>
      </c>
      <c r="BL94" s="22">
        <f>'Activity data'!BL53*ManureNEF*NtoN2O*kgtoGg</f>
        <v>0.45674894605408894</v>
      </c>
      <c r="BM94" s="22">
        <f>'Activity data'!BM53*ManureNEF*NtoN2O*kgtoGg</f>
        <v>0.4613068853380376</v>
      </c>
      <c r="BN94" s="22">
        <f>'Activity data'!BN53*ManureNEF*NtoN2O*kgtoGg</f>
        <v>0.46597589735727557</v>
      </c>
      <c r="BO94" s="22">
        <f>'Activity data'!BO53*ManureNEF*NtoN2O*kgtoGg</f>
        <v>0.47093585827165313</v>
      </c>
      <c r="BP94" s="22">
        <f>'Activity data'!BP53*ManureNEF*NtoN2O*kgtoGg</f>
        <v>0.47859103741493725</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2.6765864909734383</v>
      </c>
      <c r="AE95" s="22">
        <f>'Activity data'!AE54*ManureNEF*NtoN2O*kgtoGg</f>
        <v>2.6606233218302831</v>
      </c>
      <c r="AF95" s="22">
        <f>'Activity data'!AF54*ManureNEF*NtoN2O*kgtoGg</f>
        <v>2.6300838133473428</v>
      </c>
      <c r="AG95" s="22">
        <f>'Activity data'!AG54*ManureNEF*NtoN2O*kgtoGg</f>
        <v>2.5701137080819714</v>
      </c>
      <c r="AH95" s="22">
        <f>'Activity data'!AH54*ManureNEF*NtoN2O*kgtoGg</f>
        <v>2.508523180066057</v>
      </c>
      <c r="AI95" s="22">
        <f>'Activity data'!AI54*ManureNEF*NtoN2O*kgtoGg</f>
        <v>2.4681200395913785</v>
      </c>
      <c r="AJ95" s="22">
        <f>'Activity data'!AJ54*ManureNEF*NtoN2O*kgtoGg</f>
        <v>2.4201463455116485</v>
      </c>
      <c r="AK95" s="22">
        <f>'Activity data'!AK54*ManureNEF*NtoN2O*kgtoGg</f>
        <v>2.3477322485441663</v>
      </c>
      <c r="AL95" s="22">
        <f>'Activity data'!AL54*ManureNEF*NtoN2O*kgtoGg</f>
        <v>2.0602517455132805</v>
      </c>
      <c r="AM95" s="22">
        <f>'Activity data'!AM54*ManureNEF*NtoN2O*kgtoGg</f>
        <v>2.1081558179860078</v>
      </c>
      <c r="AN95" s="22">
        <f>'Activity data'!AN54*ManureNEF*NtoN2O*kgtoGg</f>
        <v>2.1268428323248005</v>
      </c>
      <c r="AO95" s="22">
        <f>'Activity data'!AO54*ManureNEF*NtoN2O*kgtoGg</f>
        <v>2.1494483339507324</v>
      </c>
      <c r="AP95" s="22">
        <f>'Activity data'!AP54*ManureNEF*NtoN2O*kgtoGg</f>
        <v>2.1717003279853753</v>
      </c>
      <c r="AQ95" s="22">
        <f>'Activity data'!AQ54*ManureNEF*NtoN2O*kgtoGg</f>
        <v>2.215978665714935</v>
      </c>
      <c r="AR95" s="22">
        <f>'Activity data'!AR54*ManureNEF*NtoN2O*kgtoGg</f>
        <v>2.2625157431965457</v>
      </c>
      <c r="AS95" s="22">
        <f>'Activity data'!AS54*ManureNEF*NtoN2O*kgtoGg</f>
        <v>2.3138935592070129</v>
      </c>
      <c r="AT95" s="22">
        <f>'Activity data'!AT54*ManureNEF*NtoN2O*kgtoGg</f>
        <v>2.3662149748545596</v>
      </c>
      <c r="AU95" s="22">
        <f>'Activity data'!AU54*ManureNEF*NtoN2O*kgtoGg</f>
        <v>2.4424024738391306</v>
      </c>
      <c r="AV95" s="22">
        <f>'Activity data'!AV54*ManureNEF*NtoN2O*kgtoGg</f>
        <v>2.5229509750420656</v>
      </c>
      <c r="AW95" s="22">
        <f>'Activity data'!AW54*ManureNEF*NtoN2O*kgtoGg</f>
        <v>2.569266434296205</v>
      </c>
      <c r="AX95" s="22">
        <f>'Activity data'!AX54*ManureNEF*NtoN2O*kgtoGg</f>
        <v>2.6108841763235153</v>
      </c>
      <c r="AY95" s="22">
        <f>'Activity data'!AY54*ManureNEF*NtoN2O*kgtoGg</f>
        <v>2.6497219006673496</v>
      </c>
      <c r="AZ95" s="22">
        <f>'Activity data'!AZ54*ManureNEF*NtoN2O*kgtoGg</f>
        <v>2.6949252280438021</v>
      </c>
      <c r="BA95" s="22">
        <f>'Activity data'!BA54*ManureNEF*NtoN2O*kgtoGg</f>
        <v>2.7210247540794112</v>
      </c>
      <c r="BB95" s="22">
        <f>'Activity data'!BB54*ManureNEF*NtoN2O*kgtoGg</f>
        <v>2.750205473297942</v>
      </c>
      <c r="BC95" s="22">
        <f>'Activity data'!BC54*ManureNEF*NtoN2O*kgtoGg</f>
        <v>2.7803355200602038</v>
      </c>
      <c r="BD95" s="22">
        <f>'Activity data'!BD54*ManureNEF*NtoN2O*kgtoGg</f>
        <v>2.802113278677036</v>
      </c>
      <c r="BE95" s="22">
        <f>'Activity data'!BE54*ManureNEF*NtoN2O*kgtoGg</f>
        <v>2.82175663382796</v>
      </c>
      <c r="BF95" s="22">
        <f>'Activity data'!BF54*ManureNEF*NtoN2O*kgtoGg</f>
        <v>2.8429275494123383</v>
      </c>
      <c r="BG95" s="22">
        <f>'Activity data'!BG54*ManureNEF*NtoN2O*kgtoGg</f>
        <v>2.8750393456689638</v>
      </c>
      <c r="BH95" s="22">
        <f>'Activity data'!BH54*ManureNEF*NtoN2O*kgtoGg</f>
        <v>2.9061225543156315</v>
      </c>
      <c r="BI95" s="22">
        <f>'Activity data'!BI54*ManureNEF*NtoN2O*kgtoGg</f>
        <v>2.9370072268282836</v>
      </c>
      <c r="BJ95" s="22">
        <f>'Activity data'!BJ54*ManureNEF*NtoN2O*kgtoGg</f>
        <v>2.9677181229639418</v>
      </c>
      <c r="BK95" s="22">
        <f>'Activity data'!BK54*ManureNEF*NtoN2O*kgtoGg</f>
        <v>3.002374517690177</v>
      </c>
      <c r="BL95" s="22">
        <f>'Activity data'!BL54*ManureNEF*NtoN2O*kgtoGg</f>
        <v>3.0377233415801452</v>
      </c>
      <c r="BM95" s="22">
        <f>'Activity data'!BM54*ManureNEF*NtoN2O*kgtoGg</f>
        <v>3.0680370591529416</v>
      </c>
      <c r="BN95" s="22">
        <f>'Activity data'!BN54*ManureNEF*NtoN2O*kgtoGg</f>
        <v>3.0990894937901481</v>
      </c>
      <c r="BO95" s="22">
        <f>'Activity data'!BO54*ManureNEF*NtoN2O*kgtoGg</f>
        <v>3.1320769569755487</v>
      </c>
      <c r="BP95" s="22">
        <f>'Activity data'!BP54*ManureNEF*NtoN2O*kgtoGg</f>
        <v>3.1829896444999077</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0.34487652045082096</v>
      </c>
      <c r="AE96" s="22">
        <f>'Activity data'!AE55*ManureNEF*NtoN2O*kgtoGg</f>
        <v>0.35742189790416501</v>
      </c>
      <c r="AF96" s="22">
        <f>'Activity data'!AF55*ManureNEF*NtoN2O*kgtoGg</f>
        <v>0.36816674607509697</v>
      </c>
      <c r="AG96" s="22">
        <f>'Activity data'!AG55*ManureNEF*NtoN2O*kgtoGg</f>
        <v>0.37471995083836918</v>
      </c>
      <c r="AH96" s="22">
        <f>'Activity data'!AH55*ManureNEF*NtoN2O*kgtoGg</f>
        <v>0.38079357972663397</v>
      </c>
      <c r="AI96" s="22">
        <f>'Activity data'!AI55*ManureNEF*NtoN2O*kgtoGg</f>
        <v>0.38996294090736666</v>
      </c>
      <c r="AJ96" s="22">
        <f>'Activity data'!AJ55*ManureNEF*NtoN2O*kgtoGg</f>
        <v>0.39790599031102125</v>
      </c>
      <c r="AK96" s="22">
        <f>'Activity data'!AK55*ManureNEF*NtoN2O*kgtoGg</f>
        <v>0.40159699599532545</v>
      </c>
      <c r="AL96" s="22">
        <f>'Activity data'!AL55*ManureNEF*NtoN2O*kgtoGg</f>
        <v>0.36661425714806656</v>
      </c>
      <c r="AM96" s="22">
        <f>'Activity data'!AM55*ManureNEF*NtoN2O*kgtoGg</f>
        <v>0.38412478403637612</v>
      </c>
      <c r="AN96" s="22">
        <f>'Activity data'!AN55*ManureNEF*NtoN2O*kgtoGg</f>
        <v>0.39668534527337462</v>
      </c>
      <c r="AO96" s="22">
        <f>'Activity data'!AO55*ManureNEF*NtoN2O*kgtoGg</f>
        <v>0.41025284631494474</v>
      </c>
      <c r="AP96" s="22">
        <f>'Activity data'!AP55*ManureNEF*NtoN2O*kgtoGg</f>
        <v>0.42405471959457519</v>
      </c>
      <c r="AQ96" s="22">
        <f>'Activity data'!AQ55*ManureNEF*NtoN2O*kgtoGg</f>
        <v>0.44256634488179841</v>
      </c>
      <c r="AR96" s="22">
        <f>'Activity data'!AR55*ManureNEF*NtoN2O*kgtoGg</f>
        <v>0.46205908572422971</v>
      </c>
      <c r="AS96" s="22">
        <f>'Activity data'!AS55*ManureNEF*NtoN2O*kgtoGg</f>
        <v>0.48311749210896354</v>
      </c>
      <c r="AT96" s="22">
        <f>'Activity data'!AT55*ManureNEF*NtoN2O*kgtoGg</f>
        <v>0.50499240831107894</v>
      </c>
      <c r="AU96" s="22">
        <f>'Activity data'!AU55*ManureNEF*NtoN2O*kgtoGg</f>
        <v>0.53271352516944526</v>
      </c>
      <c r="AV96" s="22">
        <f>'Activity data'!AV55*ManureNEF*NtoN2O*kgtoGg</f>
        <v>0.56229209032695404</v>
      </c>
      <c r="AW96" s="22">
        <f>'Activity data'!AW55*ManureNEF*NtoN2O*kgtoGg</f>
        <v>0.59153293251727523</v>
      </c>
      <c r="AX96" s="22">
        <f>'Activity data'!AX55*ManureNEF*NtoN2O*kgtoGg</f>
        <v>0.62101370205242312</v>
      </c>
      <c r="AY96" s="22">
        <f>'Activity data'!AY55*ManureNEF*NtoN2O*kgtoGg</f>
        <v>0.65116904842312207</v>
      </c>
      <c r="AZ96" s="22">
        <f>'Activity data'!AZ55*ManureNEF*NtoN2O*kgtoGg</f>
        <v>0.68432899161944338</v>
      </c>
      <c r="BA96" s="22">
        <f>'Activity data'!BA55*ManureNEF*NtoN2O*kgtoGg</f>
        <v>0.71405078788732701</v>
      </c>
      <c r="BB96" s="22">
        <f>'Activity data'!BB55*ManureNEF*NtoN2O*kgtoGg</f>
        <v>0.74593758654475062</v>
      </c>
      <c r="BC96" s="22">
        <f>'Activity data'!BC55*ManureNEF*NtoN2O*kgtoGg</f>
        <v>0.77955435053876676</v>
      </c>
      <c r="BD96" s="22">
        <f>'Activity data'!BD55*ManureNEF*NtoN2O*kgtoGg</f>
        <v>0.81231908783960383</v>
      </c>
      <c r="BE96" s="22">
        <f>'Activity data'!BE55*ManureNEF*NtoN2O*kgtoGg</f>
        <v>0.84594318287165271</v>
      </c>
      <c r="BF96" s="22">
        <f>'Activity data'!BF55*ManureNEF*NtoN2O*kgtoGg</f>
        <v>0.88158890557557656</v>
      </c>
      <c r="BG96" s="22">
        <f>'Activity data'!BG55*ManureNEF*NtoN2O*kgtoGg</f>
        <v>0.91659923657256348</v>
      </c>
      <c r="BH96" s="22">
        <f>'Activity data'!BH55*ManureNEF*NtoN2O*kgtoGg</f>
        <v>0.95263479097464498</v>
      </c>
      <c r="BI96" s="22">
        <f>'Activity data'!BI55*ManureNEF*NtoN2O*kgtoGg</f>
        <v>0.9900135648464734</v>
      </c>
      <c r="BJ96" s="22">
        <f>'Activity data'!BJ55*ManureNEF*NtoN2O*kgtoGg</f>
        <v>1.0288085796916853</v>
      </c>
      <c r="BK96" s="22">
        <f>'Activity data'!BK55*ManureNEF*NtoN2O*kgtoGg</f>
        <v>1.0705579744529563</v>
      </c>
      <c r="BL96" s="22">
        <f>'Activity data'!BL55*ManureNEF*NtoN2O*kgtoGg</f>
        <v>1.1142689092223961</v>
      </c>
      <c r="BM96" s="22">
        <f>'Activity data'!BM55*ManureNEF*NtoN2O*kgtoGg</f>
        <v>1.1578904928050566</v>
      </c>
      <c r="BN96" s="22">
        <f>'Activity data'!BN55*ManureNEF*NtoN2O*kgtoGg</f>
        <v>1.2035949809417557</v>
      </c>
      <c r="BO96" s="22">
        <f>'Activity data'!BO55*ManureNEF*NtoN2O*kgtoGg</f>
        <v>1.2519819702468127</v>
      </c>
      <c r="BP96" s="22">
        <f>'Activity data'!BP55*ManureNEF*NtoN2O*kgtoGg</f>
        <v>1.3098037091918013</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5.8355694651066971E-2</v>
      </c>
      <c r="AE97" s="22">
        <f>'Activity data'!AE56*ManureNEF*NtoN2O*kgtoGg</f>
        <v>5.8387491656834108E-2</v>
      </c>
      <c r="AF97" s="22">
        <f>'Activity data'!AF56*ManureNEF*NtoN2O*kgtoGg</f>
        <v>5.8459584708615307E-2</v>
      </c>
      <c r="AG97" s="22">
        <f>'Activity data'!AG56*ManureNEF*NtoN2O*kgtoGg</f>
        <v>5.8567595646057617E-2</v>
      </c>
      <c r="AH97" s="22">
        <f>'Activity data'!AH56*ManureNEF*NtoN2O*kgtoGg</f>
        <v>5.8712701048567968E-2</v>
      </c>
      <c r="AI97" s="22">
        <f>'Activity data'!AI56*ManureNEF*NtoN2O*kgtoGg</f>
        <v>5.8896217732369735E-2</v>
      </c>
      <c r="AJ97" s="22">
        <f>'Activity data'!AJ56*ManureNEF*NtoN2O*kgtoGg</f>
        <v>5.9098993625305712E-2</v>
      </c>
      <c r="AK97" s="22">
        <f>'Activity data'!AK56*ManureNEF*NtoN2O*kgtoGg</f>
        <v>5.9319036652676405E-2</v>
      </c>
      <c r="AL97" s="22">
        <f>'Activity data'!AL56*ManureNEF*NtoN2O*kgtoGg</f>
        <v>5.9529050553434874E-2</v>
      </c>
      <c r="AM97" s="22">
        <f>'Activity data'!AM56*ManureNEF*NtoN2O*kgtoGg</f>
        <v>5.9619087980032785E-2</v>
      </c>
      <c r="AN97" s="22">
        <f>'Activity data'!AN56*ManureNEF*NtoN2O*kgtoGg</f>
        <v>5.9719986053169805E-2</v>
      </c>
      <c r="AO97" s="22">
        <f>'Activity data'!AO56*ManureNEF*NtoN2O*kgtoGg</f>
        <v>5.9835380896768098E-2</v>
      </c>
      <c r="AP97" s="22">
        <f>'Activity data'!AP56*ManureNEF*NtoN2O*kgtoGg</f>
        <v>5.9963904916721593E-2</v>
      </c>
      <c r="AQ97" s="22">
        <f>'Activity data'!AQ56*ManureNEF*NtoN2O*kgtoGg</f>
        <v>6.0108137635803555E-2</v>
      </c>
      <c r="AR97" s="22">
        <f>'Activity data'!AR56*ManureNEF*NtoN2O*kgtoGg</f>
        <v>6.0198363366845337E-2</v>
      </c>
      <c r="AS97" s="22">
        <f>'Activity data'!AS56*ManureNEF*NtoN2O*kgtoGg</f>
        <v>6.0300032878582786E-2</v>
      </c>
      <c r="AT97" s="22">
        <f>'Activity data'!AT56*ManureNEF*NtoN2O*kgtoGg</f>
        <v>6.0412070618598518E-2</v>
      </c>
      <c r="AU97" s="22">
        <f>'Activity data'!AU56*ManureNEF*NtoN2O*kgtoGg</f>
        <v>6.0537567440004866E-2</v>
      </c>
      <c r="AV97" s="22">
        <f>'Activity data'!AV56*ManureNEF*NtoN2O*kgtoGg</f>
        <v>6.0673210538268546E-2</v>
      </c>
      <c r="AW97" s="22">
        <f>'Activity data'!AW56*ManureNEF*NtoN2O*kgtoGg</f>
        <v>6.0762489036484173E-2</v>
      </c>
      <c r="AX97" s="22">
        <f>'Activity data'!AX56*ManureNEF*NtoN2O*kgtoGg</f>
        <v>6.0859466672275056E-2</v>
      </c>
      <c r="AY97" s="22">
        <f>'Activity data'!AY56*ManureNEF*NtoN2O*kgtoGg</f>
        <v>6.0964113214365262E-2</v>
      </c>
      <c r="AZ97" s="22">
        <f>'Activity data'!AZ56*ManureNEF*NtoN2O*kgtoGg</f>
        <v>6.1077699693544339E-2</v>
      </c>
      <c r="BA97" s="22">
        <f>'Activity data'!BA56*ManureNEF*NtoN2O*kgtoGg</f>
        <v>6.119557963151534E-2</v>
      </c>
      <c r="BB97" s="22">
        <f>'Activity data'!BB56*ManureNEF*NtoN2O*kgtoGg</f>
        <v>6.127078185046312E-2</v>
      </c>
      <c r="BC97" s="22">
        <f>'Activity data'!BC56*ManureNEF*NtoN2O*kgtoGg</f>
        <v>6.1352875428614485E-2</v>
      </c>
      <c r="BD97" s="22">
        <f>'Activity data'!BD56*ManureNEF*NtoN2O*kgtoGg</f>
        <v>6.1439924140461927E-2</v>
      </c>
      <c r="BE97" s="22">
        <f>'Activity data'!BE56*ManureNEF*NtoN2O*kgtoGg</f>
        <v>6.1532847944183323E-2</v>
      </c>
      <c r="BF97" s="22">
        <f>'Activity data'!BF56*ManureNEF*NtoN2O*kgtoGg</f>
        <v>6.1632190936375515E-2</v>
      </c>
      <c r="BG97" s="22">
        <f>'Activity data'!BG56*ManureNEF*NtoN2O*kgtoGg</f>
        <v>6.1689742586450401E-2</v>
      </c>
      <c r="BH97" s="22">
        <f>'Activity data'!BH56*ManureNEF*NtoN2O*kgtoGg</f>
        <v>6.1752458643035246E-2</v>
      </c>
      <c r="BI97" s="22">
        <f>'Activity data'!BI56*ManureNEF*NtoN2O*kgtoGg</f>
        <v>6.1820364769728145E-2</v>
      </c>
      <c r="BJ97" s="22">
        <f>'Activity data'!BJ56*ManureNEF*NtoN2O*kgtoGg</f>
        <v>6.1893339894316834E-2</v>
      </c>
      <c r="BK97" s="22">
        <f>'Activity data'!BK56*ManureNEF*NtoN2O*kgtoGg</f>
        <v>6.1972178762814578E-2</v>
      </c>
      <c r="BL97" s="22">
        <f>'Activity data'!BL56*ManureNEF*NtoN2O*kgtoGg</f>
        <v>6.2008597799435662E-2</v>
      </c>
      <c r="BM97" s="22">
        <f>'Activity data'!BM56*ManureNEF*NtoN2O*kgtoGg</f>
        <v>6.2048484994489901E-2</v>
      </c>
      <c r="BN97" s="22">
        <f>'Activity data'!BN56*ManureNEF*NtoN2O*kgtoGg</f>
        <v>6.209303776961466E-2</v>
      </c>
      <c r="BO97" s="22">
        <f>'Activity data'!BO56*ManureNEF*NtoN2O*kgtoGg</f>
        <v>6.2142478881957099E-2</v>
      </c>
      <c r="BP97" s="22">
        <f>'Activity data'!BP56*ManureNEF*NtoN2O*kgtoGg</f>
        <v>6.220070633100961E-2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4.7493603087644554E-2</v>
      </c>
      <c r="AE98" s="22">
        <f>'Activity data'!AE57*ManureNEF*NtoN2O*kgtoGg</f>
        <v>4.7519481528134531E-2</v>
      </c>
      <c r="AF98" s="22">
        <f>'Activity data'!AF57*ManureNEF*NtoN2O*kgtoGg</f>
        <v>4.7578155472590984E-2</v>
      </c>
      <c r="AG98" s="22">
        <f>'Activity data'!AG57*ManureNEF*NtoN2O*kgtoGg</f>
        <v>4.7666061693615043E-2</v>
      </c>
      <c r="AH98" s="22">
        <f>'Activity data'!AH57*ManureNEF*NtoN2O*kgtoGg</f>
        <v>4.7784157766910161E-2</v>
      </c>
      <c r="AI98" s="22">
        <f>'Activity data'!AI57*ManureNEF*NtoN2O*kgtoGg</f>
        <v>4.7933515401885764E-2</v>
      </c>
      <c r="AJ98" s="22">
        <f>'Activity data'!AJ57*ManureNEF*NtoN2O*kgtoGg</f>
        <v>4.8098547415169626E-2</v>
      </c>
      <c r="AK98" s="22">
        <f>'Activity data'!AK57*ManureNEF*NtoN2O*kgtoGg</f>
        <v>4.8277632528741427E-2</v>
      </c>
      <c r="AL98" s="22">
        <f>'Activity data'!AL57*ManureNEF*NtoN2O*kgtoGg</f>
        <v>4.844855529652186E-2</v>
      </c>
      <c r="AM98" s="22">
        <f>'Activity data'!AM57*ManureNEF*NtoN2O*kgtoGg</f>
        <v>4.8521833522879088E-2</v>
      </c>
      <c r="AN98" s="22">
        <f>'Activity data'!AN57*ManureNEF*NtoN2O*kgtoGg</f>
        <v>4.8603950839218674E-2</v>
      </c>
      <c r="AO98" s="22">
        <f>'Activity data'!AO57*ManureNEF*NtoN2O*kgtoGg</f>
        <v>4.8697866556150646E-2</v>
      </c>
      <c r="AP98" s="22">
        <f>'Activity data'!AP57*ManureNEF*NtoN2O*kgtoGg</f>
        <v>4.8802467637971331E-2</v>
      </c>
      <c r="AQ98" s="22">
        <f>'Activity data'!AQ57*ManureNEF*NtoN2O*kgtoGg</f>
        <v>4.8919853465580629E-2</v>
      </c>
      <c r="AR98" s="22">
        <f>'Activity data'!AR57*ManureNEF*NtoN2O*kgtoGg</f>
        <v>4.8993284946158712E-2</v>
      </c>
      <c r="AS98" s="22">
        <f>'Activity data'!AS57*ManureNEF*NtoN2O*kgtoGg</f>
        <v>4.90760301086565E-2</v>
      </c>
      <c r="AT98" s="22">
        <f>'Activity data'!AT57*ManureNEF*NtoN2O*kgtoGg</f>
        <v>4.9167213599607303E-2</v>
      </c>
      <c r="AU98" s="22">
        <f>'Activity data'!AU57*ManureNEF*NtoN2O*kgtoGg</f>
        <v>4.9269350953301289E-2</v>
      </c>
      <c r="AV98" s="22">
        <f>'Activity data'!AV57*ManureNEF*NtoN2O*kgtoGg</f>
        <v>4.9379745997161772E-2</v>
      </c>
      <c r="AW98" s="22">
        <f>'Activity data'!AW57*ManureNEF*NtoN2O*kgtoGg</f>
        <v>4.9452406558977868E-2</v>
      </c>
      <c r="AX98" s="22">
        <f>'Activity data'!AX57*ManureNEF*NtoN2O*kgtoGg</f>
        <v>4.953133317222734E-2</v>
      </c>
      <c r="AY98" s="22">
        <f>'Activity data'!AY57*ManureNEF*NtoN2O*kgtoGg</f>
        <v>4.9616501232761026E-2</v>
      </c>
      <c r="AZ98" s="22">
        <f>'Activity data'!AZ57*ManureNEF*NtoN2O*kgtoGg</f>
        <v>4.9708945186868865E-2</v>
      </c>
      <c r="BA98" s="22">
        <f>'Activity data'!BA57*ManureNEF*NtoN2O*kgtoGg</f>
        <v>4.9804883432818414E-2</v>
      </c>
      <c r="BB98" s="22">
        <f>'Activity data'!BB57*ManureNEF*NtoN2O*kgtoGg</f>
        <v>4.9866087816715692E-2</v>
      </c>
      <c r="BC98" s="22">
        <f>'Activity data'!BC57*ManureNEF*NtoN2O*kgtoGg</f>
        <v>4.9932900830254118E-2</v>
      </c>
      <c r="BD98" s="22">
        <f>'Activity data'!BD57*ManureNEF*NtoN2O*kgtoGg</f>
        <v>5.0003746649063964E-2</v>
      </c>
      <c r="BE98" s="22">
        <f>'Activity data'!BE57*ManureNEF*NtoN2O*kgtoGg</f>
        <v>5.0079373994051074E-2</v>
      </c>
      <c r="BF98" s="22">
        <f>'Activity data'!BF57*ManureNEF*NtoN2O*kgtoGg</f>
        <v>5.0160225685885539E-2</v>
      </c>
      <c r="BG98" s="22">
        <f>'Activity data'!BG57*ManureNEF*NtoN2O*kgtoGg</f>
        <v>5.0207064905982896E-2</v>
      </c>
      <c r="BH98" s="22">
        <f>'Activity data'!BH57*ManureNEF*NtoN2O*kgtoGg</f>
        <v>5.0258107250975508E-2</v>
      </c>
      <c r="BI98" s="22">
        <f>'Activity data'!BI57*ManureNEF*NtoN2O*kgtoGg</f>
        <v>5.0313373607543725E-2</v>
      </c>
      <c r="BJ98" s="22">
        <f>'Activity data'!BJ57*ManureNEF*NtoN2O*kgtoGg</f>
        <v>5.0372765439364253E-2</v>
      </c>
      <c r="BK98" s="22">
        <f>'Activity data'!BK57*ManureNEF*NtoN2O*kgtoGg</f>
        <v>5.043692956166114E-2</v>
      </c>
      <c r="BL98" s="22">
        <f>'Activity data'!BL57*ManureNEF*NtoN2O*kgtoGg</f>
        <v>5.0466569706988165E-2</v>
      </c>
      <c r="BM98" s="22">
        <f>'Activity data'!BM57*ManureNEF*NtoN2O*kgtoGg</f>
        <v>5.0499032461848892E-2</v>
      </c>
      <c r="BN98" s="22">
        <f>'Activity data'!BN57*ManureNEF*NtoN2O*kgtoGg</f>
        <v>5.0535292364689226E-2</v>
      </c>
      <c r="BO98" s="22">
        <f>'Activity data'!BO57*ManureNEF*NtoN2O*kgtoGg</f>
        <v>5.0575530709547324E-2</v>
      </c>
      <c r="BP98" s="22">
        <f>'Activity data'!BP57*ManureNEF*NtoN2O*kgtoGg</f>
        <v>5.0622919938150331E-2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7.2132902333071998E-3</v>
      </c>
      <c r="AE99" s="22">
        <f>'Activity data'!AE58*ManureNEF*NtoN2O*kgtoGg</f>
        <v>7.2320934886582989E-3</v>
      </c>
      <c r="AF99" s="22">
        <f>'Activity data'!AF58*ManureNEF*NtoN2O*kgtoGg</f>
        <v>7.2573113423858053E-3</v>
      </c>
      <c r="AG99" s="22">
        <f>'Activity data'!AG58*ManureNEF*NtoN2O*kgtoGg</f>
        <v>7.2882024600540406E-3</v>
      </c>
      <c r="AH99" s="22">
        <f>'Activity data'!AH58*ManureNEF*NtoN2O*kgtoGg</f>
        <v>7.3250864513696601E-3</v>
      </c>
      <c r="AI99" s="22">
        <f>'Activity data'!AI58*ManureNEF*NtoN2O*kgtoGg</f>
        <v>7.3682868041908033E-3</v>
      </c>
      <c r="AJ99" s="22">
        <f>'Activity data'!AJ58*ManureNEF*NtoN2O*kgtoGg</f>
        <v>7.4141644098617565E-3</v>
      </c>
      <c r="AK99" s="22">
        <f>'Activity data'!AK58*ManureNEF*NtoN2O*kgtoGg</f>
        <v>7.4624053828218229E-3</v>
      </c>
      <c r="AL99" s="22">
        <f>'Activity data'!AL58*ManureNEF*NtoN2O*kgtoGg</f>
        <v>7.507839046872064E-3</v>
      </c>
      <c r="AM99" s="22">
        <f>'Activity data'!AM58*ManureNEF*NtoN2O*kgtoGg</f>
        <v>7.5295420967021881E-3</v>
      </c>
      <c r="AN99" s="22">
        <f>'Activity data'!AN58*ManureNEF*NtoN2O*kgtoGg</f>
        <v>7.552697764784567E-3</v>
      </c>
      <c r="AO99" s="22">
        <f>'Activity data'!AO58*ManureNEF*NtoN2O*kgtoGg</f>
        <v>7.5780351207708364E-3</v>
      </c>
      <c r="AP99" s="22">
        <f>'Activity data'!AP58*ManureNEF*NtoN2O*kgtoGg</f>
        <v>7.6053217296116653E-3</v>
      </c>
      <c r="AQ99" s="22">
        <f>'Activity data'!AQ58*ManureNEF*NtoN2O*kgtoGg</f>
        <v>7.6350702609111363E-3</v>
      </c>
      <c r="AR99" s="22">
        <f>'Activity data'!AR58*ManureNEF*NtoN2O*kgtoGg</f>
        <v>7.6541328524132512E-3</v>
      </c>
      <c r="AS99" s="22">
        <f>'Activity data'!AS58*ManureNEF*NtoN2O*kgtoGg</f>
        <v>7.6749443110228424E-3</v>
      </c>
      <c r="AT99" s="22">
        <f>'Activity data'!AT58*ManureNEF*NtoN2O*kgtoGg</f>
        <v>7.6973172341905033E-3</v>
      </c>
      <c r="AU99" s="22">
        <f>'Activity data'!AU58*ManureNEF*NtoN2O*kgtoGg</f>
        <v>7.7218452426169176E-3</v>
      </c>
      <c r="AV99" s="22">
        <f>'Activity data'!AV58*ManureNEF*NtoN2O*kgtoGg</f>
        <v>7.747916230560075E-3</v>
      </c>
      <c r="AW99" s="22">
        <f>'Activity data'!AW58*ManureNEF*NtoN2O*kgtoGg</f>
        <v>7.7649835136459813E-3</v>
      </c>
      <c r="AX99" s="22">
        <f>'Activity data'!AX58*ManureNEF*NtoN2O*kgtoGg</f>
        <v>7.7831995150304039E-3</v>
      </c>
      <c r="AY99" s="22">
        <f>'Activity data'!AY58*ManureNEF*NtoN2O*kgtoGg</f>
        <v>7.8025674444036066E-3</v>
      </c>
      <c r="AZ99" s="22">
        <f>'Activity data'!AZ58*ManureNEF*NtoN2O*kgtoGg</f>
        <v>7.823330979532481E-3</v>
      </c>
      <c r="BA99" s="22">
        <f>'Activity data'!BA58*ManureNEF*NtoN2O*kgtoGg</f>
        <v>7.8446341800735755E-3</v>
      </c>
      <c r="BB99" s="22">
        <f>'Activity data'!BB58*ManureNEF*NtoN2O*kgtoGg</f>
        <v>7.8577974014973646E-3</v>
      </c>
      <c r="BC99" s="22">
        <f>'Activity data'!BC58*ManureNEF*NtoN2O*kgtoGg</f>
        <v>7.872030007190018E-3</v>
      </c>
      <c r="BD99" s="22">
        <f>'Activity data'!BD58*ManureNEF*NtoN2O*kgtoGg</f>
        <v>7.8869791029146617E-3</v>
      </c>
      <c r="BE99" s="22">
        <f>'Activity data'!BE58*ManureNEF*NtoN2O*kgtoGg</f>
        <v>7.9028191876333326E-3</v>
      </c>
      <c r="BF99" s="22">
        <f>'Activity data'!BF58*ManureNEF*NtoN2O*kgtoGg</f>
        <v>7.9196539063340152E-3</v>
      </c>
      <c r="BG99" s="22">
        <f>'Activity data'!BG58*ManureNEF*NtoN2O*kgtoGg</f>
        <v>7.9286485448931236E-3</v>
      </c>
      <c r="BH99" s="22">
        <f>'Activity data'!BH58*ManureNEF*NtoN2O*kgtoGg</f>
        <v>7.9384438781282991E-3</v>
      </c>
      <c r="BI99" s="22">
        <f>'Activity data'!BI58*ManureNEF*NtoN2O*kgtoGg</f>
        <v>7.9490468954878449E-3</v>
      </c>
      <c r="BJ99" s="22">
        <f>'Activity data'!BJ58*ManureNEF*NtoN2O*kgtoGg</f>
        <v>7.9604374288601218E-3</v>
      </c>
      <c r="BK99" s="22">
        <f>'Activity data'!BK58*ManureNEF*NtoN2O*kgtoGg</f>
        <v>7.9727618624688325E-3</v>
      </c>
      <c r="BL99" s="22">
        <f>'Activity data'!BL58*ManureNEF*NtoN2O*kgtoGg</f>
        <v>7.9772449376006201E-3</v>
      </c>
      <c r="BM99" s="22">
        <f>'Activity data'!BM58*ManureNEF*NtoN2O*kgtoGg</f>
        <v>7.9822569919942837E-3</v>
      </c>
      <c r="BN99" s="22">
        <f>'Activity data'!BN58*ManureNEF*NtoN2O*kgtoGg</f>
        <v>7.9880166905188284E-3</v>
      </c>
      <c r="BO99" s="22">
        <f>'Activity data'!BO58*ManureNEF*NtoN2O*kgtoGg</f>
        <v>7.9945647840787577E-3</v>
      </c>
      <c r="BP99" s="22">
        <f>'Activity data'!BP58*ManureNEF*NtoN2O*kgtoGg</f>
        <v>8.0026053088922289E-3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8.7035988401408221E-2</v>
      </c>
      <c r="AE100" s="22">
        <f>'Activity data'!AE59*ManureNEF*NtoN2O*kgtoGg</f>
        <v>8.7262869597327708E-2</v>
      </c>
      <c r="AF100" s="22">
        <f>'Activity data'!AF59*ManureNEF*NtoN2O*kgtoGg</f>
        <v>8.7567149718263501E-2</v>
      </c>
      <c r="AG100" s="22">
        <f>'Activity data'!AG59*ManureNEF*NtoN2O*kgtoGg</f>
        <v>8.7939883778881775E-2</v>
      </c>
      <c r="AH100" s="22">
        <f>'Activity data'!AH59*ManureNEF*NtoN2O*kgtoGg</f>
        <v>8.8384928208886965E-2</v>
      </c>
      <c r="AI100" s="22">
        <f>'Activity data'!AI59*ManureNEF*NtoN2O*kgtoGg</f>
        <v>8.890618623198937E-2</v>
      </c>
      <c r="AJ100" s="22">
        <f>'Activity data'!AJ59*ManureNEF*NtoN2O*kgtoGg</f>
        <v>8.945974814699785E-2</v>
      </c>
      <c r="AK100" s="22">
        <f>'Activity data'!AK59*ManureNEF*NtoN2O*kgtoGg</f>
        <v>9.0041826592093199E-2</v>
      </c>
      <c r="AL100" s="22">
        <f>'Activity data'!AL59*ManureNEF*NtoN2O*kgtoGg</f>
        <v>9.0590031881137456E-2</v>
      </c>
      <c r="AM100" s="22">
        <f>'Activity data'!AM59*ManureNEF*NtoN2O*kgtoGg</f>
        <v>9.0851902169479359E-2</v>
      </c>
      <c r="AN100" s="22">
        <f>'Activity data'!AN59*ManureNEF*NtoN2O*kgtoGg</f>
        <v>9.1131299835933821E-2</v>
      </c>
      <c r="AO100" s="22">
        <f>'Activity data'!AO59*ManureNEF*NtoN2O*kgtoGg</f>
        <v>9.1437021878221864E-2</v>
      </c>
      <c r="AP100" s="22">
        <f>'Activity data'!AP59*ManureNEF*NtoN2O*kgtoGg</f>
        <v>9.1766263721232449E-2</v>
      </c>
      <c r="AQ100" s="22">
        <f>'Activity data'!AQ59*ManureNEF*NtoN2O*kgtoGg</f>
        <v>9.2125211266859297E-2</v>
      </c>
      <c r="AR100" s="22">
        <f>'Activity data'!AR59*ManureNEF*NtoN2O*kgtoGg</f>
        <v>9.2355221628180634E-2</v>
      </c>
      <c r="AS100" s="22">
        <f>'Activity data'!AS59*ManureNEF*NtoN2O*kgtoGg</f>
        <v>9.2606333923897929E-2</v>
      </c>
      <c r="AT100" s="22">
        <f>'Activity data'!AT59*ManureNEF*NtoN2O*kgtoGg</f>
        <v>9.2876286943718897E-2</v>
      </c>
      <c r="AU100" s="22">
        <f>'Activity data'!AU59*ManureNEF*NtoN2O*kgtoGg</f>
        <v>9.3172243350277087E-2</v>
      </c>
      <c r="AV100" s="22">
        <f>'Activity data'!AV59*ManureNEF*NtoN2O*kgtoGg</f>
        <v>9.3486817439332334E-2</v>
      </c>
      <c r="AW100" s="22">
        <f>'Activity data'!AW59*ManureNEF*NtoN2O*kgtoGg</f>
        <v>9.3692752290788828E-2</v>
      </c>
      <c r="AX100" s="22">
        <f>'Activity data'!AX59*ManureNEF*NtoN2O*kgtoGg</f>
        <v>9.3912547645465375E-2</v>
      </c>
      <c r="AY100" s="22">
        <f>'Activity data'!AY59*ManureNEF*NtoN2O*kgtoGg</f>
        <v>9.4146242231675351E-2</v>
      </c>
      <c r="AZ100" s="22">
        <f>'Activity data'!AZ59*ManureNEF*NtoN2O*kgtoGg</f>
        <v>9.4396776279827829E-2</v>
      </c>
      <c r="BA100" s="22">
        <f>'Activity data'!BA59*ManureNEF*NtoN2O*kgtoGg</f>
        <v>9.4653821962898482E-2</v>
      </c>
      <c r="BB100" s="22">
        <f>'Activity data'!BB59*ManureNEF*NtoN2O*kgtoGg</f>
        <v>9.4812650174451105E-2</v>
      </c>
      <c r="BC100" s="22">
        <f>'Activity data'!BC59*ManureNEF*NtoN2O*kgtoGg</f>
        <v>9.4984381640109805E-2</v>
      </c>
      <c r="BD100" s="22">
        <f>'Activity data'!BD59*ManureNEF*NtoN2O*kgtoGg</f>
        <v>9.5164758317051762E-2</v>
      </c>
      <c r="BE100" s="22">
        <f>'Activity data'!BE59*ManureNEF*NtoN2O*kgtoGg</f>
        <v>9.5355885720117495E-2</v>
      </c>
      <c r="BF100" s="22">
        <f>'Activity data'!BF59*ManureNEF*NtoN2O*kgtoGg</f>
        <v>9.5559014435888309E-2</v>
      </c>
      <c r="BG100" s="22">
        <f>'Activity data'!BG59*ManureNEF*NtoN2O*kgtoGg</f>
        <v>9.5667544278995223E-2</v>
      </c>
      <c r="BH100" s="22">
        <f>'Activity data'!BH59*ManureNEF*NtoN2O*kgtoGg</f>
        <v>9.5785735351622214E-2</v>
      </c>
      <c r="BI100" s="22">
        <f>'Activity data'!BI59*ManureNEF*NtoN2O*kgtoGg</f>
        <v>9.5913671988867771E-2</v>
      </c>
      <c r="BJ100" s="22">
        <f>'Activity data'!BJ59*ManureNEF*NtoN2O*kgtoGg</f>
        <v>9.6051110841098825E-2</v>
      </c>
      <c r="BK100" s="22">
        <f>'Activity data'!BK59*ManureNEF*NtoN2O*kgtoGg</f>
        <v>9.6199818189053377E-2</v>
      </c>
      <c r="BL100" s="22">
        <f>'Activity data'!BL59*ManureNEF*NtoN2O*kgtoGg</f>
        <v>9.6253911239873827E-2</v>
      </c>
      <c r="BM100" s="22">
        <f>'Activity data'!BM59*ManureNEF*NtoN2O*kgtoGg</f>
        <v>9.6314386985887734E-2</v>
      </c>
      <c r="BN100" s="22">
        <f>'Activity data'!BN59*ManureNEF*NtoN2O*kgtoGg</f>
        <v>9.6383883850392538E-2</v>
      </c>
      <c r="BO100" s="22">
        <f>'Activity data'!BO59*ManureNEF*NtoN2O*kgtoGg</f>
        <v>9.6462893536222394E-2</v>
      </c>
      <c r="BP100" s="22">
        <f>'Activity data'!BP59*ManureNEF*NtoN2O*kgtoGg</f>
        <v>9.6559910986203201E-2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0.12528854330340944</v>
      </c>
      <c r="AE103" s="22">
        <f>'Activity data'!AE62*ManureNEF*NtoN2O*kgtoGg</f>
        <v>0.12497163722505708</v>
      </c>
      <c r="AF103" s="22">
        <f>'Activity data'!AF62*ManureNEF*NtoN2O*kgtoGg</f>
        <v>0.12400272900042293</v>
      </c>
      <c r="AG103" s="22">
        <f>'Activity data'!AG62*ManureNEF*NtoN2O*kgtoGg</f>
        <v>0.12163605481809399</v>
      </c>
      <c r="AH103" s="22">
        <f>'Activity data'!AH62*ManureNEF*NtoN2O*kgtoGg</f>
        <v>0.11921013583572017</v>
      </c>
      <c r="AI103" s="22">
        <f>'Activity data'!AI62*ManureNEF*NtoN2O*kgtoGg</f>
        <v>0.11785414071525585</v>
      </c>
      <c r="AJ103" s="22">
        <f>'Activity data'!AJ62*ManureNEF*NtoN2O*kgtoGg</f>
        <v>0.11615692849616457</v>
      </c>
      <c r="AK103" s="22">
        <f>'Activity data'!AK62*ManureNEF*NtoN2O*kgtoGg</f>
        <v>0.11325039421083435</v>
      </c>
      <c r="AL103" s="22">
        <f>'Activity data'!AL62*ManureNEF*NtoN2O*kgtoGg</f>
        <v>9.9353876530757043E-2</v>
      </c>
      <c r="AM103" s="22">
        <f>'Activity data'!AM62*ManureNEF*NtoN2O*kgtoGg</f>
        <v>0.10141029610986171</v>
      </c>
      <c r="AN103" s="22">
        <f>'Activity data'!AN62*ManureNEF*NtoN2O*kgtoGg</f>
        <v>0.10198710595344293</v>
      </c>
      <c r="AO103" s="22">
        <f>'Activity data'!AO62*ManureNEF*NtoN2O*kgtoGg</f>
        <v>0.10277604552192987</v>
      </c>
      <c r="AP103" s="22">
        <f>'Activity data'!AP62*ManureNEF*NtoN2O*kgtoGg</f>
        <v>0.10355866584432988</v>
      </c>
      <c r="AQ103" s="22">
        <f>'Activity data'!AQ62*ManureNEF*NtoN2O*kgtoGg</f>
        <v>0.10546785741703181</v>
      </c>
      <c r="AR103" s="22">
        <f>'Activity data'!AR62*ManureNEF*NtoN2O*kgtoGg</f>
        <v>0.10754025251631699</v>
      </c>
      <c r="AS103" s="22">
        <f>'Activity data'!AS62*ManureNEF*NtoN2O*kgtoGg</f>
        <v>0.10986276824015745</v>
      </c>
      <c r="AT103" s="22">
        <f>'Activity data'!AT62*ManureNEF*NtoN2O*kgtoGg</f>
        <v>0.11223780304223206</v>
      </c>
      <c r="AU103" s="22">
        <f>'Activity data'!AU62*ManureNEF*NtoN2O*kgtoGg</f>
        <v>0.1158193268976114</v>
      </c>
      <c r="AV103" s="22">
        <f>'Activity data'!AV62*ManureNEF*NtoN2O*kgtoGg</f>
        <v>0.11962193081246668</v>
      </c>
      <c r="AW103" s="22">
        <f>'Activity data'!AW62*ManureNEF*NtoN2O*kgtoGg</f>
        <v>0.12283145323928257</v>
      </c>
      <c r="AX103" s="22">
        <f>'Activity data'!AX62*ManureNEF*NtoN2O*kgtoGg</f>
        <v>0.12588145594269007</v>
      </c>
      <c r="AY103" s="22">
        <f>'Activity data'!AY62*ManureNEF*NtoN2O*kgtoGg</f>
        <v>0.12886893784725878</v>
      </c>
      <c r="AZ103" s="22">
        <f>'Activity data'!AZ62*ManureNEF*NtoN2O*kgtoGg</f>
        <v>0.13226869526388918</v>
      </c>
      <c r="BA103" s="22">
        <f>'Activity data'!BA62*ManureNEF*NtoN2O*kgtoGg</f>
        <v>0.134761380805554</v>
      </c>
      <c r="BB103" s="22">
        <f>'Activity data'!BB62*ManureNEF*NtoN2O*kgtoGg</f>
        <v>0.13752328161593108</v>
      </c>
      <c r="BC103" s="22">
        <f>'Activity data'!BC62*ManureNEF*NtoN2O*kgtoGg</f>
        <v>0.14042144250715888</v>
      </c>
      <c r="BD103" s="22">
        <f>'Activity data'!BD62*ManureNEF*NtoN2O*kgtoGg</f>
        <v>0.14296213482216522</v>
      </c>
      <c r="BE103" s="22">
        <f>'Activity data'!BE62*ManureNEF*NtoN2O*kgtoGg</f>
        <v>0.14547463997805005</v>
      </c>
      <c r="BF103" s="22">
        <f>'Activity data'!BF62*ManureNEF*NtoN2O*kgtoGg</f>
        <v>0.14816098704858086</v>
      </c>
      <c r="BG103" s="22">
        <f>'Activity data'!BG62*ManureNEF*NtoN2O*kgtoGg</f>
        <v>0.15076567267690519</v>
      </c>
      <c r="BH103" s="22">
        <f>'Activity data'!BH62*ManureNEF*NtoN2O*kgtoGg</f>
        <v>0.15336733223944113</v>
      </c>
      <c r="BI103" s="22">
        <f>'Activity data'!BI62*ManureNEF*NtoN2O*kgtoGg</f>
        <v>0.15601355237375458</v>
      </c>
      <c r="BJ103" s="22">
        <f>'Activity data'!BJ62*ManureNEF*NtoN2O*kgtoGg</f>
        <v>0.1587079571770702</v>
      </c>
      <c r="BK103" s="22">
        <f>'Activity data'!BK62*ManureNEF*NtoN2O*kgtoGg</f>
        <v>0.16168517537970223</v>
      </c>
      <c r="BL103" s="22">
        <f>'Activity data'!BL62*ManureNEF*NtoN2O*kgtoGg</f>
        <v>0.16478974279916225</v>
      </c>
      <c r="BM103" s="22">
        <f>'Activity data'!BM62*ManureNEF*NtoN2O*kgtoGg</f>
        <v>0.16767581738843565</v>
      </c>
      <c r="BN103" s="22">
        <f>'Activity data'!BN62*ManureNEF*NtoN2O*kgtoGg</f>
        <v>0.17067285426298329</v>
      </c>
      <c r="BO103" s="22">
        <f>'Activity data'!BO62*ManureNEF*NtoN2O*kgtoGg</f>
        <v>0.17385434012100884</v>
      </c>
      <c r="BP103" s="22">
        <f>'Activity data'!BP62*ManureNEF*NtoN2O*kgtoGg</f>
        <v>0.17815843901135758</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3.1786181879900226E-2</v>
      </c>
      <c r="AE104" s="22">
        <f>'Activity data'!AE63*ManureNEF*NtoN2O*kgtoGg</f>
        <v>3.1705781597641688E-2</v>
      </c>
      <c r="AF104" s="22">
        <f>'Activity data'!AF63*ManureNEF*NtoN2O*kgtoGg</f>
        <v>3.1459965881047644E-2</v>
      </c>
      <c r="AG104" s="22">
        <f>'Activity data'!AG63*ManureNEF*NtoN2O*kgtoGg</f>
        <v>3.0859531603287745E-2</v>
      </c>
      <c r="AH104" s="22">
        <f>'Activity data'!AH63*ManureNEF*NtoN2O*kgtoGg</f>
        <v>3.0244066693516244E-2</v>
      </c>
      <c r="AI104" s="22">
        <f>'Activity data'!AI63*ManureNEF*NtoN2O*kgtoGg</f>
        <v>2.990004555326755E-2</v>
      </c>
      <c r="AJ104" s="22">
        <f>'Activity data'!AJ63*ManureNEF*NtoN2O*kgtoGg</f>
        <v>2.9469456332079307E-2</v>
      </c>
      <c r="AK104" s="22">
        <f>'Activity data'!AK63*ManureNEF*NtoN2O*kgtoGg</f>
        <v>2.8732057484604979E-2</v>
      </c>
      <c r="AL104" s="22">
        <f>'Activity data'!AL63*ManureNEF*NtoN2O*kgtoGg</f>
        <v>2.5206457882042066E-2</v>
      </c>
      <c r="AM104" s="22">
        <f>'Activity data'!AM63*ManureNEF*NtoN2O*kgtoGg</f>
        <v>2.572817938218365E-2</v>
      </c>
      <c r="AN104" s="22">
        <f>'Activity data'!AN63*ManureNEF*NtoN2O*kgtoGg</f>
        <v>2.5874518242184518E-2</v>
      </c>
      <c r="AO104" s="22">
        <f>'Activity data'!AO63*ManureNEF*NtoN2O*kgtoGg</f>
        <v>2.6074675223461293E-2</v>
      </c>
      <c r="AP104" s="22">
        <f>'Activity data'!AP63*ManureNEF*NtoN2O*kgtoGg</f>
        <v>2.6273228987874292E-2</v>
      </c>
      <c r="AQ104" s="22">
        <f>'Activity data'!AQ63*ManureNEF*NtoN2O*kgtoGg</f>
        <v>2.675759818056667E-2</v>
      </c>
      <c r="AR104" s="22">
        <f>'Activity data'!AR63*ManureNEF*NtoN2O*kgtoGg</f>
        <v>2.7283372731184339E-2</v>
      </c>
      <c r="AS104" s="22">
        <f>'Activity data'!AS63*ManureNEF*NtoN2O*kgtoGg</f>
        <v>2.7872603839396229E-2</v>
      </c>
      <c r="AT104" s="22">
        <f>'Activity data'!AT63*ManureNEF*NtoN2O*kgtoGg</f>
        <v>2.8475159238312602E-2</v>
      </c>
      <c r="AU104" s="22">
        <f>'Activity data'!AU63*ManureNEF*NtoN2O*kgtoGg</f>
        <v>2.9383805517315117E-2</v>
      </c>
      <c r="AV104" s="22">
        <f>'Activity data'!AV63*ManureNEF*NtoN2O*kgtoGg</f>
        <v>3.0348540651652982E-2</v>
      </c>
      <c r="AW104" s="22">
        <f>'Activity data'!AW63*ManureNEF*NtoN2O*kgtoGg</f>
        <v>3.1162808747653849E-2</v>
      </c>
      <c r="AX104" s="22">
        <f>'Activity data'!AX63*ManureNEF*NtoN2O*kgtoGg</f>
        <v>3.1936606080662337E-2</v>
      </c>
      <c r="AY104" s="22">
        <f>'Activity data'!AY63*ManureNEF*NtoN2O*kgtoGg</f>
        <v>3.2694541648255041E-2</v>
      </c>
      <c r="AZ104" s="22">
        <f>'Activity data'!AZ63*ManureNEF*NtoN2O*kgtoGg</f>
        <v>3.355707308762898E-2</v>
      </c>
      <c r="BA104" s="22">
        <f>'Activity data'!BA63*ManureNEF*NtoN2O*kgtoGg</f>
        <v>3.4189476928456447E-2</v>
      </c>
      <c r="BB104" s="22">
        <f>'Activity data'!BB63*ManureNEF*NtoN2O*kgtoGg</f>
        <v>3.4890181711018167E-2</v>
      </c>
      <c r="BC104" s="22">
        <f>'Activity data'!BC63*ManureNEF*NtoN2O*kgtoGg</f>
        <v>3.5625456196432939E-2</v>
      </c>
      <c r="BD104" s="22">
        <f>'Activity data'!BD63*ManureNEF*NtoN2O*kgtoGg</f>
        <v>3.6270039538982321E-2</v>
      </c>
      <c r="BE104" s="22">
        <f>'Activity data'!BE63*ManureNEF*NtoN2O*kgtoGg</f>
        <v>3.6907471691623291E-2</v>
      </c>
      <c r="BF104" s="22">
        <f>'Activity data'!BF63*ManureNEF*NtoN2O*kgtoGg</f>
        <v>3.7589008201866246E-2</v>
      </c>
      <c r="BG104" s="22">
        <f>'Activity data'!BG63*ManureNEF*NtoN2O*kgtoGg</f>
        <v>3.8249826892377957E-2</v>
      </c>
      <c r="BH104" s="22">
        <f>'Activity data'!BH63*ManureNEF*NtoN2O*kgtoGg</f>
        <v>3.8909877858443416E-2</v>
      </c>
      <c r="BI104" s="22">
        <f>'Activity data'!BI63*ManureNEF*NtoN2O*kgtoGg</f>
        <v>3.9581234011733871E-2</v>
      </c>
      <c r="BJ104" s="22">
        <f>'Activity data'!BJ63*ManureNEF*NtoN2O*kgtoGg</f>
        <v>4.0264814799554689E-2</v>
      </c>
      <c r="BK104" s="22">
        <f>'Activity data'!BK63*ManureNEF*NtoN2O*kgtoGg</f>
        <v>4.1020146426771681E-2</v>
      </c>
      <c r="BL104" s="22">
        <f>'Activity data'!BL63*ManureNEF*NtoN2O*kgtoGg</f>
        <v>4.1807787036610942E-2</v>
      </c>
      <c r="BM104" s="22">
        <f>'Activity data'!BM63*ManureNEF*NtoN2O*kgtoGg</f>
        <v>4.2539995181065486E-2</v>
      </c>
      <c r="BN104" s="22">
        <f>'Activity data'!BN63*ManureNEF*NtoN2O*kgtoGg</f>
        <v>4.3300354881029735E-2</v>
      </c>
      <c r="BO104" s="22">
        <f>'Activity data'!BO63*ManureNEF*NtoN2O*kgtoGg</f>
        <v>4.4107509992464246E-2</v>
      </c>
      <c r="BP104" s="22">
        <f>'Activity data'!BP63*ManureNEF*NtoN2O*kgtoGg</f>
        <v>4.5199476317161535E-2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0.1575961927907906</v>
      </c>
      <c r="AE105" s="22">
        <f>'Activity data'!AE64*ManureNEF*NtoN2O*kgtoGg</f>
        <v>0.16106306476191454</v>
      </c>
      <c r="AF105" s="22">
        <f>'Activity data'!AF64*ManureNEF*NtoN2O*kgtoGg</f>
        <v>0.16406379144344185</v>
      </c>
      <c r="AG105" s="22">
        <f>'Activity data'!AG64*ManureNEF*NtoN2O*kgtoGg</f>
        <v>0.1660016021534968</v>
      </c>
      <c r="AH105" s="22">
        <f>'Activity data'!AH64*ManureNEF*NtoN2O*kgtoGg</f>
        <v>0.16783855030925476</v>
      </c>
      <c r="AI105" s="22">
        <f>'Activity data'!AI64*ManureNEF*NtoN2O*kgtoGg</f>
        <v>0.17047606771801641</v>
      </c>
      <c r="AJ105" s="22">
        <f>'Activity data'!AJ64*ManureNEF*NtoN2O*kgtoGg</f>
        <v>0.17279866088935816</v>
      </c>
      <c r="AK105" s="22">
        <f>'Activity data'!AK64*ManureNEF*NtoN2O*kgtoGg</f>
        <v>0.174066971879421</v>
      </c>
      <c r="AL105" s="22">
        <f>'Activity data'!AL64*ManureNEF*NtoN2O*kgtoGg</f>
        <v>0.16583871332060407</v>
      </c>
      <c r="AM105" s="22">
        <f>'Activity data'!AM64*ManureNEF*NtoN2O*kgtoGg</f>
        <v>0.17064755539982038</v>
      </c>
      <c r="AN105" s="22">
        <f>'Activity data'!AN64*ManureNEF*NtoN2O*kgtoGg</f>
        <v>0.17423265131044488</v>
      </c>
      <c r="AO105" s="22">
        <f>'Activity data'!AO64*ManureNEF*NtoN2O*kgtoGg</f>
        <v>0.17805703653078017</v>
      </c>
      <c r="AP105" s="22">
        <f>'Activity data'!AP64*ManureNEF*NtoN2O*kgtoGg</f>
        <v>0.18193102433604152</v>
      </c>
      <c r="AQ105" s="22">
        <f>'Activity data'!AQ64*ManureNEF*NtoN2O*kgtoGg</f>
        <v>0.18694034784332303</v>
      </c>
      <c r="AR105" s="22">
        <f>'Activity data'!AR64*ManureNEF*NtoN2O*kgtoGg</f>
        <v>0.19205836819314875</v>
      </c>
      <c r="AS105" s="22">
        <f>'Activity data'!AS64*ManureNEF*NtoN2O*kgtoGg</f>
        <v>0.19753758511589029</v>
      </c>
      <c r="AT105" s="22">
        <f>'Activity data'!AT64*ManureNEF*NtoN2O*kgtoGg</f>
        <v>0.2031949219868826</v>
      </c>
      <c r="AU105" s="22">
        <f>'Activity data'!AU64*ManureNEF*NtoN2O*kgtoGg</f>
        <v>0.21023678222622708</v>
      </c>
      <c r="AV105" s="22">
        <f>'Activity data'!AV64*ManureNEF*NtoN2O*kgtoGg</f>
        <v>0.21769719934470125</v>
      </c>
      <c r="AW105" s="22">
        <f>'Activity data'!AW64*ManureNEF*NtoN2O*kgtoGg</f>
        <v>0.224583380106155</v>
      </c>
      <c r="AX105" s="22">
        <f>'Activity data'!AX64*ManureNEF*NtoN2O*kgtoGg</f>
        <v>0.23146664117146212</v>
      </c>
      <c r="AY105" s="22">
        <f>'Activity data'!AY64*ManureNEF*NtoN2O*kgtoGg</f>
        <v>0.23844963287901896</v>
      </c>
      <c r="AZ105" s="22">
        <f>'Activity data'!AZ64*ManureNEF*NtoN2O*kgtoGg</f>
        <v>0.24607748437676252</v>
      </c>
      <c r="BA105" s="22">
        <f>'Activity data'!BA64*ManureNEF*NtoN2O*kgtoGg</f>
        <v>0.25283692172014943</v>
      </c>
      <c r="BB105" s="22">
        <f>'Activity data'!BB64*ManureNEF*NtoN2O*kgtoGg</f>
        <v>0.25995019496050442</v>
      </c>
      <c r="BC105" s="22">
        <f>'Activity data'!BC64*ManureNEF*NtoN2O*kgtoGg</f>
        <v>0.26740076497494369</v>
      </c>
      <c r="BD105" s="22">
        <f>'Activity data'!BD64*ManureNEF*NtoN2O*kgtoGg</f>
        <v>0.27459017876533548</v>
      </c>
      <c r="BE105" s="22">
        <f>'Activity data'!BE64*ManureNEF*NtoN2O*kgtoGg</f>
        <v>0.28191382791275432</v>
      </c>
      <c r="BF105" s="22">
        <f>'Activity data'!BF64*ManureNEF*NtoN2O*kgtoGg</f>
        <v>0.28963427124486424</v>
      </c>
      <c r="BG105" s="22">
        <f>'Activity data'!BG64*ManureNEF*NtoN2O*kgtoGg</f>
        <v>0.29731515545511</v>
      </c>
      <c r="BH105" s="22">
        <f>'Activity data'!BH64*ManureNEF*NtoN2O*kgtoGg</f>
        <v>0.30517726320341576</v>
      </c>
      <c r="BI105" s="22">
        <f>'Activity data'!BI64*ManureNEF*NtoN2O*kgtoGg</f>
        <v>0.31329019577757627</v>
      </c>
      <c r="BJ105" s="22">
        <f>'Activity data'!BJ64*ManureNEF*NtoN2O*kgtoGg</f>
        <v>0.32166760659130728</v>
      </c>
      <c r="BK105" s="22">
        <f>'Activity data'!BK64*ManureNEF*NtoN2O*kgtoGg</f>
        <v>0.33065022567902858</v>
      </c>
      <c r="BL105" s="22">
        <f>'Activity data'!BL64*ManureNEF*NtoN2O*kgtoGg</f>
        <v>0.33992069651240725</v>
      </c>
      <c r="BM105" s="22">
        <f>'Activity data'!BM64*ManureNEF*NtoN2O*kgtoGg</f>
        <v>0.34910894142636589</v>
      </c>
      <c r="BN105" s="22">
        <f>'Activity data'!BN64*ManureNEF*NtoN2O*kgtoGg</f>
        <v>0.3586958434590854</v>
      </c>
      <c r="BO105" s="22">
        <f>'Activity data'!BO64*ManureNEF*NtoN2O*kgtoGg</f>
        <v>0.36880911295892682</v>
      </c>
      <c r="BP105" s="22">
        <f>'Activity data'!BP64*ManureNEF*NtoN2O*kgtoGg</f>
        <v>0.38092424698047517</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0.79266934819013091</v>
      </c>
      <c r="AE106" s="22">
        <f>'Activity data'!AE65*ManureNEF*NtoN2O*kgtoGg</f>
        <v>0.80633222092110868</v>
      </c>
      <c r="AF106" s="22">
        <f>'Activity data'!AF65*ManureNEF*NtoN2O*kgtoGg</f>
        <v>0.81335120074138068</v>
      </c>
      <c r="AG106" s="22">
        <f>'Activity data'!AG65*ManureNEF*NtoN2O*kgtoGg</f>
        <v>0.80642513383944092</v>
      </c>
      <c r="AH106" s="22">
        <f>'Activity data'!AH65*ManureNEF*NtoN2O*kgtoGg</f>
        <v>0.79791945721701529</v>
      </c>
      <c r="AI106" s="22">
        <f>'Activity data'!AI65*ManureNEF*NtoN2O*kgtoGg</f>
        <v>0.79888434386674911</v>
      </c>
      <c r="AJ106" s="22">
        <f>'Activity data'!AJ65*ManureNEF*NtoN2O*kgtoGg</f>
        <v>0.79595055898162037</v>
      </c>
      <c r="AK106" s="22">
        <f>'Activity data'!AK65*ManureNEF*NtoN2O*kgtoGg</f>
        <v>0.78026559479436608</v>
      </c>
      <c r="AL106" s="22">
        <f>'Activity data'!AL65*ManureNEF*NtoN2O*kgtoGg</f>
        <v>0.6517173345664703</v>
      </c>
      <c r="AM106" s="22">
        <f>'Activity data'!AM65*ManureNEF*NtoN2O*kgtoGg</f>
        <v>0.68573657971803603</v>
      </c>
      <c r="AN106" s="22">
        <f>'Activity data'!AN65*ManureNEF*NtoN2O*kgtoGg</f>
        <v>0.70478969851639306</v>
      </c>
      <c r="AO106" s="22">
        <f>'Activity data'!AO65*ManureNEF*NtoN2O*kgtoGg</f>
        <v>0.72621925310456936</v>
      </c>
      <c r="AP106" s="22">
        <f>'Activity data'!AP65*ManureNEF*NtoN2O*kgtoGg</f>
        <v>0.74778645680220635</v>
      </c>
      <c r="AQ106" s="22">
        <f>'Activity data'!AQ65*ManureNEF*NtoN2O*kgtoGg</f>
        <v>0.78183949897681027</v>
      </c>
      <c r="AR106" s="22">
        <f>'Activity data'!AR65*ManureNEF*NtoN2O*kgtoGg</f>
        <v>0.81889762299095947</v>
      </c>
      <c r="AS106" s="22">
        <f>'Activity data'!AS65*ManureNEF*NtoN2O*kgtoGg</f>
        <v>0.85938149556211252</v>
      </c>
      <c r="AT106" s="22">
        <f>'Activity data'!AT65*ManureNEF*NtoN2O*kgtoGg</f>
        <v>0.90118527060054898</v>
      </c>
      <c r="AU106" s="22">
        <f>'Activity data'!AU65*ManureNEF*NtoN2O*kgtoGg</f>
        <v>0.95758138842226947</v>
      </c>
      <c r="AV106" s="22">
        <f>'Activity data'!AV65*ManureNEF*NtoN2O*kgtoGg</f>
        <v>1.0176863068330337</v>
      </c>
      <c r="AW106" s="22">
        <f>'Activity data'!AW65*ManureNEF*NtoN2O*kgtoGg</f>
        <v>1.0725675740507032</v>
      </c>
      <c r="AX106" s="22">
        <f>'Activity data'!AX65*ManureNEF*NtoN2O*kgtoGg</f>
        <v>1.1266409149257746</v>
      </c>
      <c r="AY106" s="22">
        <f>'Activity data'!AY65*ManureNEF*NtoN2O*kgtoGg</f>
        <v>1.1810326287996769</v>
      </c>
      <c r="AZ106" s="22">
        <f>'Activity data'!AZ65*ManureNEF*NtoN2O*kgtoGg</f>
        <v>1.2415421125210067</v>
      </c>
      <c r="BA106" s="22">
        <f>'Activity data'!BA65*ManureNEF*NtoN2O*kgtoGg</f>
        <v>1.2920722469100412</v>
      </c>
      <c r="BB106" s="22">
        <f>'Activity data'!BB65*ManureNEF*NtoN2O*kgtoGg</f>
        <v>1.3474405685664517</v>
      </c>
      <c r="BC106" s="22">
        <f>'Activity data'!BC65*ManureNEF*NtoN2O*kgtoGg</f>
        <v>1.4056412415117552</v>
      </c>
      <c r="BD106" s="22">
        <f>'Activity data'!BD65*ManureNEF*NtoN2O*kgtoGg</f>
        <v>1.4604286267744537</v>
      </c>
      <c r="BE106" s="22">
        <f>'Activity data'!BE65*ManureNEF*NtoN2O*kgtoGg</f>
        <v>1.5159448499963237</v>
      </c>
      <c r="BF106" s="22">
        <f>'Activity data'!BF65*ManureNEF*NtoN2O*kgtoGg</f>
        <v>1.5748700411124326</v>
      </c>
      <c r="BG106" s="22">
        <f>'Activity data'!BG65*ManureNEF*NtoN2O*kgtoGg</f>
        <v>1.6343550253932841</v>
      </c>
      <c r="BH106" s="22">
        <f>'Activity data'!BH65*ManureNEF*NtoN2O*kgtoGg</f>
        <v>1.6950170244315848</v>
      </c>
      <c r="BI106" s="22">
        <f>'Activity data'!BI65*ManureNEF*NtoN2O*kgtoGg</f>
        <v>1.7575419934823882</v>
      </c>
      <c r="BJ106" s="22">
        <f>'Activity data'!BJ65*ManureNEF*NtoN2O*kgtoGg</f>
        <v>1.8220410907182916</v>
      </c>
      <c r="BK106" s="22">
        <f>'Activity data'!BK65*ManureNEF*NtoN2O*kgtoGg</f>
        <v>1.8918743998077727</v>
      </c>
      <c r="BL106" s="22">
        <f>'Activity data'!BL65*ManureNEF*NtoN2O*kgtoGg</f>
        <v>1.9654647800072478</v>
      </c>
      <c r="BM106" s="22">
        <f>'Activity data'!BM65*ManureNEF*NtoN2O*kgtoGg</f>
        <v>2.0375051309849952</v>
      </c>
      <c r="BN106" s="22">
        <f>'Activity data'!BN65*ManureNEF*NtoN2O*kgtoGg</f>
        <v>2.1127299906666916</v>
      </c>
      <c r="BO106" s="22">
        <f>'Activity data'!BO65*ManureNEF*NtoN2O*kgtoGg</f>
        <v>2.1923377704420677</v>
      </c>
      <c r="BP106" s="22">
        <f>'Activity data'!BP65*ManureNEF*NtoN2O*kgtoGg</f>
        <v>2.2905436780397954</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1.0789537712911783</v>
      </c>
      <c r="AE108" s="22">
        <f>'Activity data'!AE67*UDCPPEF*NtoN2O*kgtoGg</f>
        <v>1.0859196269771589</v>
      </c>
      <c r="AF108" s="22">
        <f>'Activity data'!AF67*UDCPPEF*NtoN2O*kgtoGg</f>
        <v>1.0915006385035706</v>
      </c>
      <c r="AG108" s="22">
        <f>'Activity data'!AG67*UDCPPEF*NtoN2O*kgtoGg</f>
        <v>1.0934344389025217</v>
      </c>
      <c r="AH108" s="22">
        <f>'Activity data'!AH67*UDCPPEF*NtoN2O*kgtoGg</f>
        <v>1.0953970830193562</v>
      </c>
      <c r="AI108" s="22">
        <f>'Activity data'!AI67*UDCPPEF*NtoN2O*kgtoGg</f>
        <v>1.1007343586921163</v>
      </c>
      <c r="AJ108" s="22">
        <f>'Activity data'!AJ67*UDCPPEF*NtoN2O*kgtoGg</f>
        <v>1.1051417808888309</v>
      </c>
      <c r="AK108" s="22">
        <f>'Activity data'!AK67*UDCPPEF*NtoN2O*kgtoGg</f>
        <v>1.1058990451822297</v>
      </c>
      <c r="AL108" s="22">
        <f>'Activity data'!AL67*UDCPPEF*NtoN2O*kgtoGg</f>
        <v>1.0720923816303001</v>
      </c>
      <c r="AM108" s="22">
        <f>'Activity data'!AM67*UDCPPEF*NtoN2O*kgtoGg</f>
        <v>1.0855621991083562</v>
      </c>
      <c r="AN108" s="22">
        <f>'Activity data'!AN67*UDCPPEF*NtoN2O*kgtoGg</f>
        <v>1.0946542277818951</v>
      </c>
      <c r="AO108" s="22">
        <f>'Activity data'!AO67*UDCPPEF*NtoN2O*kgtoGg</f>
        <v>1.1047094875739878</v>
      </c>
      <c r="AP108" s="22">
        <f>'Activity data'!AP67*UDCPPEF*NtoN2O*kgtoGg</f>
        <v>1.1150250196826945</v>
      </c>
      <c r="AQ108" s="22">
        <f>'Activity data'!AQ67*UDCPPEF*NtoN2O*kgtoGg</f>
        <v>1.1294640974512988</v>
      </c>
      <c r="AR108" s="22">
        <f>'Activity data'!AR67*UDCPPEF*NtoN2O*kgtoGg</f>
        <v>1.1439761980748486</v>
      </c>
      <c r="AS108" s="22">
        <f>'Activity data'!AS67*UDCPPEF*NtoN2O*kgtoGg</f>
        <v>1.1597792711450889</v>
      </c>
      <c r="AT108" s="22">
        <f>'Activity data'!AT67*UDCPPEF*NtoN2O*kgtoGg</f>
        <v>1.1762085688308936</v>
      </c>
      <c r="AU108" s="22">
        <f>'Activity data'!AU67*UDCPPEF*NtoN2O*kgtoGg</f>
        <v>1.1974750571125474</v>
      </c>
      <c r="AV108" s="22">
        <f>'Activity data'!AV67*UDCPPEF*NtoN2O*kgtoGg</f>
        <v>1.2201469587528748</v>
      </c>
      <c r="AW108" s="22">
        <f>'Activity data'!AW67*UDCPPEF*NtoN2O*kgtoGg</f>
        <v>1.2404885904275551</v>
      </c>
      <c r="AX108" s="22">
        <f>'Activity data'!AX67*UDCPPEF*NtoN2O*kgtoGg</f>
        <v>1.2607710050001002</v>
      </c>
      <c r="AY108" s="22">
        <f>'Activity data'!AY67*UDCPPEF*NtoN2O*kgtoGg</f>
        <v>1.2813478614183216</v>
      </c>
      <c r="AZ108" s="22">
        <f>'Activity data'!AZ67*UDCPPEF*NtoN2O*kgtoGg</f>
        <v>1.3040827565455781</v>
      </c>
      <c r="BA108" s="22">
        <f>'Activity data'!BA67*UDCPPEF*NtoN2O*kgtoGg</f>
        <v>1.3237871908615424</v>
      </c>
      <c r="BB108" s="22">
        <f>'Activity data'!BB67*UDCPPEF*NtoN2O*kgtoGg</f>
        <v>1.3443920232901969</v>
      </c>
      <c r="BC108" s="22">
        <f>'Activity data'!BC67*UDCPPEF*NtoN2O*kgtoGg</f>
        <v>1.3660847469338404</v>
      </c>
      <c r="BD108" s="22">
        <f>'Activity data'!BD67*UDCPPEF*NtoN2O*kgtoGg</f>
        <v>1.3868348337158021</v>
      </c>
      <c r="BE108" s="22">
        <f>'Activity data'!BE67*UDCPPEF*NtoN2O*kgtoGg</f>
        <v>1.4079817912914108</v>
      </c>
      <c r="BF108" s="22">
        <f>'Activity data'!BF67*UDCPPEF*NtoN2O*kgtoGg</f>
        <v>1.4304008642161681</v>
      </c>
      <c r="BG108" s="22">
        <f>'Activity data'!BG67*UDCPPEF*NtoN2O*kgtoGg</f>
        <v>1.4523817012867091</v>
      </c>
      <c r="BH108" s="22">
        <f>'Activity data'!BH67*UDCPPEF*NtoN2O*kgtoGg</f>
        <v>1.4749007807388044</v>
      </c>
      <c r="BI108" s="22">
        <f>'Activity data'!BI67*UDCPPEF*NtoN2O*kgtoGg</f>
        <v>1.4981838268757719</v>
      </c>
      <c r="BJ108" s="22">
        <f>'Activity data'!BJ67*UDCPPEF*NtoN2O*kgtoGg</f>
        <v>1.5222689304346677</v>
      </c>
      <c r="BK108" s="22">
        <f>'Activity data'!BK67*UDCPPEF*NtoN2O*kgtoGg</f>
        <v>1.5482708446376221</v>
      </c>
      <c r="BL108" s="22">
        <f>'Activity data'!BL67*UDCPPEF*NtoN2O*kgtoGg</f>
        <v>1.5748865464378672</v>
      </c>
      <c r="BM108" s="22">
        <f>'Activity data'!BM67*UDCPPEF*NtoN2O*kgtoGg</f>
        <v>1.6011407928150128</v>
      </c>
      <c r="BN108" s="22">
        <f>'Activity data'!BN67*UDCPPEF*NtoN2O*kgtoGg</f>
        <v>1.6286064822189803</v>
      </c>
      <c r="BO108" s="22">
        <f>'Activity data'!BO67*UDCPPEF*NtoN2O*kgtoGg</f>
        <v>1.6576888542179216</v>
      </c>
      <c r="BP108" s="22">
        <f>'Activity data'!BP67*UDCPPEF*NtoN2O*kgtoGg</f>
        <v>1.6931582307938873</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0.73477490054568395</v>
      </c>
      <c r="AE109" s="22">
        <f>'Activity data'!AE68*UDCPPEF*NtoN2O*kgtoGg</f>
        <v>0.73951869592883268</v>
      </c>
      <c r="AF109" s="22">
        <f>'Activity data'!AF68*UDCPPEF*NtoN2O*kgtoGg</f>
        <v>0.74331940296408949</v>
      </c>
      <c r="AG109" s="22">
        <f>'Activity data'!AG68*UDCPPEF*NtoN2O*kgtoGg</f>
        <v>0.74463633426700737</v>
      </c>
      <c r="AH109" s="22">
        <f>'Activity data'!AH68*UDCPPEF*NtoN2O*kgtoGg</f>
        <v>0.74597290833915464</v>
      </c>
      <c r="AI109" s="22">
        <f>'Activity data'!AI68*UDCPPEF*NtoN2O*kgtoGg</f>
        <v>0.74960762959041294</v>
      </c>
      <c r="AJ109" s="22">
        <f>'Activity data'!AJ68*UDCPPEF*NtoN2O*kgtoGg</f>
        <v>0.75260911426234511</v>
      </c>
      <c r="AK109" s="22">
        <f>'Activity data'!AK68*UDCPPEF*NtoN2O*kgtoGg</f>
        <v>0.75312481642741858</v>
      </c>
      <c r="AL109" s="22">
        <f>'Activity data'!AL68*UDCPPEF*NtoN2O*kgtoGg</f>
        <v>0.73010224724039574</v>
      </c>
      <c r="AM109" s="22">
        <f>'Activity data'!AM68*UDCPPEF*NtoN2O*kgtoGg</f>
        <v>0.73927528510462504</v>
      </c>
      <c r="AN109" s="22">
        <f>'Activity data'!AN68*UDCPPEF*NtoN2O*kgtoGg</f>
        <v>0.74546701883976307</v>
      </c>
      <c r="AO109" s="22">
        <f>'Activity data'!AO68*UDCPPEF*NtoN2O*kgtoGg</f>
        <v>0.75231471955714824</v>
      </c>
      <c r="AP109" s="22">
        <f>'Activity data'!AP68*UDCPPEF*NtoN2O*kgtoGg</f>
        <v>0.75933966750295356</v>
      </c>
      <c r="AQ109" s="22">
        <f>'Activity data'!AQ68*UDCPPEF*NtoN2O*kgtoGg</f>
        <v>0.7691727782568103</v>
      </c>
      <c r="AR109" s="22">
        <f>'Activity data'!AR68*UDCPPEF*NtoN2O*kgtoGg</f>
        <v>0.77905561807451396</v>
      </c>
      <c r="AS109" s="22">
        <f>'Activity data'!AS68*UDCPPEF*NtoN2O*kgtoGg</f>
        <v>0.78981761896136027</v>
      </c>
      <c r="AT109" s="22">
        <f>'Activity data'!AT68*UDCPPEF*NtoN2O*kgtoGg</f>
        <v>0.80100608309608978</v>
      </c>
      <c r="AU109" s="22">
        <f>'Activity data'!AU68*UDCPPEF*NtoN2O*kgtoGg</f>
        <v>0.81548870712307531</v>
      </c>
      <c r="AV109" s="22">
        <f>'Activity data'!AV68*UDCPPEF*NtoN2O*kgtoGg</f>
        <v>0.83092842726327898</v>
      </c>
      <c r="AW109" s="22">
        <f>'Activity data'!AW68*UDCPPEF*NtoN2O*kgtoGg</f>
        <v>0.84478121761296521</v>
      </c>
      <c r="AX109" s="22">
        <f>'Activity data'!AX68*UDCPPEF*NtoN2O*kgtoGg</f>
        <v>0.85859368071092879</v>
      </c>
      <c r="AY109" s="22">
        <f>'Activity data'!AY68*UDCPPEF*NtoN2O*kgtoGg</f>
        <v>0.87260666072039528</v>
      </c>
      <c r="AZ109" s="22">
        <f>'Activity data'!AZ68*UDCPPEF*NtoN2O*kgtoGg</f>
        <v>0.88808927985620445</v>
      </c>
      <c r="BA109" s="22">
        <f>'Activity data'!BA68*UDCPPEF*NtoN2O*kgtoGg</f>
        <v>0.90150813444484501</v>
      </c>
      <c r="BB109" s="22">
        <f>'Activity data'!BB68*UDCPPEF*NtoN2O*kgtoGg</f>
        <v>0.91554016630883051</v>
      </c>
      <c r="BC109" s="22">
        <f>'Activity data'!BC68*UDCPPEF*NtoN2O*kgtoGg</f>
        <v>0.93031305953367038</v>
      </c>
      <c r="BD109" s="22">
        <f>'Activity data'!BD68*UDCPPEF*NtoN2O*kgtoGg</f>
        <v>0.94444401060610106</v>
      </c>
      <c r="BE109" s="22">
        <f>'Activity data'!BE68*UDCPPEF*NtoN2O*kgtoGg</f>
        <v>0.95884523340443006</v>
      </c>
      <c r="BF109" s="22">
        <f>'Activity data'!BF68*UDCPPEF*NtoN2O*kgtoGg</f>
        <v>0.97411277545945452</v>
      </c>
      <c r="BG109" s="22">
        <f>'Activity data'!BG68*UDCPPEF*NtoN2O*kgtoGg</f>
        <v>0.98908187589930929</v>
      </c>
      <c r="BH109" s="22">
        <f>'Activity data'!BH68*UDCPPEF*NtoN2O*kgtoGg</f>
        <v>1.004417523083704</v>
      </c>
      <c r="BI109" s="22">
        <f>'Activity data'!BI68*UDCPPEF*NtoN2O*kgtoGg</f>
        <v>1.0202734368076236</v>
      </c>
      <c r="BJ109" s="22">
        <f>'Activity data'!BJ68*UDCPPEF*NtoN2O*kgtoGg</f>
        <v>1.0366755571236241</v>
      </c>
      <c r="BK109" s="22">
        <f>'Activity data'!BK68*UDCPPEF*NtoN2O*kgtoGg</f>
        <v>1.0543830386032147</v>
      </c>
      <c r="BL109" s="22">
        <f>'Activity data'!BL68*UDCPPEF*NtoN2O*kgtoGg</f>
        <v>1.0725085136361492</v>
      </c>
      <c r="BM109" s="22">
        <f>'Activity data'!BM68*UDCPPEF*NtoN2O*kgtoGg</f>
        <v>1.0903878350528431</v>
      </c>
      <c r="BN109" s="22">
        <f>'Activity data'!BN68*UDCPPEF*NtoN2O*kgtoGg</f>
        <v>1.1090921574596022</v>
      </c>
      <c r="BO109" s="22">
        <f>'Activity data'!BO68*UDCPPEF*NtoN2O*kgtoGg</f>
        <v>1.128897451775023</v>
      </c>
      <c r="BP109" s="22">
        <f>'Activity data'!BP68*UDCPPEF*NtoN2O*kgtoGg</f>
        <v>1.1530523399078429</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15.447529004832795</v>
      </c>
      <c r="AE110" s="22">
        <f>'Activity data'!AE69*UDCPPEF*NtoN2O*kgtoGg</f>
        <v>15.355399899653666</v>
      </c>
      <c r="AF110" s="22">
        <f>'Activity data'!AF69*UDCPPEF*NtoN2O*kgtoGg</f>
        <v>15.179145575470779</v>
      </c>
      <c r="AG110" s="22">
        <f>'Activity data'!AG69*UDCPPEF*NtoN2O*kgtoGg</f>
        <v>14.833036849437125</v>
      </c>
      <c r="AH110" s="22">
        <f>'Activity data'!AH69*UDCPPEF*NtoN2O*kgtoGg</f>
        <v>14.477576089563534</v>
      </c>
      <c r="AI110" s="22">
        <f>'Activity data'!AI69*UDCPPEF*NtoN2O*kgtoGg</f>
        <v>14.244395250284196</v>
      </c>
      <c r="AJ110" s="22">
        <f>'Activity data'!AJ69*UDCPPEF*NtoN2O*kgtoGg</f>
        <v>13.967522063759192</v>
      </c>
      <c r="AK110" s="22">
        <f>'Activity data'!AK69*UDCPPEF*NtoN2O*kgtoGg</f>
        <v>13.54959465247007</v>
      </c>
      <c r="AL110" s="22">
        <f>'Activity data'!AL69*UDCPPEF*NtoN2O*kgtoGg</f>
        <v>11.890442809677031</v>
      </c>
      <c r="AM110" s="22">
        <f>'Activity data'!AM69*UDCPPEF*NtoN2O*kgtoGg</f>
        <v>12.16691418523977</v>
      </c>
      <c r="AN110" s="22">
        <f>'Activity data'!AN69*UDCPPEF*NtoN2O*kgtoGg</f>
        <v>12.274763566153009</v>
      </c>
      <c r="AO110" s="22">
        <f>'Activity data'!AO69*UDCPPEF*NtoN2O*kgtoGg</f>
        <v>12.405227925594795</v>
      </c>
      <c r="AP110" s="22">
        <f>'Activity data'!AP69*UDCPPEF*NtoN2O*kgtoGg</f>
        <v>12.53365206747279</v>
      </c>
      <c r="AQ110" s="22">
        <f>'Activity data'!AQ69*UDCPPEF*NtoN2O*kgtoGg</f>
        <v>12.789198043166031</v>
      </c>
      <c r="AR110" s="22">
        <f>'Activity data'!AR69*UDCPPEF*NtoN2O*kgtoGg</f>
        <v>13.057780006282753</v>
      </c>
      <c r="AS110" s="22">
        <f>'Activity data'!AS69*UDCPPEF*NtoN2O*kgtoGg</f>
        <v>13.354299586615088</v>
      </c>
      <c r="AT110" s="22">
        <f>'Activity data'!AT69*UDCPPEF*NtoN2O*kgtoGg</f>
        <v>13.656265014788296</v>
      </c>
      <c r="AU110" s="22">
        <f>'Activity data'!AU69*UDCPPEF*NtoN2O*kgtoGg</f>
        <v>14.095970066106025</v>
      </c>
      <c r="AV110" s="22">
        <f>'Activity data'!AV69*UDCPPEF*NtoN2O*kgtoGg</f>
        <v>14.560844006411843</v>
      </c>
      <c r="AW110" s="22">
        <f>'Activity data'!AW69*UDCPPEF*NtoN2O*kgtoGg</f>
        <v>14.828146932214279</v>
      </c>
      <c r="AX110" s="22">
        <f>'Activity data'!AX69*UDCPPEF*NtoN2O*kgtoGg</f>
        <v>15.068337667410248</v>
      </c>
      <c r="AY110" s="22">
        <f>'Activity data'!AY69*UDCPPEF*NtoN2O*kgtoGg</f>
        <v>15.292483935541824</v>
      </c>
      <c r="AZ110" s="22">
        <f>'Activity data'!AZ69*UDCPPEF*NtoN2O*kgtoGg</f>
        <v>15.553368354228686</v>
      </c>
      <c r="BA110" s="22">
        <f>'Activity data'!BA69*UDCPPEF*NtoN2O*kgtoGg</f>
        <v>15.703997966537916</v>
      </c>
      <c r="BB110" s="22">
        <f>'Activity data'!BB69*UDCPPEF*NtoN2O*kgtoGg</f>
        <v>15.872410236431058</v>
      </c>
      <c r="BC110" s="22">
        <f>'Activity data'!BC69*UDCPPEF*NtoN2O*kgtoGg</f>
        <v>16.046301411943833</v>
      </c>
      <c r="BD110" s="22">
        <f>'Activity data'!BD69*UDCPPEF*NtoN2O*kgtoGg</f>
        <v>16.171988573195037</v>
      </c>
      <c r="BE110" s="22">
        <f>'Activity data'!BE69*UDCPPEF*NtoN2O*kgtoGg</f>
        <v>16.285357335784795</v>
      </c>
      <c r="BF110" s="22">
        <f>'Activity data'!BF69*UDCPPEF*NtoN2O*kgtoGg</f>
        <v>16.407542190879699</v>
      </c>
      <c r="BG110" s="22">
        <f>'Activity data'!BG69*UDCPPEF*NtoN2O*kgtoGg</f>
        <v>16.592870744895929</v>
      </c>
      <c r="BH110" s="22">
        <f>'Activity data'!BH69*UDCPPEF*NtoN2O*kgtoGg</f>
        <v>16.77226295536698</v>
      </c>
      <c r="BI110" s="22">
        <f>'Activity data'!BI69*UDCPPEF*NtoN2O*kgtoGg</f>
        <v>16.950509343463498</v>
      </c>
      <c r="BJ110" s="22">
        <f>'Activity data'!BJ69*UDCPPEF*NtoN2O*kgtoGg</f>
        <v>17.127752806516121</v>
      </c>
      <c r="BK110" s="22">
        <f>'Activity data'!BK69*UDCPPEF*NtoN2O*kgtoGg</f>
        <v>17.32776713990004</v>
      </c>
      <c r="BL110" s="22">
        <f>'Activity data'!BL69*UDCPPEF*NtoN2O*kgtoGg</f>
        <v>17.531777727328663</v>
      </c>
      <c r="BM110" s="22">
        <f>'Activity data'!BM69*UDCPPEF*NtoN2O*kgtoGg</f>
        <v>17.706728932167096</v>
      </c>
      <c r="BN110" s="22">
        <f>'Activity data'!BN69*UDCPPEF*NtoN2O*kgtoGg</f>
        <v>17.88594353492573</v>
      </c>
      <c r="BO110" s="22">
        <f>'Activity data'!BO69*UDCPPEF*NtoN2O*kgtoGg</f>
        <v>18.076325873053353</v>
      </c>
      <c r="BP110" s="22">
        <f>'Activity data'!BP69*UDCPPEF*NtoN2O*kgtoGg</f>
        <v>18.3701610320885</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9.7134187172423143</v>
      </c>
      <c r="AE111" s="22">
        <f>'Activity data'!AE70*UDCPPEF*NtoN2O*kgtoGg</f>
        <v>9.6554878614808644</v>
      </c>
      <c r="AF111" s="22">
        <f>'Activity data'!AF70*UDCPPEF*NtoN2O*kgtoGg</f>
        <v>9.5446590000508404</v>
      </c>
      <c r="AG111" s="22">
        <f>'Activity data'!AG70*UDCPPEF*NtoN2O*kgtoGg</f>
        <v>9.3270255535232831</v>
      </c>
      <c r="AH111" s="22">
        <f>'Activity data'!AH70*UDCPPEF*NtoN2O*kgtoGg</f>
        <v>9.1035115405623035</v>
      </c>
      <c r="AI111" s="22">
        <f>'Activity data'!AI70*UDCPPEF*NtoN2O*kgtoGg</f>
        <v>8.9568872404525823</v>
      </c>
      <c r="AJ111" s="22">
        <f>'Activity data'!AJ70*UDCPPEF*NtoN2O*kgtoGg</f>
        <v>8.7827891570987244</v>
      </c>
      <c r="AK111" s="22">
        <f>'Activity data'!AK70*UDCPPEF*NtoN2O*kgtoGg</f>
        <v>8.5199960632651184</v>
      </c>
      <c r="AL111" s="22">
        <f>'Activity data'!AL70*UDCPPEF*NtoN2O*kgtoGg</f>
        <v>7.4767200442014197</v>
      </c>
      <c r="AM111" s="22">
        <f>'Activity data'!AM70*UDCPPEF*NtoN2O*kgtoGg</f>
        <v>7.650565468497609</v>
      </c>
      <c r="AN111" s="22">
        <f>'Activity data'!AN70*UDCPPEF*NtoN2O*kgtoGg</f>
        <v>7.7183812463400017</v>
      </c>
      <c r="AO111" s="22">
        <f>'Activity data'!AO70*UDCPPEF*NtoN2O*kgtoGg</f>
        <v>7.8004173409502382</v>
      </c>
      <c r="AP111" s="22">
        <f>'Activity data'!AP70*UDCPPEF*NtoN2O*kgtoGg</f>
        <v>7.8811705451082155</v>
      </c>
      <c r="AQ111" s="22">
        <f>'Activity data'!AQ70*UDCPPEF*NtoN2O*kgtoGg</f>
        <v>8.0418580610622623</v>
      </c>
      <c r="AR111" s="22">
        <f>'Activity data'!AR70*UDCPPEF*NtoN2O*kgtoGg</f>
        <v>8.2107426164390755</v>
      </c>
      <c r="AS111" s="22">
        <f>'Activity data'!AS70*UDCPPEF*NtoN2O*kgtoGg</f>
        <v>8.3971943680899646</v>
      </c>
      <c r="AT111" s="22">
        <f>'Activity data'!AT70*UDCPPEF*NtoN2O*kgtoGg</f>
        <v>8.587070473262516</v>
      </c>
      <c r="AU111" s="22">
        <f>'Activity data'!AU70*UDCPPEF*NtoN2O*kgtoGg</f>
        <v>8.863557364738778</v>
      </c>
      <c r="AV111" s="22">
        <f>'Activity data'!AV70*UDCPPEF*NtoN2O*kgtoGg</f>
        <v>9.1558704739429793</v>
      </c>
      <c r="AW111" s="22">
        <f>'Activity data'!AW70*UDCPPEF*NtoN2O*kgtoGg</f>
        <v>9.3239507696233233</v>
      </c>
      <c r="AX111" s="22">
        <f>'Activity data'!AX70*UDCPPEF*NtoN2O*kgtoGg</f>
        <v>9.4749828979482409</v>
      </c>
      <c r="AY111" s="22">
        <f>'Activity data'!AY70*UDCPPEF*NtoN2O*kgtoGg</f>
        <v>9.6159262524218327</v>
      </c>
      <c r="AZ111" s="22">
        <f>'Activity data'!AZ70*UDCPPEF*NtoN2O*kgtoGg</f>
        <v>9.7799705856428272</v>
      </c>
      <c r="BA111" s="22">
        <f>'Activity data'!BA70*UDCPPEF*NtoN2O*kgtoGg</f>
        <v>9.8746866075462503</v>
      </c>
      <c r="BB111" s="22">
        <f>'Activity data'!BB70*UDCPPEF*NtoN2O*kgtoGg</f>
        <v>9.9805843789038224</v>
      </c>
      <c r="BC111" s="22">
        <f>'Activity data'!BC70*UDCPPEF*NtoN2O*kgtoGg</f>
        <v>10.089927290541059</v>
      </c>
      <c r="BD111" s="22">
        <f>'Activity data'!BD70*UDCPPEF*NtoN2O*kgtoGg</f>
        <v>10.168959479069889</v>
      </c>
      <c r="BE111" s="22">
        <f>'Activity data'!BE70*UDCPPEF*NtoN2O*kgtoGg</f>
        <v>10.240245848569209</v>
      </c>
      <c r="BF111" s="22">
        <f>'Activity data'!BF70*UDCPPEF*NtoN2O*kgtoGg</f>
        <v>10.317075784157682</v>
      </c>
      <c r="BG111" s="22">
        <f>'Activity data'!BG70*UDCPPEF*NtoN2O*kgtoGg</f>
        <v>10.43361052863737</v>
      </c>
      <c r="BH111" s="22">
        <f>'Activity data'!BH70*UDCPPEF*NtoN2O*kgtoGg</f>
        <v>10.546412495500276</v>
      </c>
      <c r="BI111" s="22">
        <f>'Activity data'!BI70*UDCPPEF*NtoN2O*kgtoGg</f>
        <v>10.658493968328447</v>
      </c>
      <c r="BJ111" s="22">
        <f>'Activity data'!BJ70*UDCPPEF*NtoN2O*kgtoGg</f>
        <v>10.76994480107882</v>
      </c>
      <c r="BK111" s="22">
        <f>'Activity data'!BK70*UDCPPEF*NtoN2O*kgtoGg</f>
        <v>10.895713975488547</v>
      </c>
      <c r="BL111" s="22">
        <f>'Activity data'!BL70*UDCPPEF*NtoN2O*kgtoGg</f>
        <v>11.023995997669882</v>
      </c>
      <c r="BM111" s="22">
        <f>'Activity data'!BM70*UDCPPEF*NtoN2O*kgtoGg</f>
        <v>11.134005456603417</v>
      </c>
      <c r="BN111" s="22">
        <f>'Activity data'!BN70*UDCPPEF*NtoN2O*kgtoGg</f>
        <v>11.24669574359328</v>
      </c>
      <c r="BO111" s="22">
        <f>'Activity data'!BO70*UDCPPEF*NtoN2O*kgtoGg</f>
        <v>11.366408311604816</v>
      </c>
      <c r="BP111" s="22">
        <f>'Activity data'!BP70*UDCPPEF*NtoN2O*kgtoGg</f>
        <v>11.551172096975469</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5.8004154321843675</v>
      </c>
      <c r="AE113" s="22">
        <f>'Activity data'!AE72*UDSOEF*NtoN2O*kgtoGg</f>
        <v>5.803575977938328</v>
      </c>
      <c r="AF113" s="22">
        <f>'Activity data'!AF72*UDSOEF*NtoN2O*kgtoGg</f>
        <v>5.8107418535671833</v>
      </c>
      <c r="AG113" s="22">
        <f>'Activity data'!AG72*UDSOEF*NtoN2O*kgtoGg</f>
        <v>5.8214778804816305</v>
      </c>
      <c r="AH113" s="22">
        <f>'Activity data'!AH72*UDSOEF*NtoN2O*kgtoGg</f>
        <v>5.8359010078395874</v>
      </c>
      <c r="AI113" s="22">
        <f>'Activity data'!AI72*UDSOEF*NtoN2O*kgtoGg</f>
        <v>5.8541421240006057</v>
      </c>
      <c r="AJ113" s="22">
        <f>'Activity data'!AJ72*UDSOEF*NtoN2O*kgtoGg</f>
        <v>5.8742975591418327</v>
      </c>
      <c r="AK113" s="22">
        <f>'Activity data'!AK72*UDSOEF*NtoN2O*kgtoGg</f>
        <v>5.8961693058383178</v>
      </c>
      <c r="AL113" s="22">
        <f>'Activity data'!AL72*UDSOEF*NtoN2O*kgtoGg</f>
        <v>5.9170441815161174</v>
      </c>
      <c r="AM113" s="22">
        <f>'Activity data'!AM72*UDSOEF*NtoN2O*kgtoGg</f>
        <v>5.9259936847622949</v>
      </c>
      <c r="AN113" s="22">
        <f>'Activity data'!AN72*UDSOEF*NtoN2O*kgtoGg</f>
        <v>5.9360227101042273</v>
      </c>
      <c r="AO113" s="22">
        <f>'Activity data'!AO72*UDSOEF*NtoN2O*kgtoGg</f>
        <v>5.9474926794980325</v>
      </c>
      <c r="AP113" s="22">
        <f>'Activity data'!AP72*UDSOEF*NtoN2O*kgtoGg</f>
        <v>5.9602676573849767</v>
      </c>
      <c r="AQ113" s="22">
        <f>'Activity data'!AQ72*UDSOEF*NtoN2O*kgtoGg</f>
        <v>5.974604042113004</v>
      </c>
      <c r="AR113" s="22">
        <f>'Activity data'!AR72*UDSOEF*NtoN2O*kgtoGg</f>
        <v>5.9835722623671579</v>
      </c>
      <c r="AS113" s="22">
        <f>'Activity data'!AS72*UDSOEF*NtoN2O*kgtoGg</f>
        <v>5.993677966847085</v>
      </c>
      <c r="AT113" s="22">
        <f>'Activity data'!AT72*UDSOEF*NtoN2O*kgtoGg</f>
        <v>6.0048142482341902</v>
      </c>
      <c r="AU113" s="22">
        <f>'Activity data'!AU72*UDSOEF*NtoN2O*kgtoGg</f>
        <v>6.0172883298800004</v>
      </c>
      <c r="AV113" s="22">
        <f>'Activity data'!AV72*UDSOEF*NtoN2O*kgtoGg</f>
        <v>6.0307709269965715</v>
      </c>
      <c r="AW113" s="22">
        <f>'Activity data'!AW72*UDSOEF*NtoN2O*kgtoGg</f>
        <v>6.0396449945902946</v>
      </c>
      <c r="AX113" s="22">
        <f>'Activity data'!AX72*UDSOEF*NtoN2O*kgtoGg</f>
        <v>6.0492843379068573</v>
      </c>
      <c r="AY113" s="22">
        <f>'Activity data'!AY72*UDSOEF*NtoN2O*kgtoGg</f>
        <v>6.0596859520302822</v>
      </c>
      <c r="AZ113" s="22">
        <f>'Activity data'!AZ72*UDSOEF*NtoN2O*kgtoGg</f>
        <v>6.0709761743583242</v>
      </c>
      <c r="BA113" s="22">
        <f>'Activity data'!BA72*UDSOEF*NtoN2O*kgtoGg</f>
        <v>6.0826931561445976</v>
      </c>
      <c r="BB113" s="22">
        <f>'Activity data'!BB72*UDSOEF*NtoN2O*kgtoGg</f>
        <v>6.0901680754978402</v>
      </c>
      <c r="BC113" s="22">
        <f>'Activity data'!BC72*UDSOEF*NtoN2O*kgtoGg</f>
        <v>6.0983279793502359</v>
      </c>
      <c r="BD113" s="22">
        <f>'Activity data'!BD72*UDSOEF*NtoN2O*kgtoGg</f>
        <v>6.1069804115519393</v>
      </c>
      <c r="BE113" s="22">
        <f>'Activity data'!BE72*UDSOEF*NtoN2O*kgtoGg</f>
        <v>6.1162168137290651</v>
      </c>
      <c r="BF113" s="22">
        <f>'Activity data'!BF72*UDSOEF*NtoN2O*kgtoGg</f>
        <v>6.1260912677722645</v>
      </c>
      <c r="BG113" s="22">
        <f>'Activity data'!BG72*UDSOEF*NtoN2O*kgtoGg</f>
        <v>6.1318117631110329</v>
      </c>
      <c r="BH113" s="22">
        <f>'Activity data'!BH72*UDSOEF*NtoN2O*kgtoGg</f>
        <v>6.1380455880125382</v>
      </c>
      <c r="BI113" s="22">
        <f>'Activity data'!BI72*UDSOEF*NtoN2O*kgtoGg</f>
        <v>6.1447952933765935</v>
      </c>
      <c r="BJ113" s="22">
        <f>'Activity data'!BJ72*UDSOEF*NtoN2O*kgtoGg</f>
        <v>6.1520488449170339</v>
      </c>
      <c r="BK113" s="22">
        <f>'Activity data'!BK72*UDSOEF*NtoN2O*kgtoGg</f>
        <v>6.1598852384725333</v>
      </c>
      <c r="BL113" s="22">
        <f>'Activity data'!BL72*UDSOEF*NtoN2O*kgtoGg</f>
        <v>6.1635052029559532</v>
      </c>
      <c r="BM113" s="22">
        <f>'Activity data'!BM72*UDSOEF*NtoN2O*kgtoGg</f>
        <v>6.1674698940306225</v>
      </c>
      <c r="BN113" s="22">
        <f>'Activity data'!BN72*UDSOEF*NtoN2O*kgtoGg</f>
        <v>6.1718983325219385</v>
      </c>
      <c r="BO113" s="22">
        <f>'Activity data'!BO72*UDSOEF*NtoN2O*kgtoGg</f>
        <v>6.1768126599535673</v>
      </c>
      <c r="BP113" s="22">
        <f>'Activity data'!BP72*UDSOEF*NtoN2O*kgtoGg</f>
        <v>6.1826003280822812</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0.64749763060191201</v>
      </c>
      <c r="AE114" s="22">
        <f>'Activity data'!AE73*UDSOEF*NtoN2O*kgtoGg</f>
        <v>0.64785044082921794</v>
      </c>
      <c r="AF114" s="22">
        <f>'Activity data'!AF73*UDSOEF*NtoN2O*kgtoGg</f>
        <v>0.64865036413559474</v>
      </c>
      <c r="AG114" s="22">
        <f>'Activity data'!AG73*UDSOEF*NtoN2O*kgtoGg</f>
        <v>0.64984882174099523</v>
      </c>
      <c r="AH114" s="22">
        <f>'Activity data'!AH73*UDSOEF*NtoN2O*kgtoGg</f>
        <v>0.65145886862459046</v>
      </c>
      <c r="AI114" s="22">
        <f>'Activity data'!AI73*UDSOEF*NtoN2O*kgtoGg</f>
        <v>0.65349511579203623</v>
      </c>
      <c r="AJ114" s="22">
        <f>'Activity data'!AJ73*UDSOEF*NtoN2O*kgtoGg</f>
        <v>0.65574505748160572</v>
      </c>
      <c r="AK114" s="22">
        <f>'Activity data'!AK73*UDSOEF*NtoN2O*kgtoGg</f>
        <v>0.65818659021812675</v>
      </c>
      <c r="AL114" s="22">
        <f>'Activity data'!AL73*UDSOEF*NtoN2O*kgtoGg</f>
        <v>0.66051684271443689</v>
      </c>
      <c r="AM114" s="22">
        <f>'Activity data'!AM73*UDSOEF*NtoN2O*kgtoGg</f>
        <v>0.66151587152792712</v>
      </c>
      <c r="AN114" s="22">
        <f>'Activity data'!AN73*UDSOEF*NtoN2O*kgtoGg</f>
        <v>0.66263540688225997</v>
      </c>
      <c r="AO114" s="22">
        <f>'Activity data'!AO73*UDSOEF*NtoN2O*kgtoGg</f>
        <v>0.66391579413941348</v>
      </c>
      <c r="AP114" s="22">
        <f>'Activity data'!AP73*UDSOEF*NtoN2O*kgtoGg</f>
        <v>0.66534185887727526</v>
      </c>
      <c r="AQ114" s="22">
        <f>'Activity data'!AQ73*UDSOEF*NtoN2O*kgtoGg</f>
        <v>0.66694222272212822</v>
      </c>
      <c r="AR114" s="22">
        <f>'Activity data'!AR73*UDSOEF*NtoN2O*kgtoGg</f>
        <v>0.66794334090636376</v>
      </c>
      <c r="AS114" s="22">
        <f>'Activity data'!AS73*UDSOEF*NtoN2O*kgtoGg</f>
        <v>0.66907143591659513</v>
      </c>
      <c r="AT114" s="22">
        <f>'Activity data'!AT73*UDSOEF*NtoN2O*kgtoGg</f>
        <v>0.6703145737394236</v>
      </c>
      <c r="AU114" s="22">
        <f>'Activity data'!AU73*UDSOEF*NtoN2O*kgtoGg</f>
        <v>0.67170704957223759</v>
      </c>
      <c r="AV114" s="22">
        <f>'Activity data'!AV73*UDSOEF*NtoN2O*kgtoGg</f>
        <v>0.67321210550993826</v>
      </c>
      <c r="AW114" s="22">
        <f>'Activity data'!AW73*UDSOEF*NtoN2O*kgtoGg</f>
        <v>0.67420271347723237</v>
      </c>
      <c r="AX114" s="22">
        <f>'Activity data'!AX73*UDSOEF*NtoN2O*kgtoGg</f>
        <v>0.6752787488114258</v>
      </c>
      <c r="AY114" s="22">
        <f>'Activity data'!AY73*UDSOEF*NtoN2O*kgtoGg</f>
        <v>0.67643987607517042</v>
      </c>
      <c r="AZ114" s="22">
        <f>'Activity data'!AZ73*UDSOEF*NtoN2O*kgtoGg</f>
        <v>0.67770019825240824</v>
      </c>
      <c r="BA114" s="22">
        <f>'Activity data'!BA73*UDSOEF*NtoN2O*kgtoGg</f>
        <v>0.67900815938607517</v>
      </c>
      <c r="BB114" s="22">
        <f>'Activity data'!BB73*UDSOEF*NtoN2O*kgtoGg</f>
        <v>0.67984258109720108</v>
      </c>
      <c r="BC114" s="22">
        <f>'Activity data'!BC73*UDSOEF*NtoN2O*kgtoGg</f>
        <v>0.68075346730391129</v>
      </c>
      <c r="BD114" s="22">
        <f>'Activity data'!BD73*UDSOEF*NtoN2O*kgtoGg</f>
        <v>0.68171933421724662</v>
      </c>
      <c r="BE114" s="22">
        <f>'Activity data'!BE73*UDSOEF*NtoN2O*kgtoGg</f>
        <v>0.68275038942267074</v>
      </c>
      <c r="BF114" s="22">
        <f>'Activity data'!BF73*UDSOEF*NtoN2O*kgtoGg</f>
        <v>0.68385267005605122</v>
      </c>
      <c r="BG114" s="22">
        <f>'Activity data'!BG73*UDSOEF*NtoN2O*kgtoGg</f>
        <v>0.68449124624443436</v>
      </c>
      <c r="BH114" s="22">
        <f>'Activity data'!BH73*UDSOEF*NtoN2O*kgtoGg</f>
        <v>0.68518712516905689</v>
      </c>
      <c r="BI114" s="22">
        <f>'Activity data'!BI73*UDSOEF*NtoN2O*kgtoGg</f>
        <v>0.68594059158565801</v>
      </c>
      <c r="BJ114" s="22">
        <f>'Activity data'!BJ73*UDSOEF*NtoN2O*kgtoGg</f>
        <v>0.68675030211256682</v>
      </c>
      <c r="BK114" s="22">
        <f>'Activity data'!BK73*UDSOEF*NtoN2O*kgtoGg</f>
        <v>0.68762507501788261</v>
      </c>
      <c r="BL114" s="22">
        <f>'Activity data'!BL73*UDSOEF*NtoN2O*kgtoGg</f>
        <v>0.68802916994061392</v>
      </c>
      <c r="BM114" s="22">
        <f>'Activity data'!BM73*UDSOEF*NtoN2O*kgtoGg</f>
        <v>0.68847174652964094</v>
      </c>
      <c r="BN114" s="22">
        <f>'Activity data'!BN73*UDSOEF*NtoN2O*kgtoGg</f>
        <v>0.68896609102339623</v>
      </c>
      <c r="BO114" s="22">
        <f>'Activity data'!BO73*UDSOEF*NtoN2O*kgtoGg</f>
        <v>0.68951467506969155</v>
      </c>
      <c r="BP114" s="22">
        <f>'Activity data'!BP73*UDSOEF*NtoN2O*kgtoGg</f>
        <v>0.69016074972483754</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0.71698366776848665</v>
      </c>
      <c r="AE115" s="22">
        <f>'Activity data'!AE74*UDSOEF*NtoN2O*kgtoGg</f>
        <v>0.71885266604133691</v>
      </c>
      <c r="AF115" s="22">
        <f>'Activity data'!AF74*UDSOEF*NtoN2O*kgtoGg</f>
        <v>0.72135925993593863</v>
      </c>
      <c r="AG115" s="22">
        <f>'Activity data'!AG74*UDSOEF*NtoN2O*kgtoGg</f>
        <v>0.72442976259573277</v>
      </c>
      <c r="AH115" s="22">
        <f>'Activity data'!AH74*UDSOEF*NtoN2O*kgtoGg</f>
        <v>0.72809594245541798</v>
      </c>
      <c r="AI115" s="22">
        <f>'Activity data'!AI74*UDSOEF*NtoN2O*kgtoGg</f>
        <v>0.7323899534286038</v>
      </c>
      <c r="AJ115" s="22">
        <f>'Activity data'!AJ74*UDSOEF*NtoN2O*kgtoGg</f>
        <v>0.73695007688384917</v>
      </c>
      <c r="AK115" s="22">
        <f>'Activity data'!AK74*UDSOEF*NtoN2O*kgtoGg</f>
        <v>0.74174511335277149</v>
      </c>
      <c r="AL115" s="22">
        <f>'Activity data'!AL74*UDSOEF*NtoN2O*kgtoGg</f>
        <v>0.74626111008065676</v>
      </c>
      <c r="AM115" s="22">
        <f>'Activity data'!AM74*UDSOEF*NtoN2O*kgtoGg</f>
        <v>0.74841834093726567</v>
      </c>
      <c r="AN115" s="22">
        <f>'Activity data'!AN74*UDSOEF*NtoN2O*kgtoGg</f>
        <v>0.75071995854786344</v>
      </c>
      <c r="AO115" s="22">
        <f>'Activity data'!AO74*UDSOEF*NtoN2O*kgtoGg</f>
        <v>0.75323843067902885</v>
      </c>
      <c r="AP115" s="22">
        <f>'Activity data'!AP74*UDSOEF*NtoN2O*kgtoGg</f>
        <v>0.7559506538469426</v>
      </c>
      <c r="AQ115" s="22">
        <f>'Activity data'!AQ74*UDSOEF*NtoN2O*kgtoGg</f>
        <v>0.75890758617490184</v>
      </c>
      <c r="AR115" s="22">
        <f>'Activity data'!AR74*UDSOEF*NtoN2O*kgtoGg</f>
        <v>0.76080236183625682</v>
      </c>
      <c r="AS115" s="22">
        <f>'Activity data'!AS74*UDSOEF*NtoN2O*kgtoGg</f>
        <v>0.76287097067395737</v>
      </c>
      <c r="AT115" s="22">
        <f>'Activity data'!AT74*UDSOEF*NtoN2O*kgtoGg</f>
        <v>0.76509478532616448</v>
      </c>
      <c r="AU115" s="22">
        <f>'Activity data'!AU74*UDSOEF*NtoN2O*kgtoGg</f>
        <v>0.76753281026011511</v>
      </c>
      <c r="AV115" s="22">
        <f>'Activity data'!AV74*UDSOEF*NtoN2O*kgtoGg</f>
        <v>0.77012420364000744</v>
      </c>
      <c r="AW115" s="22">
        <f>'Activity data'!AW74*UDSOEF*NtoN2O*kgtoGg</f>
        <v>0.77182065045276327</v>
      </c>
      <c r="AX115" s="22">
        <f>'Activity data'!AX74*UDSOEF*NtoN2O*kgtoGg</f>
        <v>0.77363127709639556</v>
      </c>
      <c r="AY115" s="22">
        <f>'Activity data'!AY74*UDSOEF*NtoN2O*kgtoGg</f>
        <v>0.77555640260638248</v>
      </c>
      <c r="AZ115" s="22">
        <f>'Activity data'!AZ74*UDSOEF*NtoN2O*kgtoGg</f>
        <v>0.77762024796557805</v>
      </c>
      <c r="BA115" s="22">
        <f>'Activity data'!BA74*UDSOEF*NtoN2O*kgtoGg</f>
        <v>0.77973773476634944</v>
      </c>
      <c r="BB115" s="22">
        <f>'Activity data'!BB74*UDSOEF*NtoN2O*kgtoGg</f>
        <v>0.78104612725726807</v>
      </c>
      <c r="BC115" s="22">
        <f>'Activity data'!BC74*UDSOEF*NtoN2O*kgtoGg</f>
        <v>0.78246081396768252</v>
      </c>
      <c r="BD115" s="22">
        <f>'Activity data'!BD74*UDSOEF*NtoN2O*kgtoGg</f>
        <v>0.78394671806079452</v>
      </c>
      <c r="BE115" s="22">
        <f>'Activity data'!BE74*UDSOEF*NtoN2O*kgtoGg</f>
        <v>0.78552118431295159</v>
      </c>
      <c r="BF115" s="22">
        <f>'Activity data'!BF74*UDSOEF*NtoN2O*kgtoGg</f>
        <v>0.78719451478621238</v>
      </c>
      <c r="BG115" s="22">
        <f>'Activity data'!BG74*UDSOEF*NtoN2O*kgtoGg</f>
        <v>0.78808856018515983</v>
      </c>
      <c r="BH115" s="22">
        <f>'Activity data'!BH74*UDSOEF*NtoN2O*kgtoGg</f>
        <v>0.78906219270552358</v>
      </c>
      <c r="BI115" s="22">
        <f>'Activity data'!BI74*UDSOEF*NtoN2O*kgtoGg</f>
        <v>0.79011610708162328</v>
      </c>
      <c r="BJ115" s="22">
        <f>'Activity data'!BJ74*UDSOEF*NtoN2O*kgtoGg</f>
        <v>0.79124829865175905</v>
      </c>
      <c r="BK115" s="22">
        <f>'Activity data'!BK74*UDSOEF*NtoN2O*kgtoGg</f>
        <v>0.79247331765503459</v>
      </c>
      <c r="BL115" s="22">
        <f>'Activity data'!BL74*UDSOEF*NtoN2O*kgtoGg</f>
        <v>0.79291892452054347</v>
      </c>
      <c r="BM115" s="22">
        <f>'Activity data'!BM74*UDSOEF*NtoN2O*kgtoGg</f>
        <v>0.79341711065003429</v>
      </c>
      <c r="BN115" s="22">
        <f>'Activity data'!BN74*UDSOEF*NtoN2O*kgtoGg</f>
        <v>0.79398961080458241</v>
      </c>
      <c r="BO115" s="22">
        <f>'Activity data'!BO74*UDSOEF*NtoN2O*kgtoGg</f>
        <v>0.79464047552590056</v>
      </c>
      <c r="BP115" s="22">
        <f>'Activity data'!BP74*UDSOEF*NtoN2O*kgtoGg</f>
        <v>0.79543968431760115</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1.186593406337457</v>
      </c>
      <c r="AE116" s="22">
        <f>'Activity data'!AE75*UDSOEF*NtoN2O*kgtoGg</f>
        <v>1.1896865605147657</v>
      </c>
      <c r="AF116" s="22">
        <f>'Activity data'!AF75*UDSOEF*NtoN2O*kgtoGg</f>
        <v>1.193834922494833</v>
      </c>
      <c r="AG116" s="22">
        <f>'Activity data'!AG75*UDSOEF*NtoN2O*kgtoGg</f>
        <v>1.1989165420268273</v>
      </c>
      <c r="AH116" s="22">
        <f>'Activity data'!AH75*UDSOEF*NtoN2O*kgtoGg</f>
        <v>1.2049839952248753</v>
      </c>
      <c r="AI116" s="22">
        <f>'Activity data'!AI75*UDSOEF*NtoN2O*kgtoGg</f>
        <v>1.2120904961628687</v>
      </c>
      <c r="AJ116" s="22">
        <f>'Activity data'!AJ75*UDSOEF*NtoN2O*kgtoGg</f>
        <v>1.2196374078532284</v>
      </c>
      <c r="AK116" s="22">
        <f>'Activity data'!AK75*UDSOEF*NtoN2O*kgtoGg</f>
        <v>1.2275730958095239</v>
      </c>
      <c r="AL116" s="22">
        <f>'Activity data'!AL75*UDSOEF*NtoN2O*kgtoGg</f>
        <v>1.2350469786624321</v>
      </c>
      <c r="AM116" s="22">
        <f>'Activity data'!AM75*UDSOEF*NtoN2O*kgtoGg</f>
        <v>1.2386171519111013</v>
      </c>
      <c r="AN116" s="22">
        <f>'Activity data'!AN75*UDSOEF*NtoN2O*kgtoGg</f>
        <v>1.2424262823047485</v>
      </c>
      <c r="AO116" s="22">
        <f>'Activity data'!AO75*UDSOEF*NtoN2O*kgtoGg</f>
        <v>1.2465943025250503</v>
      </c>
      <c r="AP116" s="22">
        <f>'Activity data'!AP75*UDSOEF*NtoN2O*kgtoGg</f>
        <v>1.2510829767755798</v>
      </c>
      <c r="AQ116" s="22">
        <f>'Activity data'!AQ75*UDSOEF*NtoN2O*kgtoGg</f>
        <v>1.2559766397152989</v>
      </c>
      <c r="AR116" s="22">
        <f>'Activity data'!AR75*UDSOEF*NtoN2O*kgtoGg</f>
        <v>1.2591124549469761</v>
      </c>
      <c r="AS116" s="22">
        <f>'Activity data'!AS75*UDSOEF*NtoN2O*kgtoGg</f>
        <v>1.2625359605544977</v>
      </c>
      <c r="AT116" s="22">
        <f>'Activity data'!AT75*UDSOEF*NtoN2O*kgtoGg</f>
        <v>1.2662163286323911</v>
      </c>
      <c r="AU116" s="22">
        <f>'Activity data'!AU75*UDSOEF*NtoN2O*kgtoGg</f>
        <v>1.2702512103753967</v>
      </c>
      <c r="AV116" s="22">
        <f>'Activity data'!AV75*UDSOEF*NtoN2O*kgtoGg</f>
        <v>1.2745399137811195</v>
      </c>
      <c r="AW116" s="22">
        <f>'Activity data'!AW75*UDSOEF*NtoN2O*kgtoGg</f>
        <v>1.2773474987969446</v>
      </c>
      <c r="AX116" s="22">
        <f>'Activity data'!AX75*UDSOEF*NtoN2O*kgtoGg</f>
        <v>1.2803440491135791</v>
      </c>
      <c r="AY116" s="22">
        <f>'Activity data'!AY75*UDSOEF*NtoN2O*kgtoGg</f>
        <v>1.2835300927282571</v>
      </c>
      <c r="AZ116" s="22">
        <f>'Activity data'!AZ75*UDSOEF*NtoN2O*kgtoGg</f>
        <v>1.286945714875612</v>
      </c>
      <c r="BA116" s="22">
        <f>'Activity data'!BA75*UDSOEF*NtoN2O*kgtoGg</f>
        <v>1.2904501125191759</v>
      </c>
      <c r="BB116" s="22">
        <f>'Activity data'!BB75*UDSOEF*NtoN2O*kgtoGg</f>
        <v>1.2926154755147623</v>
      </c>
      <c r="BC116" s="22">
        <f>'Activity data'!BC75*UDSOEF*NtoN2O*kgtoGg</f>
        <v>1.2949567532844992</v>
      </c>
      <c r="BD116" s="22">
        <f>'Activity data'!BD75*UDSOEF*NtoN2O*kgtoGg</f>
        <v>1.2974158943759893</v>
      </c>
      <c r="BE116" s="22">
        <f>'Activity data'!BE75*UDSOEF*NtoN2O*kgtoGg</f>
        <v>1.3000216040417687</v>
      </c>
      <c r="BF116" s="22">
        <f>'Activity data'!BF75*UDSOEF*NtoN2O*kgtoGg</f>
        <v>1.3027909319852835</v>
      </c>
      <c r="BG116" s="22">
        <f>'Activity data'!BG75*UDSOEF*NtoN2O*kgtoGg</f>
        <v>1.3042705589601338</v>
      </c>
      <c r="BH116" s="22">
        <f>'Activity data'!BH75*UDSOEF*NtoN2O*kgtoGg</f>
        <v>1.3058819010043048</v>
      </c>
      <c r="BI116" s="22">
        <f>'Activity data'!BI75*UDSOEF*NtoN2O*kgtoGg</f>
        <v>1.3076261078889833</v>
      </c>
      <c r="BJ116" s="22">
        <f>'Activity data'!BJ75*UDSOEF*NtoN2O*kgtoGg</f>
        <v>1.3094998619397769</v>
      </c>
      <c r="BK116" s="22">
        <f>'Activity data'!BK75*UDSOEF*NtoN2O*kgtoGg</f>
        <v>1.3115272435068477</v>
      </c>
      <c r="BL116" s="22">
        <f>'Activity data'!BL75*UDSOEF*NtoN2O*kgtoGg</f>
        <v>1.3122647138178207</v>
      </c>
      <c r="BM116" s="22">
        <f>'Activity data'!BM75*UDSOEF*NtoN2O*kgtoGg</f>
        <v>1.3130892017426603</v>
      </c>
      <c r="BN116" s="22">
        <f>'Activity data'!BN75*UDSOEF*NtoN2O*kgtoGg</f>
        <v>1.3140366778694574</v>
      </c>
      <c r="BO116" s="22">
        <f>'Activity data'!BO75*UDSOEF*NtoN2O*kgtoGg</f>
        <v>1.3151138457624691</v>
      </c>
      <c r="BP116" s="22">
        <f>'Activity data'!BP75*UDSOEF*NtoN2O*kgtoGg</f>
        <v>1.3164365200787063</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0.19189441676214578</v>
      </c>
      <c r="AE117" s="22">
        <f>'Activity data'!AE76*UDSOEF*NtoN2O*kgtoGg</f>
        <v>0.19309343041550439</v>
      </c>
      <c r="AF117" s="22">
        <f>'Activity data'!AF76*UDSOEF*NtoN2O*kgtoGg</f>
        <v>0.19364808685556981</v>
      </c>
      <c r="AG117" s="22">
        <f>'Activity data'!AG76*UDSOEF*NtoN2O*kgtoGg</f>
        <v>0.19293794014902796</v>
      </c>
      <c r="AH117" s="22">
        <f>'Activity data'!AH76*UDSOEF*NtoN2O*kgtoGg</f>
        <v>0.19204015569803926</v>
      </c>
      <c r="AI117" s="22">
        <f>'Activity data'!AI76*UDSOEF*NtoN2O*kgtoGg</f>
        <v>0.19190372195906469</v>
      </c>
      <c r="AJ117" s="22">
        <f>'Activity data'!AJ76*UDSOEF*NtoN2O*kgtoGg</f>
        <v>0.1914096637175105</v>
      </c>
      <c r="AK117" s="22">
        <f>'Activity data'!AK76*UDSOEF*NtoN2O*kgtoGg</f>
        <v>0.18981787580076648</v>
      </c>
      <c r="AL117" s="22">
        <f>'Activity data'!AL76*UDSOEF*NtoN2O*kgtoGg</f>
        <v>0.17876659985003152</v>
      </c>
      <c r="AM117" s="22">
        <f>'Activity data'!AM76*UDSOEF*NtoN2O*kgtoGg</f>
        <v>0.18159036940031503</v>
      </c>
      <c r="AN117" s="22">
        <f>'Activity data'!AN76*UDSOEF*NtoN2O*kgtoGg</f>
        <v>0.18313609291070782</v>
      </c>
      <c r="AO117" s="22">
        <f>'Activity data'!AO76*UDSOEF*NtoN2O*kgtoGg</f>
        <v>0.18485493301553829</v>
      </c>
      <c r="AP117" s="22">
        <f>'Activity data'!AP76*UDSOEF*NtoN2O*kgtoGg</f>
        <v>0.18655953774697012</v>
      </c>
      <c r="AQ117" s="22">
        <f>'Activity data'!AQ76*UDSOEF*NtoN2O*kgtoGg</f>
        <v>0.18927121022345003</v>
      </c>
      <c r="AR117" s="22">
        <f>'Activity data'!AR76*UDSOEF*NtoN2O*kgtoGg</f>
        <v>0.19229833451469214</v>
      </c>
      <c r="AS117" s="22">
        <f>'Activity data'!AS76*UDSOEF*NtoN2O*kgtoGg</f>
        <v>0.195582700111844</v>
      </c>
      <c r="AT117" s="22">
        <f>'Activity data'!AT76*UDSOEF*NtoN2O*kgtoGg</f>
        <v>0.19894844863095498</v>
      </c>
      <c r="AU117" s="22">
        <f>'Activity data'!AU76*UDSOEF*NtoN2O*kgtoGg</f>
        <v>0.20348365518193873</v>
      </c>
      <c r="AV117" s="22">
        <f>'Activity data'!AV76*UDSOEF*NtoN2O*kgtoGg</f>
        <v>0.20828742702400577</v>
      </c>
      <c r="AW117" s="22">
        <f>'Activity data'!AW76*UDSOEF*NtoN2O*kgtoGg</f>
        <v>0.21273170170630296</v>
      </c>
      <c r="AX117" s="22">
        <f>'Activity data'!AX76*UDSOEF*NtoN2O*kgtoGg</f>
        <v>0.21708393782241686</v>
      </c>
      <c r="AY117" s="22">
        <f>'Activity data'!AY76*UDSOEF*NtoN2O*kgtoGg</f>
        <v>0.22143505284369797</v>
      </c>
      <c r="AZ117" s="22">
        <f>'Activity data'!AZ76*UDSOEF*NtoN2O*kgtoGg</f>
        <v>0.22625607670059056</v>
      </c>
      <c r="BA117" s="22">
        <f>'Activity data'!BA76*UDSOEF*NtoN2O*kgtoGg</f>
        <v>0.23023467185405874</v>
      </c>
      <c r="BB117" s="22">
        <f>'Activity data'!BB76*UDSOEF*NtoN2O*kgtoGg</f>
        <v>0.23470070560017414</v>
      </c>
      <c r="BC117" s="22">
        <f>'Activity data'!BC76*UDSOEF*NtoN2O*kgtoGg</f>
        <v>0.23937553511184848</v>
      </c>
      <c r="BD117" s="22">
        <f>'Activity data'!BD76*UDSOEF*NtoN2O*kgtoGg</f>
        <v>0.24375111134347238</v>
      </c>
      <c r="BE117" s="22">
        <f>'Activity data'!BE76*UDSOEF*NtoN2O*kgtoGg</f>
        <v>0.24816285115057501</v>
      </c>
      <c r="BF117" s="22">
        <f>'Activity data'!BF76*UDSOEF*NtoN2O*kgtoGg</f>
        <v>0.2528265273589263</v>
      </c>
      <c r="BG117" s="22">
        <f>'Activity data'!BG76*UDSOEF*NtoN2O*kgtoGg</f>
        <v>0.25764909098101263</v>
      </c>
      <c r="BH117" s="22">
        <f>'Activity data'!BH76*UDSOEF*NtoN2O*kgtoGg</f>
        <v>0.26255096306199877</v>
      </c>
      <c r="BI117" s="22">
        <f>'Activity data'!BI76*UDSOEF*NtoN2O*kgtoGg</f>
        <v>0.26758661566769382</v>
      </c>
      <c r="BJ117" s="22">
        <f>'Activity data'!BJ76*UDSOEF*NtoN2O*kgtoGg</f>
        <v>0.27276397205957442</v>
      </c>
      <c r="BK117" s="22">
        <f>'Activity data'!BK76*UDSOEF*NtoN2O*kgtoGg</f>
        <v>0.2783532032704078</v>
      </c>
      <c r="BL117" s="22">
        <f>'Activity data'!BL76*UDSOEF*NtoN2O*kgtoGg</f>
        <v>0.28439341992240491</v>
      </c>
      <c r="BM117" s="22">
        <f>'Activity data'!BM76*UDSOEF*NtoN2O*kgtoGg</f>
        <v>0.29029994174574414</v>
      </c>
      <c r="BN117" s="22">
        <f>'Activity data'!BN76*UDSOEF*NtoN2O*kgtoGg</f>
        <v>0.29645435236127265</v>
      </c>
      <c r="BO117" s="22">
        <f>'Activity data'!BO76*UDSOEF*NtoN2O*kgtoGg</f>
        <v>0.30295278826393002</v>
      </c>
      <c r="BP117" s="22">
        <f>'Activity data'!BP76*UDSOEF*NtoN2O*kgtoGg</f>
        <v>0.31094372668975823</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f>IFERROR(('Activity data'!I89*(1/Constants!$H$135))*ttokg*FSOMEF*NtoN2O*kgtoGg,"NO")</f>
        <v>4.4409793738676062E-4</v>
      </c>
      <c r="J125" s="22">
        <f>IFERROR(('Activity data'!J89*(1/Constants!$H$135))*ttokg*FSOMEF*NtoN2O*kgtoGg,"NO")</f>
        <v>4.4409793738676062E-4</v>
      </c>
      <c r="K125" s="22">
        <f>IFERROR(('Activity data'!K89*(1/Constants!$H$135))*ttokg*FSOMEF*NtoN2O*kgtoGg,"NO")</f>
        <v>4.4409793738676062E-4</v>
      </c>
      <c r="L125" s="22">
        <f>IFERROR(('Activity data'!L89*(1/Constants!$H$135))*ttokg*FSOMEF*NtoN2O*kgtoGg,"NO")</f>
        <v>4.4409793738676062E-4</v>
      </c>
      <c r="M125" s="22">
        <f>IFERROR(('Activity data'!M89*(1/Constants!$H$135))*ttokg*FSOMEF*NtoN2O*kgtoGg,"NO")</f>
        <v>4.4409793738676062E-4</v>
      </c>
      <c r="N125" s="22">
        <f>IFERROR(('Activity data'!N89*(1/Constants!$H$135))*ttokg*FSOMEF*NtoN2O*kgtoGg,"NO")</f>
        <v>4.4409793738676062E-4</v>
      </c>
      <c r="O125" s="22">
        <f>IFERROR(('Activity data'!O89*(1/Constants!$H$135))*ttokg*FSOMEF*NtoN2O*kgtoGg,"NO")</f>
        <v>4.4409793738676062E-4</v>
      </c>
      <c r="P125" s="22">
        <f>IFERROR(('Activity data'!P89*(1/Constants!$H$135))*ttokg*FSOMEF*NtoN2O*kgtoGg,"NO")</f>
        <v>4.4409793738676062E-4</v>
      </c>
      <c r="Q125" s="22">
        <f>IFERROR(('Activity data'!Q89*(1/Constants!$H$135))*ttokg*FSOMEF*NtoN2O*kgtoGg,"NO")</f>
        <v>4.4409793738676062E-4</v>
      </c>
      <c r="R125" s="22">
        <f>IFERROR(('Activity data'!R89*(1/Constants!$H$135))*ttokg*FSOMEF*NtoN2O*kgtoGg,"NO")</f>
        <v>4.4409793738676062E-4</v>
      </c>
      <c r="S125" s="22">
        <f>IFERROR(('Activity data'!S89*(1/Constants!$H$135))*ttokg*FSOMEF*NtoN2O*kgtoGg,"NO")</f>
        <v>4.4409793738676062E-4</v>
      </c>
      <c r="T125" s="22">
        <f>IFERROR(('Activity data'!T89*(1/Constants!$H$135))*ttokg*FSOMEF*NtoN2O*kgtoGg,"NO")</f>
        <v>4.4409793738676062E-4</v>
      </c>
      <c r="U125" s="22">
        <f>IFERROR(('Activity data'!U89*(1/Constants!$H$135))*ttokg*FSOMEF*NtoN2O*kgtoGg,"NO")</f>
        <v>4.4409793738676062E-4</v>
      </c>
      <c r="V125" s="22">
        <f>IFERROR(('Activity data'!V89*(1/Constants!$H$135))*ttokg*FSOMEF*NtoN2O*kgtoGg,"NO")</f>
        <v>4.4409793738676062E-4</v>
      </c>
      <c r="W125" s="22">
        <f>IFERROR(('Activity data'!W89*(1/Constants!$H$135))*ttokg*FSOMEF*NtoN2O*kgtoGg,"NO")</f>
        <v>4.4409793738676062E-4</v>
      </c>
      <c r="X125" s="22">
        <f>IFERROR(('Activity data'!X89*(1/Constants!$H$135))*ttokg*FSOMEF*NtoN2O*kgtoGg,"NO")</f>
        <v>4.4409793738676062E-4</v>
      </c>
      <c r="Y125" s="22">
        <f>IFERROR(('Activity data'!Y89*(1/Constants!$H$135))*ttokg*FSOMEF*NtoN2O*kgtoGg,"NO")</f>
        <v>4.4409793738676062E-4</v>
      </c>
      <c r="Z125" s="22">
        <f>IFERROR(('Activity data'!Z89*(1/Constants!$H$135))*ttokg*FSOMEF*NtoN2O*kgtoGg,"NO")</f>
        <v>4.4409793738676062E-4</v>
      </c>
      <c r="AA125" s="22">
        <f>IFERROR(('Activity data'!AA89*(1/Constants!$H$135))*ttokg*FSOMEF*NtoN2O*kgtoGg,"NO")</f>
        <v>4.4409793738676062E-4</v>
      </c>
      <c r="AB125" s="22">
        <f>IFERROR(('Activity data'!AB89*(1/Constants!$H$135))*ttokg*FSOMEF*NtoN2O*kgtoGg,"NO")</f>
        <v>4.4409793738676062E-4</v>
      </c>
      <c r="AC125" s="22">
        <f>IFERROR(('Activity data'!AC89*(1/Constants!$H$135))*ttokg*FSOMEF*NtoN2O*kgtoGg,"NO")</f>
        <v>4.4409793738676062E-4</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4.6331887587896581E-2</v>
      </c>
      <c r="J126" s="22">
        <f>IFERROR(('Activity data'!J90*(1/Constants!$H$135))*ttokg*FSOMEF*NtoN2O*kgtoGg,"NO")</f>
        <v>4.6331887587896581E-2</v>
      </c>
      <c r="K126" s="22">
        <f>IFERROR(('Activity data'!K90*(1/Constants!$H$135))*ttokg*FSOMEF*NtoN2O*kgtoGg,"NO")</f>
        <v>4.6331887587896581E-2</v>
      </c>
      <c r="L126" s="22">
        <f>IFERROR(('Activity data'!L90*(1/Constants!$H$135))*ttokg*FSOMEF*NtoN2O*kgtoGg,"NO")</f>
        <v>4.6331887587896581E-2</v>
      </c>
      <c r="M126" s="22">
        <f>IFERROR(('Activity data'!M90*(1/Constants!$H$135))*ttokg*FSOMEF*NtoN2O*kgtoGg,"NO")</f>
        <v>4.6331887587896581E-2</v>
      </c>
      <c r="N126" s="22">
        <f>IFERROR(('Activity data'!N90*(1/Constants!$H$135))*ttokg*FSOMEF*NtoN2O*kgtoGg,"NO")</f>
        <v>4.6331887587896581E-2</v>
      </c>
      <c r="O126" s="22">
        <f>IFERROR(('Activity data'!O90*(1/Constants!$H$135))*ttokg*FSOMEF*NtoN2O*kgtoGg,"NO")</f>
        <v>4.6331887587896581E-2</v>
      </c>
      <c r="P126" s="22">
        <f>IFERROR(('Activity data'!P90*(1/Constants!$H$135))*ttokg*FSOMEF*NtoN2O*kgtoGg,"NO")</f>
        <v>4.6331887587896581E-2</v>
      </c>
      <c r="Q126" s="22">
        <f>IFERROR(('Activity data'!Q90*(1/Constants!$H$135))*ttokg*FSOMEF*NtoN2O*kgtoGg,"NO")</f>
        <v>4.6331887587896581E-2</v>
      </c>
      <c r="R126" s="22">
        <f>IFERROR(('Activity data'!R90*(1/Constants!$H$135))*ttokg*FSOMEF*NtoN2O*kgtoGg,"NO")</f>
        <v>4.6331887587896581E-2</v>
      </c>
      <c r="S126" s="22">
        <f>IFERROR(('Activity data'!S90*(1/Constants!$H$135))*ttokg*FSOMEF*NtoN2O*kgtoGg,"NO")</f>
        <v>4.6331887587896581E-2</v>
      </c>
      <c r="T126" s="22">
        <f>IFERROR(('Activity data'!T90*(1/Constants!$H$135))*ttokg*FSOMEF*NtoN2O*kgtoGg,"NO")</f>
        <v>4.6331887587896581E-2</v>
      </c>
      <c r="U126" s="22">
        <f>IFERROR(('Activity data'!U90*(1/Constants!$H$135))*ttokg*FSOMEF*NtoN2O*kgtoGg,"NO")</f>
        <v>4.6331887587896581E-2</v>
      </c>
      <c r="V126" s="22">
        <f>IFERROR(('Activity data'!V90*(1/Constants!$H$135))*ttokg*FSOMEF*NtoN2O*kgtoGg,"NO")</f>
        <v>4.6331887587896581E-2</v>
      </c>
      <c r="W126" s="22">
        <f>IFERROR(('Activity data'!W90*(1/Constants!$H$135))*ttokg*FSOMEF*NtoN2O*kgtoGg,"NO")</f>
        <v>4.6331887587896581E-2</v>
      </c>
      <c r="X126" s="22">
        <f>IFERROR(('Activity data'!X90*(1/Constants!$H$135))*ttokg*FSOMEF*NtoN2O*kgtoGg,"NO")</f>
        <v>4.6331887587896581E-2</v>
      </c>
      <c r="Y126" s="22">
        <f>IFERROR(('Activity data'!Y90*(1/Constants!$H$135))*ttokg*FSOMEF*NtoN2O*kgtoGg,"NO")</f>
        <v>4.6331887587896581E-2</v>
      </c>
      <c r="Z126" s="22">
        <f>IFERROR(('Activity data'!Z90*(1/Constants!$H$135))*ttokg*FSOMEF*NtoN2O*kgtoGg,"NO")</f>
        <v>4.6331887587896581E-2</v>
      </c>
      <c r="AA126" s="22">
        <f>IFERROR(('Activity data'!AA90*(1/Constants!$H$135))*ttokg*FSOMEF*NtoN2O*kgtoGg,"NO")</f>
        <v>4.6331887587896581E-2</v>
      </c>
      <c r="AB126" s="22">
        <f>IFERROR(('Activity data'!AB90*(1/Constants!$H$135))*ttokg*FSOMEF*NtoN2O*kgtoGg,"NO")</f>
        <v>4.6331887587896581E-2</v>
      </c>
      <c r="AC126" s="22">
        <f>IFERROR(('Activity data'!AC90*(1/Constants!$H$135))*ttokg*FSOMEF*NtoN2O*kgtoGg,"NO")</f>
        <v>4.6331887587896581E-2</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5.1014681376878313E-2</v>
      </c>
      <c r="J127" s="22">
        <f>IFERROR(('Activity data'!J91*(1/Constants!$H$135))*ttokg*FSOMEF*NtoN2O*kgtoGg,"NO")</f>
        <v>5.1014681376878313E-2</v>
      </c>
      <c r="K127" s="22">
        <f>IFERROR(('Activity data'!K91*(1/Constants!$H$135))*ttokg*FSOMEF*NtoN2O*kgtoGg,"NO")</f>
        <v>5.1014681376878313E-2</v>
      </c>
      <c r="L127" s="22">
        <f>IFERROR(('Activity data'!L91*(1/Constants!$H$135))*ttokg*FSOMEF*NtoN2O*kgtoGg,"NO")</f>
        <v>5.1014681376878313E-2</v>
      </c>
      <c r="M127" s="22">
        <f>IFERROR(('Activity data'!M91*(1/Constants!$H$135))*ttokg*FSOMEF*NtoN2O*kgtoGg,"NO")</f>
        <v>5.1014681376878313E-2</v>
      </c>
      <c r="N127" s="22">
        <f>IFERROR(('Activity data'!N91*(1/Constants!$H$135))*ttokg*FSOMEF*NtoN2O*kgtoGg,"NO")</f>
        <v>5.1014681376878313E-2</v>
      </c>
      <c r="O127" s="22">
        <f>IFERROR(('Activity data'!O91*(1/Constants!$H$135))*ttokg*FSOMEF*NtoN2O*kgtoGg,"NO")</f>
        <v>5.1014681376878313E-2</v>
      </c>
      <c r="P127" s="22">
        <f>IFERROR(('Activity data'!P91*(1/Constants!$H$135))*ttokg*FSOMEF*NtoN2O*kgtoGg,"NO")</f>
        <v>5.1014681376878313E-2</v>
      </c>
      <c r="Q127" s="22">
        <f>IFERROR(('Activity data'!Q91*(1/Constants!$H$135))*ttokg*FSOMEF*NtoN2O*kgtoGg,"NO")</f>
        <v>5.1014681376878313E-2</v>
      </c>
      <c r="R127" s="22">
        <f>IFERROR(('Activity data'!R91*(1/Constants!$H$135))*ttokg*FSOMEF*NtoN2O*kgtoGg,"NO")</f>
        <v>5.1014681376878313E-2</v>
      </c>
      <c r="S127" s="22">
        <f>IFERROR(('Activity data'!S91*(1/Constants!$H$135))*ttokg*FSOMEF*NtoN2O*kgtoGg,"NO")</f>
        <v>5.1014681376878313E-2</v>
      </c>
      <c r="T127" s="22">
        <f>IFERROR(('Activity data'!T91*(1/Constants!$H$135))*ttokg*FSOMEF*NtoN2O*kgtoGg,"NO")</f>
        <v>5.1014681376878313E-2</v>
      </c>
      <c r="U127" s="22">
        <f>IFERROR(('Activity data'!U91*(1/Constants!$H$135))*ttokg*FSOMEF*NtoN2O*kgtoGg,"NO")</f>
        <v>5.1014681376878313E-2</v>
      </c>
      <c r="V127" s="22">
        <f>IFERROR(('Activity data'!V91*(1/Constants!$H$135))*ttokg*FSOMEF*NtoN2O*kgtoGg,"NO")</f>
        <v>5.1014681376878313E-2</v>
      </c>
      <c r="W127" s="22">
        <f>IFERROR(('Activity data'!W91*(1/Constants!$H$135))*ttokg*FSOMEF*NtoN2O*kgtoGg,"NO")</f>
        <v>5.1014681376878313E-2</v>
      </c>
      <c r="X127" s="22">
        <f>IFERROR(('Activity data'!X91*(1/Constants!$H$135))*ttokg*FSOMEF*NtoN2O*kgtoGg,"NO")</f>
        <v>5.1014681376878313E-2</v>
      </c>
      <c r="Y127" s="22">
        <f>IFERROR(('Activity data'!Y91*(1/Constants!$H$135))*ttokg*FSOMEF*NtoN2O*kgtoGg,"NO")</f>
        <v>5.1014681376878313E-2</v>
      </c>
      <c r="Z127" s="22">
        <f>IFERROR(('Activity data'!Z91*(1/Constants!$H$135))*ttokg*FSOMEF*NtoN2O*kgtoGg,"NO")</f>
        <v>5.1014681376878313E-2</v>
      </c>
      <c r="AA127" s="22">
        <f>IFERROR(('Activity data'!AA91*(1/Constants!$H$135))*ttokg*FSOMEF*NtoN2O*kgtoGg,"NO")</f>
        <v>5.1014681376878313E-2</v>
      </c>
      <c r="AB127" s="22">
        <f>IFERROR(('Activity data'!AB91*(1/Constants!$H$135))*ttokg*FSOMEF*NtoN2O*kgtoGg,"NO")</f>
        <v>5.1014681376878313E-2</v>
      </c>
      <c r="AC127" s="22">
        <f>IFERROR(('Activity data'!AC91*(1/Constants!$H$135))*ttokg*FSOMEF*NtoN2O*kgtoGg,"NO")</f>
        <v>5.1014681376878313E-2</v>
      </c>
      <c r="AD127" s="22">
        <f>IFERROR(('Activity data'!AD91*(1/Constants!$H$135))*ttokg*FSOMEF*NtoN2O*kgtoGg,"NO")</f>
        <v>0.57597220909378744</v>
      </c>
      <c r="AE127" s="22">
        <f>IFERROR(('Activity data'!AE91*(1/Constants!$H$135))*ttokg*FSOMEF*NtoN2O*kgtoGg,"NO")</f>
        <v>0.57597220909378744</v>
      </c>
      <c r="AF127" s="22">
        <f>IFERROR(('Activity data'!AF91*(1/Constants!$H$135))*ttokg*FSOMEF*NtoN2O*kgtoGg,"NO")</f>
        <v>0.57597220909378744</v>
      </c>
      <c r="AG127" s="22">
        <f>IFERROR(('Activity data'!AG91*(1/Constants!$H$135))*ttokg*FSOMEF*NtoN2O*kgtoGg,"NO")</f>
        <v>0.57597220909378744</v>
      </c>
      <c r="AH127" s="22">
        <f>IFERROR(('Activity data'!AH91*(1/Constants!$H$135))*ttokg*FSOMEF*NtoN2O*kgtoGg,"NO")</f>
        <v>0.57597220909378744</v>
      </c>
      <c r="AI127" s="22">
        <f>IFERROR(('Activity data'!AI91*(1/Constants!$H$135))*ttokg*FSOMEF*NtoN2O*kgtoGg,"NO")</f>
        <v>0.57597220909378744</v>
      </c>
      <c r="AJ127" s="22">
        <f>IFERROR(('Activity data'!AJ91*(1/Constants!$H$135))*ttokg*FSOMEF*NtoN2O*kgtoGg,"NO")</f>
        <v>0.57597220909378744</v>
      </c>
      <c r="AK127" s="22">
        <f>IFERROR(('Activity data'!AK91*(1/Constants!$H$135))*ttokg*FSOMEF*NtoN2O*kgtoGg,"NO")</f>
        <v>0.57597220909378744</v>
      </c>
      <c r="AL127" s="22">
        <f>IFERROR(('Activity data'!AL91*(1/Constants!$H$135))*ttokg*FSOMEF*NtoN2O*kgtoGg,"NO")</f>
        <v>0.57597220909378744</v>
      </c>
      <c r="AM127" s="22">
        <f>IFERROR(('Activity data'!AM91*(1/Constants!$H$135))*ttokg*FSOMEF*NtoN2O*kgtoGg,"NO")</f>
        <v>0.57597220909378744</v>
      </c>
      <c r="AN127" s="22">
        <f>IFERROR(('Activity data'!AN91*(1/Constants!$H$135))*ttokg*FSOMEF*NtoN2O*kgtoGg,"NO")</f>
        <v>0.57597220909378744</v>
      </c>
      <c r="AO127" s="22">
        <f>IFERROR(('Activity data'!AO91*(1/Constants!$H$135))*ttokg*FSOMEF*NtoN2O*kgtoGg,"NO")</f>
        <v>0.57597220909378744</v>
      </c>
      <c r="AP127" s="22">
        <f>IFERROR(('Activity data'!AP91*(1/Constants!$H$135))*ttokg*FSOMEF*NtoN2O*kgtoGg,"NO")</f>
        <v>0.57597220909378744</v>
      </c>
      <c r="AQ127" s="22">
        <f>IFERROR(('Activity data'!AQ91*(1/Constants!$H$135))*ttokg*FSOMEF*NtoN2O*kgtoGg,"NO")</f>
        <v>0.57597220909378744</v>
      </c>
      <c r="AR127" s="22">
        <f>IFERROR(('Activity data'!AR91*(1/Constants!$H$135))*ttokg*FSOMEF*NtoN2O*kgtoGg,"NO")</f>
        <v>0.57597220909378744</v>
      </c>
      <c r="AS127" s="22">
        <f>IFERROR(('Activity data'!AS91*(1/Constants!$H$135))*ttokg*FSOMEF*NtoN2O*kgtoGg,"NO")</f>
        <v>0.57597220909378744</v>
      </c>
      <c r="AT127" s="22">
        <f>IFERROR(('Activity data'!AT91*(1/Constants!$H$135))*ttokg*FSOMEF*NtoN2O*kgtoGg,"NO")</f>
        <v>0.57597220909378744</v>
      </c>
      <c r="AU127" s="22">
        <f>IFERROR(('Activity data'!AU91*(1/Constants!$H$135))*ttokg*FSOMEF*NtoN2O*kgtoGg,"NO")</f>
        <v>0.57597220909378744</v>
      </c>
      <c r="AV127" s="22">
        <f>IFERROR(('Activity data'!AV91*(1/Constants!$H$135))*ttokg*FSOMEF*NtoN2O*kgtoGg,"NO")</f>
        <v>0.57597220909378744</v>
      </c>
      <c r="AW127" s="22">
        <f>IFERROR(('Activity data'!AW91*(1/Constants!$H$135))*ttokg*FSOMEF*NtoN2O*kgtoGg,"NO")</f>
        <v>0.57597220909378744</v>
      </c>
      <c r="AX127" s="22">
        <f>IFERROR(('Activity data'!AX91*(1/Constants!$H$135))*ttokg*FSOMEF*NtoN2O*kgtoGg,"NO")</f>
        <v>0.57597220909378744</v>
      </c>
      <c r="AY127" s="22">
        <f>IFERROR(('Activity data'!AY91*(1/Constants!$H$135))*ttokg*FSOMEF*NtoN2O*kgtoGg,"NO")</f>
        <v>0.57597220909378744</v>
      </c>
      <c r="AZ127" s="22">
        <f>IFERROR(('Activity data'!AZ91*(1/Constants!$H$135))*ttokg*FSOMEF*NtoN2O*kgtoGg,"NO")</f>
        <v>0.57597220909378744</v>
      </c>
      <c r="BA127" s="22">
        <f>IFERROR(('Activity data'!BA91*(1/Constants!$H$135))*ttokg*FSOMEF*NtoN2O*kgtoGg,"NO")</f>
        <v>0.57597220909378744</v>
      </c>
      <c r="BB127" s="22">
        <f>IFERROR(('Activity data'!BB91*(1/Constants!$H$135))*ttokg*FSOMEF*NtoN2O*kgtoGg,"NO")</f>
        <v>0.57597220909378744</v>
      </c>
      <c r="BC127" s="22">
        <f>IFERROR(('Activity data'!BC91*(1/Constants!$H$135))*ttokg*FSOMEF*NtoN2O*kgtoGg,"NO")</f>
        <v>0.57597220909378744</v>
      </c>
      <c r="BD127" s="22">
        <f>IFERROR(('Activity data'!BD91*(1/Constants!$H$135))*ttokg*FSOMEF*NtoN2O*kgtoGg,"NO")</f>
        <v>0.57597220909378744</v>
      </c>
      <c r="BE127" s="22">
        <f>IFERROR(('Activity data'!BE91*(1/Constants!$H$135))*ttokg*FSOMEF*NtoN2O*kgtoGg,"NO")</f>
        <v>0.57597220909378744</v>
      </c>
      <c r="BF127" s="22">
        <f>IFERROR(('Activity data'!BF91*(1/Constants!$H$135))*ttokg*FSOMEF*NtoN2O*kgtoGg,"NO")</f>
        <v>0.57597220909378744</v>
      </c>
      <c r="BG127" s="22">
        <f>IFERROR(('Activity data'!BG91*(1/Constants!$H$135))*ttokg*FSOMEF*NtoN2O*kgtoGg,"NO")</f>
        <v>0.57597220909378744</v>
      </c>
      <c r="BH127" s="22">
        <f>IFERROR(('Activity data'!BH91*(1/Constants!$H$135))*ttokg*FSOMEF*NtoN2O*kgtoGg,"NO")</f>
        <v>0.57597220909378744</v>
      </c>
      <c r="BI127" s="22">
        <f>IFERROR(('Activity data'!BI91*(1/Constants!$H$135))*ttokg*FSOMEF*NtoN2O*kgtoGg,"NO")</f>
        <v>0.57597220909378744</v>
      </c>
      <c r="BJ127" s="22">
        <f>IFERROR(('Activity data'!BJ91*(1/Constants!$H$135))*ttokg*FSOMEF*NtoN2O*kgtoGg,"NO")</f>
        <v>0.57597220909378744</v>
      </c>
      <c r="BK127" s="22">
        <f>IFERROR(('Activity data'!BK91*(1/Constants!$H$135))*ttokg*FSOMEF*NtoN2O*kgtoGg,"NO")</f>
        <v>0.57597220909378744</v>
      </c>
      <c r="BL127" s="22">
        <f>IFERROR(('Activity data'!BL91*(1/Constants!$H$135))*ttokg*FSOMEF*NtoN2O*kgtoGg,"NO")</f>
        <v>0.57597220909378744</v>
      </c>
      <c r="BM127" s="22">
        <f>IFERROR(('Activity data'!BM91*(1/Constants!$H$135))*ttokg*FSOMEF*NtoN2O*kgtoGg,"NO")</f>
        <v>0.57597220909378744</v>
      </c>
      <c r="BN127" s="22">
        <f>IFERROR(('Activity data'!BN91*(1/Constants!$H$135))*ttokg*FSOMEF*NtoN2O*kgtoGg,"NO")</f>
        <v>0.57597220909378744</v>
      </c>
      <c r="BO127" s="22">
        <f>IFERROR(('Activity data'!BO91*(1/Constants!$H$135))*ttokg*FSOMEF*NtoN2O*kgtoGg,"NO")</f>
        <v>0.57597220909378744</v>
      </c>
      <c r="BP127" s="22">
        <f>IFERROR(('Activity data'!BP91*(1/Constants!$H$135))*ttokg*FSOMEF*NtoN2O*kgtoGg,"NO")</f>
        <v>0.57597220909378744</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5.6957876987639012E-4</v>
      </c>
      <c r="J128" s="22">
        <f>IFERROR(('Activity data'!J92*(1/Constants!$H$135))*ttokg*FSOMEF*NtoN2O*kgtoGg,"NO")</f>
        <v>5.6957876987639012E-4</v>
      </c>
      <c r="K128" s="22">
        <f>IFERROR(('Activity data'!K92*(1/Constants!$H$135))*ttokg*FSOMEF*NtoN2O*kgtoGg,"NO")</f>
        <v>5.6957876987639012E-4</v>
      </c>
      <c r="L128" s="22">
        <f>IFERROR(('Activity data'!L92*(1/Constants!$H$135))*ttokg*FSOMEF*NtoN2O*kgtoGg,"NO")</f>
        <v>5.6957876987639012E-4</v>
      </c>
      <c r="M128" s="22">
        <f>IFERROR(('Activity data'!M92*(1/Constants!$H$135))*ttokg*FSOMEF*NtoN2O*kgtoGg,"NO")</f>
        <v>5.6957876987639012E-4</v>
      </c>
      <c r="N128" s="22">
        <f>IFERROR(('Activity data'!N92*(1/Constants!$H$135))*ttokg*FSOMEF*NtoN2O*kgtoGg,"NO")</f>
        <v>5.6957876987639012E-4</v>
      </c>
      <c r="O128" s="22">
        <f>IFERROR(('Activity data'!O92*(1/Constants!$H$135))*ttokg*FSOMEF*NtoN2O*kgtoGg,"NO")</f>
        <v>5.6957876987639012E-4</v>
      </c>
      <c r="P128" s="22">
        <f>IFERROR(('Activity data'!P92*(1/Constants!$H$135))*ttokg*FSOMEF*NtoN2O*kgtoGg,"NO")</f>
        <v>5.6957876987639012E-4</v>
      </c>
      <c r="Q128" s="22">
        <f>IFERROR(('Activity data'!Q92*(1/Constants!$H$135))*ttokg*FSOMEF*NtoN2O*kgtoGg,"NO")</f>
        <v>5.6957876987639012E-4</v>
      </c>
      <c r="R128" s="22">
        <f>IFERROR(('Activity data'!R92*(1/Constants!$H$135))*ttokg*FSOMEF*NtoN2O*kgtoGg,"NO")</f>
        <v>5.6957876987639012E-4</v>
      </c>
      <c r="S128" s="22">
        <f>IFERROR(('Activity data'!S92*(1/Constants!$H$135))*ttokg*FSOMEF*NtoN2O*kgtoGg,"NO")</f>
        <v>5.6957876987639012E-4</v>
      </c>
      <c r="T128" s="22">
        <f>IFERROR(('Activity data'!T92*(1/Constants!$H$135))*ttokg*FSOMEF*NtoN2O*kgtoGg,"NO")</f>
        <v>5.6957876987639012E-4</v>
      </c>
      <c r="U128" s="22">
        <f>IFERROR(('Activity data'!U92*(1/Constants!$H$135))*ttokg*FSOMEF*NtoN2O*kgtoGg,"NO")</f>
        <v>5.6957876987639012E-4</v>
      </c>
      <c r="V128" s="22">
        <f>IFERROR(('Activity data'!V92*(1/Constants!$H$135))*ttokg*FSOMEF*NtoN2O*kgtoGg,"NO")</f>
        <v>5.6957876987639012E-4</v>
      </c>
      <c r="W128" s="22">
        <f>IFERROR(('Activity data'!W92*(1/Constants!$H$135))*ttokg*FSOMEF*NtoN2O*kgtoGg,"NO")</f>
        <v>5.6957876987639012E-4</v>
      </c>
      <c r="X128" s="22">
        <f>IFERROR(('Activity data'!X92*(1/Constants!$H$135))*ttokg*FSOMEF*NtoN2O*kgtoGg,"NO")</f>
        <v>5.6957876987639012E-4</v>
      </c>
      <c r="Y128" s="22">
        <f>IFERROR(('Activity data'!Y92*(1/Constants!$H$135))*ttokg*FSOMEF*NtoN2O*kgtoGg,"NO")</f>
        <v>5.6957876987639012E-4</v>
      </c>
      <c r="Z128" s="22">
        <f>IFERROR(('Activity data'!Z92*(1/Constants!$H$135))*ttokg*FSOMEF*NtoN2O*kgtoGg,"NO")</f>
        <v>5.6957876987639012E-4</v>
      </c>
      <c r="AA128" s="22">
        <f>IFERROR(('Activity data'!AA92*(1/Constants!$H$135))*ttokg*FSOMEF*NtoN2O*kgtoGg,"NO")</f>
        <v>5.6957876987639012E-4</v>
      </c>
      <c r="AB128" s="22">
        <f>IFERROR(('Activity data'!AB92*(1/Constants!$H$135))*ttokg*FSOMEF*NtoN2O*kgtoGg,"NO")</f>
        <v>5.6957876987639012E-4</v>
      </c>
      <c r="AC128" s="22">
        <f>IFERROR(('Activity data'!AC92*(1/Constants!$H$135))*ttokg*FSOMEF*NtoN2O*kgtoGg,"NO")</f>
        <v>5.6957876987639012E-4</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4.963559447138258E-6</v>
      </c>
      <c r="J131" s="22">
        <f>IFERROR(('Activity data'!J95*(1/Constants!$H$133))*ttokg*FSOMEF*NtoN2O*kgtoGg,"NO")</f>
        <v>4.963559447138258E-6</v>
      </c>
      <c r="K131" s="22">
        <f>IFERROR(('Activity data'!K95*(1/Constants!$H$133))*ttokg*FSOMEF*NtoN2O*kgtoGg,"NO")</f>
        <v>4.963559447138258E-6</v>
      </c>
      <c r="L131" s="22">
        <f>IFERROR(('Activity data'!L95*(1/Constants!$H$133))*ttokg*FSOMEF*NtoN2O*kgtoGg,"NO")</f>
        <v>4.963559447138258E-6</v>
      </c>
      <c r="M131" s="22">
        <f>IFERROR(('Activity data'!M95*(1/Constants!$H$133))*ttokg*FSOMEF*NtoN2O*kgtoGg,"NO")</f>
        <v>4.963559447138258E-6</v>
      </c>
      <c r="N131" s="22">
        <f>IFERROR(('Activity data'!N95*(1/Constants!$H$133))*ttokg*FSOMEF*NtoN2O*kgtoGg,"NO")</f>
        <v>4.963559447138258E-6</v>
      </c>
      <c r="O131" s="22">
        <f>IFERROR(('Activity data'!O95*(1/Constants!$H$133))*ttokg*FSOMEF*NtoN2O*kgtoGg,"NO")</f>
        <v>4.963559447138258E-6</v>
      </c>
      <c r="P131" s="22">
        <f>IFERROR(('Activity data'!P95*(1/Constants!$H$133))*ttokg*FSOMEF*NtoN2O*kgtoGg,"NO")</f>
        <v>4.963559447138258E-6</v>
      </c>
      <c r="Q131" s="22">
        <f>IFERROR(('Activity data'!Q95*(1/Constants!$H$133))*ttokg*FSOMEF*NtoN2O*kgtoGg,"NO")</f>
        <v>4.963559447138258E-6</v>
      </c>
      <c r="R131" s="22">
        <f>IFERROR(('Activity data'!R95*(1/Constants!$H$133))*ttokg*FSOMEF*NtoN2O*kgtoGg,"NO")</f>
        <v>4.963559447138258E-6</v>
      </c>
      <c r="S131" s="22">
        <f>IFERROR(('Activity data'!S95*(1/Constants!$H$133))*ttokg*FSOMEF*NtoN2O*kgtoGg,"NO")</f>
        <v>4.963559447138258E-6</v>
      </c>
      <c r="T131" s="22">
        <f>IFERROR(('Activity data'!T95*(1/Constants!$H$133))*ttokg*FSOMEF*NtoN2O*kgtoGg,"NO")</f>
        <v>4.963559447138258E-6</v>
      </c>
      <c r="U131" s="22">
        <f>IFERROR(('Activity data'!U95*(1/Constants!$H$133))*ttokg*FSOMEF*NtoN2O*kgtoGg,"NO")</f>
        <v>4.963559447138258E-6</v>
      </c>
      <c r="V131" s="22">
        <f>IFERROR(('Activity data'!V95*(1/Constants!$H$133))*ttokg*FSOMEF*NtoN2O*kgtoGg,"NO")</f>
        <v>4.963559447138258E-6</v>
      </c>
      <c r="W131" s="22">
        <f>IFERROR(('Activity data'!W95*(1/Constants!$H$133))*ttokg*FSOMEF*NtoN2O*kgtoGg,"NO")</f>
        <v>4.963559447138258E-6</v>
      </c>
      <c r="X131" s="22">
        <f>IFERROR(('Activity data'!X95*(1/Constants!$H$133))*ttokg*FSOMEF*NtoN2O*kgtoGg,"NO")</f>
        <v>4.963559447138258E-6</v>
      </c>
      <c r="Y131" s="22">
        <f>IFERROR(('Activity data'!Y95*(1/Constants!$H$133))*ttokg*FSOMEF*NtoN2O*kgtoGg,"NO")</f>
        <v>4.963559447138258E-6</v>
      </c>
      <c r="Z131" s="22">
        <f>IFERROR(('Activity data'!Z95*(1/Constants!$H$133))*ttokg*FSOMEF*NtoN2O*kgtoGg,"NO")</f>
        <v>4.963559447138258E-6</v>
      </c>
      <c r="AA131" s="22">
        <f>IFERROR(('Activity data'!AA95*(1/Constants!$H$133))*ttokg*FSOMEF*NtoN2O*kgtoGg,"NO")</f>
        <v>4.963559447138258E-6</v>
      </c>
      <c r="AB131" s="22">
        <f>IFERROR(('Activity data'!AB95*(1/Constants!$H$133))*ttokg*FSOMEF*NtoN2O*kgtoGg,"NO")</f>
        <v>4.963559447138258E-6</v>
      </c>
      <c r="AC131" s="22">
        <f>IFERROR(('Activity data'!AC95*(1/Constants!$H$133))*ttokg*FSOMEF*NtoN2O*kgtoGg,"NO")</f>
        <v>4.963559447138258E-6</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6.2257171325729504E-3</v>
      </c>
      <c r="J132" s="22">
        <f>IFERROR(('Activity data'!J96*(1/Constants!$H$135))*ttokg*FSOMEF*NtoN2O*kgtoGg,"NO")</f>
        <v>6.2257171325729504E-3</v>
      </c>
      <c r="K132" s="22">
        <f>IFERROR(('Activity data'!K96*(1/Constants!$H$135))*ttokg*FSOMEF*NtoN2O*kgtoGg,"NO")</f>
        <v>6.2257171325729504E-3</v>
      </c>
      <c r="L132" s="22">
        <f>IFERROR(('Activity data'!L96*(1/Constants!$H$135))*ttokg*FSOMEF*NtoN2O*kgtoGg,"NO")</f>
        <v>6.2257171325729504E-3</v>
      </c>
      <c r="M132" s="22">
        <f>IFERROR(('Activity data'!M96*(1/Constants!$H$135))*ttokg*FSOMEF*NtoN2O*kgtoGg,"NO")</f>
        <v>6.2257171325729504E-3</v>
      </c>
      <c r="N132" s="22">
        <f>IFERROR(('Activity data'!N96*(1/Constants!$H$135))*ttokg*FSOMEF*NtoN2O*kgtoGg,"NO")</f>
        <v>6.2257171325729504E-3</v>
      </c>
      <c r="O132" s="22">
        <f>IFERROR(('Activity data'!O96*(1/Constants!$H$135))*ttokg*FSOMEF*NtoN2O*kgtoGg,"NO")</f>
        <v>6.2257171325729504E-3</v>
      </c>
      <c r="P132" s="22">
        <f>IFERROR(('Activity data'!P96*(1/Constants!$H$135))*ttokg*FSOMEF*NtoN2O*kgtoGg,"NO")</f>
        <v>6.2257171325729504E-3</v>
      </c>
      <c r="Q132" s="22">
        <f>IFERROR(('Activity data'!Q96*(1/Constants!$H$135))*ttokg*FSOMEF*NtoN2O*kgtoGg,"NO")</f>
        <v>6.2257171325729504E-3</v>
      </c>
      <c r="R132" s="22">
        <f>IFERROR(('Activity data'!R96*(1/Constants!$H$135))*ttokg*FSOMEF*NtoN2O*kgtoGg,"NO")</f>
        <v>6.2257171325729504E-3</v>
      </c>
      <c r="S132" s="22">
        <f>IFERROR(('Activity data'!S96*(1/Constants!$H$135))*ttokg*FSOMEF*NtoN2O*kgtoGg,"NO")</f>
        <v>6.2257171325729504E-3</v>
      </c>
      <c r="T132" s="22">
        <f>IFERROR(('Activity data'!T96*(1/Constants!$H$135))*ttokg*FSOMEF*NtoN2O*kgtoGg,"NO")</f>
        <v>6.2257171325729504E-3</v>
      </c>
      <c r="U132" s="22">
        <f>IFERROR(('Activity data'!U96*(1/Constants!$H$135))*ttokg*FSOMEF*NtoN2O*kgtoGg,"NO")</f>
        <v>6.2257171325729504E-3</v>
      </c>
      <c r="V132" s="22">
        <f>IFERROR(('Activity data'!V96*(1/Constants!$H$135))*ttokg*FSOMEF*NtoN2O*kgtoGg,"NO")</f>
        <v>6.2257171325729504E-3</v>
      </c>
      <c r="W132" s="22">
        <f>IFERROR(('Activity data'!W96*(1/Constants!$H$135))*ttokg*FSOMEF*NtoN2O*kgtoGg,"NO")</f>
        <v>6.2257171325729504E-3</v>
      </c>
      <c r="X132" s="22">
        <f>IFERROR(('Activity data'!X96*(1/Constants!$H$135))*ttokg*FSOMEF*NtoN2O*kgtoGg,"NO")</f>
        <v>6.2257171325729504E-3</v>
      </c>
      <c r="Y132" s="22">
        <f>IFERROR(('Activity data'!Y96*(1/Constants!$H$135))*ttokg*FSOMEF*NtoN2O*kgtoGg,"NO")</f>
        <v>6.2257171325729504E-3</v>
      </c>
      <c r="Z132" s="22">
        <f>IFERROR(('Activity data'!Z96*(1/Constants!$H$135))*ttokg*FSOMEF*NtoN2O*kgtoGg,"NO")</f>
        <v>6.2257171325729504E-3</v>
      </c>
      <c r="AA132" s="22">
        <f>IFERROR(('Activity data'!AA96*(1/Constants!$H$135))*ttokg*FSOMEF*NtoN2O*kgtoGg,"NO")</f>
        <v>6.2257171325729504E-3</v>
      </c>
      <c r="AB132" s="22">
        <f>IFERROR(('Activity data'!AB96*(1/Constants!$H$135))*ttokg*FSOMEF*NtoN2O*kgtoGg,"NO")</f>
        <v>6.2257171325729504E-3</v>
      </c>
      <c r="AC132" s="22">
        <f>IFERROR(('Activity data'!AC96*(1/Constants!$H$135))*ttokg*FSOMEF*NtoN2O*kgtoGg,"NO")</f>
        <v>6.2257171325729504E-3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0.28277997448453884</v>
      </c>
      <c r="J134" s="22">
        <f>IFERROR(('Activity data'!J98*(1/Constants!$H$135))*ttokg*FSOMEF*NtoN2O*kgtoGg,"NO")</f>
        <v>0.28277997448453884</v>
      </c>
      <c r="K134" s="22">
        <f>IFERROR(('Activity data'!K98*(1/Constants!$H$135))*ttokg*FSOMEF*NtoN2O*kgtoGg,"NO")</f>
        <v>0.28277997448453884</v>
      </c>
      <c r="L134" s="22">
        <f>IFERROR(('Activity data'!L98*(1/Constants!$H$135))*ttokg*FSOMEF*NtoN2O*kgtoGg,"NO")</f>
        <v>0.28277997448453884</v>
      </c>
      <c r="M134" s="22">
        <f>IFERROR(('Activity data'!M98*(1/Constants!$H$135))*ttokg*FSOMEF*NtoN2O*kgtoGg,"NO")</f>
        <v>0.28277997448453884</v>
      </c>
      <c r="N134" s="22">
        <f>IFERROR(('Activity data'!N98*(1/Constants!$H$135))*ttokg*FSOMEF*NtoN2O*kgtoGg,"NO")</f>
        <v>0.28277997448453884</v>
      </c>
      <c r="O134" s="22">
        <f>IFERROR(('Activity data'!O98*(1/Constants!$H$135))*ttokg*FSOMEF*NtoN2O*kgtoGg,"NO")</f>
        <v>0.28277997448453884</v>
      </c>
      <c r="P134" s="22">
        <f>IFERROR(('Activity data'!P98*(1/Constants!$H$135))*ttokg*FSOMEF*NtoN2O*kgtoGg,"NO")</f>
        <v>0.28277997448453884</v>
      </c>
      <c r="Q134" s="22">
        <f>IFERROR(('Activity data'!Q98*(1/Constants!$H$135))*ttokg*FSOMEF*NtoN2O*kgtoGg,"NO")</f>
        <v>0.28277997448453884</v>
      </c>
      <c r="R134" s="22">
        <f>IFERROR(('Activity data'!R98*(1/Constants!$H$135))*ttokg*FSOMEF*NtoN2O*kgtoGg,"NO")</f>
        <v>0.28277997448453884</v>
      </c>
      <c r="S134" s="22">
        <f>IFERROR(('Activity data'!S98*(1/Constants!$H$135))*ttokg*FSOMEF*NtoN2O*kgtoGg,"NO")</f>
        <v>0.28277997448453884</v>
      </c>
      <c r="T134" s="22">
        <f>IFERROR(('Activity data'!T98*(1/Constants!$H$135))*ttokg*FSOMEF*NtoN2O*kgtoGg,"NO")</f>
        <v>0.28277997448453884</v>
      </c>
      <c r="U134" s="22">
        <f>IFERROR(('Activity data'!U98*(1/Constants!$H$135))*ttokg*FSOMEF*NtoN2O*kgtoGg,"NO")</f>
        <v>0.28277997448453884</v>
      </c>
      <c r="V134" s="22">
        <f>IFERROR(('Activity data'!V98*(1/Constants!$H$135))*ttokg*FSOMEF*NtoN2O*kgtoGg,"NO")</f>
        <v>0.28277997448453884</v>
      </c>
      <c r="W134" s="22">
        <f>IFERROR(('Activity data'!W98*(1/Constants!$H$135))*ttokg*FSOMEF*NtoN2O*kgtoGg,"NO")</f>
        <v>0.28277997448453884</v>
      </c>
      <c r="X134" s="22">
        <f>IFERROR(('Activity data'!X98*(1/Constants!$H$135))*ttokg*FSOMEF*NtoN2O*kgtoGg,"NO")</f>
        <v>0.28277997448453884</v>
      </c>
      <c r="Y134" s="22">
        <f>IFERROR(('Activity data'!Y98*(1/Constants!$H$135))*ttokg*FSOMEF*NtoN2O*kgtoGg,"NO")</f>
        <v>0.28277997448453884</v>
      </c>
      <c r="Z134" s="22">
        <f>IFERROR(('Activity data'!Z98*(1/Constants!$H$135))*ttokg*FSOMEF*NtoN2O*kgtoGg,"NO")</f>
        <v>0.28277997448453884</v>
      </c>
      <c r="AA134" s="22">
        <f>IFERROR(('Activity data'!AA98*(1/Constants!$H$135))*ttokg*FSOMEF*NtoN2O*kgtoGg,"NO")</f>
        <v>0.28277997448453884</v>
      </c>
      <c r="AB134" s="22">
        <f>IFERROR(('Activity data'!AB98*(1/Constants!$H$135))*ttokg*FSOMEF*NtoN2O*kgtoGg,"NO")</f>
        <v>0.28277997448453884</v>
      </c>
      <c r="AC134" s="22">
        <f>IFERROR(('Activity data'!AC98*(1/Constants!$H$135))*ttokg*FSOMEF*NtoN2O*kgtoGg,"NO")</f>
        <v>0.28277997448453884</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0.66056220451404446</v>
      </c>
      <c r="AF135" s="22">
        <f>'Activity data'!AF47*ttokg*FracGASF*MSVolatEF*NtoN2O*kgtoGg</f>
        <v>0.66042954658296271</v>
      </c>
      <c r="AG135" s="22">
        <f>'Activity data'!AG47*ttokg*FracGASF*MSVolatEF*NtoN2O*kgtoGg</f>
        <v>0.66032324259386732</v>
      </c>
      <c r="AH135" s="22">
        <f>'Activity data'!AH47*ttokg*FracGASF*MSVolatEF*NtoN2O*kgtoGg</f>
        <v>0.660271127128916</v>
      </c>
      <c r="AI135" s="22">
        <f>'Activity data'!AI47*ttokg*FracGASF*MSVolatEF*NtoN2O*kgtoGg</f>
        <v>0.66022574387022182</v>
      </c>
      <c r="AJ135" s="22">
        <f>'Activity data'!AJ47*ttokg*FracGASF*MSVolatEF*NtoN2O*kgtoGg</f>
        <v>0.66014400739571133</v>
      </c>
      <c r="AK135" s="22">
        <f>'Activity data'!AK47*ttokg*FracGASF*MSVolatEF*NtoN2O*kgtoGg</f>
        <v>0.66007855194737275</v>
      </c>
      <c r="AL135" s="22">
        <f>'Activity data'!AL47*ttokg*FracGASF*MSVolatEF*NtoN2O*kgtoGg</f>
        <v>0.66006385687659919</v>
      </c>
      <c r="AM135" s="22">
        <f>'Activity data'!AM47*ttokg*FracGASF*MSVolatEF*NtoN2O*kgtoGg</f>
        <v>0.66050987531489613</v>
      </c>
      <c r="AN135" s="22">
        <f>'Activity data'!AN47*ttokg*FracGASF*MSVolatEF*NtoN2O*kgtoGg</f>
        <v>0.66030770468217559</v>
      </c>
      <c r="AO135" s="22">
        <f>'Activity data'!AO47*ttokg*FracGASF*MSVolatEF*NtoN2O*kgtoGg</f>
        <v>0.66016928627140414</v>
      </c>
      <c r="AP135" s="22">
        <f>'Activity data'!AP47*ttokg*FracGASF*MSVolatEF*NtoN2O*kgtoGg</f>
        <v>0.66002246469452264</v>
      </c>
      <c r="AQ135" s="22">
        <f>'Activity data'!AQ47*ttokg*FracGASF*MSVolatEF*NtoN2O*kgtoGg</f>
        <v>0.65987647762078527</v>
      </c>
      <c r="AR135" s="22">
        <f>'Activity data'!AR47*ttokg*FracGASF*MSVolatEF*NtoN2O*kgtoGg</f>
        <v>0.65968250091704717</v>
      </c>
      <c r="AS135" s="22">
        <f>'Activity data'!AS47*ttokg*FracGASF*MSVolatEF*NtoN2O*kgtoGg</f>
        <v>0.65948419910598088</v>
      </c>
      <c r="AT135" s="22">
        <f>'Activity data'!AT47*ttokg*FracGASF*MSVolatEF*NtoN2O*kgtoGg</f>
        <v>0.65927574516597176</v>
      </c>
      <c r="AU135" s="22">
        <f>'Activity data'!AU47*ttokg*FracGASF*MSVolatEF*NtoN2O*kgtoGg</f>
        <v>0.65906565079743951</v>
      </c>
      <c r="AV135" s="22">
        <f>'Activity data'!AV47*ttokg*FracGASF*MSVolatEF*NtoN2O*kgtoGg</f>
        <v>0.65880575635509975</v>
      </c>
      <c r="AW135" s="22">
        <f>'Activity data'!AW47*ttokg*FracGASF*MSVolatEF*NtoN2O*kgtoGg</f>
        <v>0.65853836670513843</v>
      </c>
      <c r="AX135" s="22">
        <f>'Activity data'!AX47*ttokg*FracGASF*MSVolatEF*NtoN2O*kgtoGg</f>
        <v>0.65829834229982631</v>
      </c>
      <c r="AY135" s="22">
        <f>'Activity data'!AY47*ttokg*FracGASF*MSVolatEF*NtoN2O*kgtoGg</f>
        <v>0.65806583386938078</v>
      </c>
      <c r="AZ135" s="22">
        <f>'Activity data'!AZ47*ttokg*FracGASF*MSVolatEF*NtoN2O*kgtoGg</f>
        <v>0.65783676986908479</v>
      </c>
      <c r="BA135" s="22">
        <f>'Activity data'!BA47*ttokg*FracGASF*MSVolatEF*NtoN2O*kgtoGg</f>
        <v>0.65759237909887203</v>
      </c>
      <c r="BB135" s="22">
        <f>'Activity data'!BB47*ttokg*FracGASF*MSVolatEF*NtoN2O*kgtoGg</f>
        <v>0.65738451511146745</v>
      </c>
      <c r="BC135" s="22">
        <f>'Activity data'!BC47*ttokg*FracGASF*MSVolatEF*NtoN2O*kgtoGg</f>
        <v>0.65716801979352624</v>
      </c>
      <c r="BD135" s="22">
        <f>'Activity data'!BD47*ttokg*FracGASF*MSVolatEF*NtoN2O*kgtoGg</f>
        <v>0.65694692130078514</v>
      </c>
      <c r="BE135" s="22">
        <f>'Activity data'!BE47*ttokg*FracGASF*MSVolatEF*NtoN2O*kgtoGg</f>
        <v>0.65674008665868944</v>
      </c>
      <c r="BF135" s="22">
        <f>'Activity data'!BF47*ttokg*FracGASF*MSVolatEF*NtoN2O*kgtoGg</f>
        <v>0.65653475199869293</v>
      </c>
      <c r="BG135" s="22">
        <f>'Activity data'!BG47*ttokg*FracGASF*MSVolatEF*NtoN2O*kgtoGg</f>
        <v>0.65632331641471453</v>
      </c>
      <c r="BH135" s="22">
        <f>'Activity data'!BH47*ttokg*FracGASF*MSVolatEF*NtoN2O*kgtoGg</f>
        <v>0.65611644485348397</v>
      </c>
      <c r="BI135" s="22">
        <f>'Activity data'!BI47*ttokg*FracGASF*MSVolatEF*NtoN2O*kgtoGg</f>
        <v>0.65591005553694492</v>
      </c>
      <c r="BJ135" s="22">
        <f>'Activity data'!BJ47*ttokg*FracGASF*MSVolatEF*NtoN2O*kgtoGg</f>
        <v>0.65570238835201367</v>
      </c>
      <c r="BK135" s="22">
        <f>'Activity data'!BK47*ttokg*FracGASF*MSVolatEF*NtoN2O*kgtoGg</f>
        <v>0.65549333064195525</v>
      </c>
      <c r="BL135" s="22">
        <f>'Activity data'!BL47*ttokg*FracGASF*MSVolatEF*NtoN2O*kgtoGg</f>
        <v>0.65527449661112502</v>
      </c>
      <c r="BM135" s="22">
        <f>'Activity data'!BM47*ttokg*FracGASF*MSVolatEF*NtoN2O*kgtoGg</f>
        <v>0.65505260945900723</v>
      </c>
      <c r="BN135" s="22">
        <f>'Activity data'!BN47*ttokg*FracGASF*MSVolatEF*NtoN2O*kgtoGg</f>
        <v>0.65483893187452447</v>
      </c>
      <c r="BO135" s="22">
        <f>'Activity data'!BO47*ttokg*FracGASF*MSVolatEF*NtoN2O*kgtoGg</f>
        <v>0.65462175701257885</v>
      </c>
      <c r="BP135" s="22">
        <f>'Activity data'!BP47*ttokg*FracGASF*MSVolatEF*NtoN2O*kgtoGg</f>
        <v>0.65439864111117774</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8.7194210995853866E-3</v>
      </c>
      <c r="AF136" s="22">
        <f>'Activity data'!AF48*ttokg*FracGASM*MSVolatEF*NtoN2O*kgtoGg</f>
        <v>8.7176700148951097E-3</v>
      </c>
      <c r="AG136" s="22">
        <f>'Activity data'!AG48*ttokg*FracGASM*MSVolatEF*NtoN2O*kgtoGg</f>
        <v>8.7162668022390498E-3</v>
      </c>
      <c r="AH136" s="22">
        <f>'Activity data'!AH48*ttokg*FracGASM*MSVolatEF*NtoN2O*kgtoGg</f>
        <v>8.7155788781016919E-3</v>
      </c>
      <c r="AI136" s="22">
        <f>'Activity data'!AI48*ttokg*FracGASM*MSVolatEF*NtoN2O*kgtoGg</f>
        <v>8.7149798190869297E-3</v>
      </c>
      <c r="AJ136" s="22">
        <f>'Activity data'!AJ48*ttokg*FracGASM*MSVolatEF*NtoN2O*kgtoGg</f>
        <v>8.7139008976233924E-3</v>
      </c>
      <c r="AK136" s="22">
        <f>'Activity data'!AK48*ttokg*FracGASM*MSVolatEF*NtoN2O*kgtoGg</f>
        <v>8.7130368857053237E-3</v>
      </c>
      <c r="AL136" s="22">
        <f>'Activity data'!AL48*ttokg*FracGASM*MSVolatEF*NtoN2O*kgtoGg</f>
        <v>8.712842910771108E-3</v>
      </c>
      <c r="AM136" s="22">
        <f>'Activity data'!AM48*ttokg*FracGASM*MSVolatEF*NtoN2O*kgtoGg</f>
        <v>8.7187303541566286E-3</v>
      </c>
      <c r="AN136" s="22">
        <f>'Activity data'!AN48*ttokg*FracGASM*MSVolatEF*NtoN2O*kgtoGg</f>
        <v>8.7160617018047191E-3</v>
      </c>
      <c r="AO136" s="22">
        <f>'Activity data'!AO48*ttokg*FracGASM*MSVolatEF*NtoN2O*kgtoGg</f>
        <v>8.7142345787825353E-3</v>
      </c>
      <c r="AP136" s="22">
        <f>'Activity data'!AP48*ttokg*FracGASM*MSVolatEF*NtoN2O*kgtoGg</f>
        <v>8.7122965339677012E-3</v>
      </c>
      <c r="AQ136" s="22">
        <f>'Activity data'!AQ48*ttokg*FracGASM*MSVolatEF*NtoN2O*kgtoGg</f>
        <v>8.7103695045943671E-3</v>
      </c>
      <c r="AR136" s="22">
        <f>'Activity data'!AR48*ttokg*FracGASM*MSVolatEF*NtoN2O*kgtoGg</f>
        <v>8.7078090121050257E-3</v>
      </c>
      <c r="AS136" s="22">
        <f>'Activity data'!AS48*ttokg*FracGASM*MSVolatEF*NtoN2O*kgtoGg</f>
        <v>8.7051914281989478E-3</v>
      </c>
      <c r="AT136" s="22">
        <f>'Activity data'!AT48*ttokg*FracGASM*MSVolatEF*NtoN2O*kgtoGg</f>
        <v>8.7024398361908277E-3</v>
      </c>
      <c r="AU136" s="22">
        <f>'Activity data'!AU48*ttokg*FracGASM*MSVolatEF*NtoN2O*kgtoGg</f>
        <v>8.6996665905262009E-3</v>
      </c>
      <c r="AV136" s="22">
        <f>'Activity data'!AV48*ttokg*FracGASM*MSVolatEF*NtoN2O*kgtoGg</f>
        <v>8.6962359838873172E-3</v>
      </c>
      <c r="AW136" s="22">
        <f>'Activity data'!AW48*ttokg*FracGASM*MSVolatEF*NtoN2O*kgtoGg</f>
        <v>8.6927064405078278E-3</v>
      </c>
      <c r="AX136" s="22">
        <f>'Activity data'!AX48*ttokg*FracGASM*MSVolatEF*NtoN2O*kgtoGg</f>
        <v>8.6895381183577092E-3</v>
      </c>
      <c r="AY136" s="22">
        <f>'Activity data'!AY48*ttokg*FracGASM*MSVolatEF*NtoN2O*kgtoGg</f>
        <v>8.686469007075823E-3</v>
      </c>
      <c r="AZ136" s="22">
        <f>'Activity data'!AZ48*ttokg*FracGASM*MSVolatEF*NtoN2O*kgtoGg</f>
        <v>8.6834453622719205E-3</v>
      </c>
      <c r="BA136" s="22">
        <f>'Activity data'!BA48*ttokg*FracGASM*MSVolatEF*NtoN2O*kgtoGg</f>
        <v>8.6802194041051134E-3</v>
      </c>
      <c r="BB136" s="22">
        <f>'Activity data'!BB48*ttokg*FracGASM*MSVolatEF*NtoN2O*kgtoGg</f>
        <v>8.6774755994713723E-3</v>
      </c>
      <c r="BC136" s="22">
        <f>'Activity data'!BC48*ttokg*FracGASM*MSVolatEF*NtoN2O*kgtoGg</f>
        <v>8.6746178612745473E-3</v>
      </c>
      <c r="BD136" s="22">
        <f>'Activity data'!BD48*ttokg*FracGASM*MSVolatEF*NtoN2O*kgtoGg</f>
        <v>8.6716993611703642E-3</v>
      </c>
      <c r="BE136" s="22">
        <f>'Activity data'!BE48*ttokg*FracGASM*MSVolatEF*NtoN2O*kgtoGg</f>
        <v>8.668969143894702E-3</v>
      </c>
      <c r="BF136" s="22">
        <f>'Activity data'!BF48*ttokg*FracGASM*MSVolatEF*NtoN2O*kgtoGg</f>
        <v>8.666258726382747E-3</v>
      </c>
      <c r="BG136" s="22">
        <f>'Activity data'!BG48*ttokg*FracGASM*MSVolatEF*NtoN2O*kgtoGg</f>
        <v>8.6634677766742347E-3</v>
      </c>
      <c r="BH136" s="22">
        <f>'Activity data'!BH48*ttokg*FracGASM*MSVolatEF*NtoN2O*kgtoGg</f>
        <v>8.6607370720659885E-3</v>
      </c>
      <c r="BI136" s="22">
        <f>'Activity data'!BI48*ttokg*FracGASM*MSVolatEF*NtoN2O*kgtoGg</f>
        <v>8.6580127330876753E-3</v>
      </c>
      <c r="BJ136" s="22">
        <f>'Activity data'!BJ48*ttokg*FracGASM*MSVolatEF*NtoN2O*kgtoGg</f>
        <v>8.6552715262465801E-3</v>
      </c>
      <c r="BK136" s="22">
        <f>'Activity data'!BK48*ttokg*FracGASM*MSVolatEF*NtoN2O*kgtoGg</f>
        <v>8.6525119644738115E-3</v>
      </c>
      <c r="BL136" s="22">
        <f>'Activity data'!BL48*ttokg*FracGASM*MSVolatEF*NtoN2O*kgtoGg</f>
        <v>8.6496233552668545E-3</v>
      </c>
      <c r="BM136" s="22">
        <f>'Activity data'!BM48*ttokg*FracGASM*MSVolatEF*NtoN2O*kgtoGg</f>
        <v>8.6466944448588979E-3</v>
      </c>
      <c r="BN136" s="22">
        <f>'Activity data'!BN48*ttokg*FracGASM*MSVolatEF*NtoN2O*kgtoGg</f>
        <v>8.6438739007437242E-3</v>
      </c>
      <c r="BO136" s="22">
        <f>'Activity data'!BO48*ttokg*FracGASM*MSVolatEF*NtoN2O*kgtoGg</f>
        <v>8.6410071925660404E-3</v>
      </c>
      <c r="BP136" s="22">
        <f>'Activity data'!BP48*ttokg*FracGASM*MSVolatEF*NtoN2O*kgtoGg</f>
        <v>8.6380620626675467E-3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1.2067518402167445</v>
      </c>
      <c r="AE137" s="22">
        <f>SUM('Activity data'!AE50:AE65)*FracGASM*MSVolatEF*NtoN2O*kgtoGg</f>
        <v>1.2106771017570535</v>
      </c>
      <c r="AF137" s="22">
        <f>SUM('Activity data'!AF50:AF65)*FracGASM*MSVolatEF*NtoN2O*kgtoGg</f>
        <v>1.2090002127967727</v>
      </c>
      <c r="AG137" s="22">
        <f>SUM('Activity data'!AG50:AG65)*FracGASM*MSVolatEF*NtoN2O*kgtoGg</f>
        <v>1.1955091189435731</v>
      </c>
      <c r="AH137" s="22">
        <f>SUM('Activity data'!AH50:AH65)*FracGASM*MSVolatEF*NtoN2O*kgtoGg</f>
        <v>1.1812344277864535</v>
      </c>
      <c r="AI137" s="22">
        <f>SUM('Activity data'!AI50:AI65)*FracGASM*MSVolatEF*NtoN2O*kgtoGg</f>
        <v>1.1756211496505466</v>
      </c>
      <c r="AJ137" s="22">
        <f>SUM('Activity data'!AJ50:AJ65)*FracGASM*MSVolatEF*NtoN2O*kgtoGg</f>
        <v>1.1668820592452527</v>
      </c>
      <c r="AK137" s="22">
        <f>SUM('Activity data'!AK50:AK65)*FracGASM*MSVolatEF*NtoN2O*kgtoGg</f>
        <v>1.1477364106922976</v>
      </c>
      <c r="AL137" s="22">
        <f>SUM('Activity data'!AL50:AL65)*FracGASM*MSVolatEF*NtoN2O*kgtoGg</f>
        <v>1.0357922694422874</v>
      </c>
      <c r="AM137" s="22">
        <f>SUM('Activity data'!AM50:AM65)*FracGASM*MSVolatEF*NtoN2O*kgtoGg</f>
        <v>1.0619382661467855</v>
      </c>
      <c r="AN137" s="22">
        <f>SUM('Activity data'!AN50:AN65)*FracGASM*MSVolatEF*NtoN2O*kgtoGg</f>
        <v>1.0757141231334908</v>
      </c>
      <c r="AO137" s="22">
        <f>SUM('Activity data'!AO50:AO65)*FracGASM*MSVolatEF*NtoN2O*kgtoGg</f>
        <v>1.0914127401912108</v>
      </c>
      <c r="AP137" s="22">
        <f>SUM('Activity data'!AP50:AP65)*FracGASM*MSVolatEF*NtoN2O*kgtoGg</f>
        <v>1.1071854572462145</v>
      </c>
      <c r="AQ137" s="22">
        <f>SUM('Activity data'!AQ50:AQ65)*FracGASM*MSVolatEF*NtoN2O*kgtoGg</f>
        <v>1.1329821185315192</v>
      </c>
      <c r="AR137" s="22">
        <f>SUM('Activity data'!AR50:AR65)*FracGASM*MSVolatEF*NtoN2O*kgtoGg</f>
        <v>1.1601284650798644</v>
      </c>
      <c r="AS137" s="22">
        <f>SUM('Activity data'!AS50:AS65)*FracGASM*MSVolatEF*NtoN2O*kgtoGg</f>
        <v>1.1898421556453147</v>
      </c>
      <c r="AT137" s="22">
        <f>SUM('Activity data'!AT50:AT65)*FracGASM*MSVolatEF*NtoN2O*kgtoGg</f>
        <v>1.2204080422903525</v>
      </c>
      <c r="AU137" s="22">
        <f>SUM('Activity data'!AU50:AU65)*FracGASM*MSVolatEF*NtoN2O*kgtoGg</f>
        <v>1.2623102828284576</v>
      </c>
      <c r="AV137" s="22">
        <f>SUM('Activity data'!AV50:AV65)*FracGASM*MSVolatEF*NtoN2O*kgtoGg</f>
        <v>1.306815270627349</v>
      </c>
      <c r="AW137" s="22">
        <f>SUM('Activity data'!AW50:AW65)*FracGASM*MSVolatEF*NtoN2O*kgtoGg</f>
        <v>1.3414654455794943</v>
      </c>
      <c r="AX137" s="22">
        <f>SUM('Activity data'!AX50:AX65)*FracGASM*MSVolatEF*NtoN2O*kgtoGg</f>
        <v>1.3748721251188181</v>
      </c>
      <c r="AY137" s="22">
        <f>SUM('Activity data'!AY50:AY65)*FracGASM*MSVolatEF*NtoN2O*kgtoGg</f>
        <v>1.4079189372283367</v>
      </c>
      <c r="AZ137" s="22">
        <f>SUM('Activity data'!AZ50:AZ65)*FracGASM*MSVolatEF*NtoN2O*kgtoGg</f>
        <v>1.4450149998860786</v>
      </c>
      <c r="BA137" s="22">
        <f>SUM('Activity data'!BA50:BA65)*FracGASM*MSVolatEF*NtoN2O*kgtoGg</f>
        <v>1.4739025467409701</v>
      </c>
      <c r="BB137" s="22">
        <f>SUM('Activity data'!BB50:BB65)*FracGASM*MSVolatEF*NtoN2O*kgtoGg</f>
        <v>1.5052185184754288</v>
      </c>
      <c r="BC137" s="22">
        <f>SUM('Activity data'!BC50:BC65)*FracGASM*MSVolatEF*NtoN2O*kgtoGg</f>
        <v>1.538034926259078</v>
      </c>
      <c r="BD137" s="22">
        <f>SUM('Activity data'!BD50:BD65)*FracGASM*MSVolatEF*NtoN2O*kgtoGg</f>
        <v>1.5677108799959913</v>
      </c>
      <c r="BE137" s="22">
        <f>SUM('Activity data'!BE50:BE65)*FracGASM*MSVolatEF*NtoN2O*kgtoGg</f>
        <v>1.5973334587077554</v>
      </c>
      <c r="BF137" s="22">
        <f>SUM('Activity data'!BF50:BF65)*FracGASM*MSVolatEF*NtoN2O*kgtoGg</f>
        <v>1.6288285959945465</v>
      </c>
      <c r="BG137" s="22">
        <f>SUM('Activity data'!BG50:BG65)*FracGASM*MSVolatEF*NtoN2O*kgtoGg</f>
        <v>1.662655966200532</v>
      </c>
      <c r="BH137" s="22">
        <f>SUM('Activity data'!BH50:BH65)*FracGASM*MSVolatEF*NtoN2O*kgtoGg</f>
        <v>1.6968565297052034</v>
      </c>
      <c r="BI137" s="22">
        <f>SUM('Activity data'!BI50:BI65)*FracGASM*MSVolatEF*NtoN2O*kgtoGg</f>
        <v>1.7319024224530917</v>
      </c>
      <c r="BJ137" s="22">
        <f>SUM('Activity data'!BJ50:BJ65)*FracGASM*MSVolatEF*NtoN2O*kgtoGg</f>
        <v>1.7678489155577692</v>
      </c>
      <c r="BK137" s="22">
        <f>SUM('Activity data'!BK50:BK65)*FracGASM*MSVolatEF*NtoN2O*kgtoGg</f>
        <v>1.8070201548000331</v>
      </c>
      <c r="BL137" s="22">
        <f>SUM('Activity data'!BL50:BL65)*FracGASM*MSVolatEF*NtoN2O*kgtoGg</f>
        <v>1.8476962277779592</v>
      </c>
      <c r="BM137" s="22">
        <f>SUM('Activity data'!BM50:BM65)*FracGASM*MSVolatEF*NtoN2O*kgtoGg</f>
        <v>1.8867301361779358</v>
      </c>
      <c r="BN137" s="22">
        <f>SUM('Activity data'!BN50:BN65)*FracGASM*MSVolatEF*NtoN2O*kgtoGg</f>
        <v>1.9273911530337611</v>
      </c>
      <c r="BO137" s="22">
        <f>SUM('Activity data'!BO50:BO65)*FracGASM*MSVolatEF*NtoN2O*kgtoGg</f>
        <v>1.9704561061534962</v>
      </c>
      <c r="BP137" s="22">
        <f>SUM('Activity data'!BP50:BP65)*FracGASM*MSVolatEF*NtoN2O*kgtoGg</f>
        <v>2.0254826232665275</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4.4130726644077853</v>
      </c>
      <c r="AE138" s="22">
        <f>SUM('Activity data'!AE66:AE81)*FracGASM*MSVolatEF*NtoN2O*kgtoGg</f>
        <v>4.4011725378375974</v>
      </c>
      <c r="AF138" s="22">
        <f>SUM('Activity data'!AF66:AF81)*FracGASM*MSVolatEF*NtoN2O*kgtoGg</f>
        <v>4.376437473382464</v>
      </c>
      <c r="AG138" s="22">
        <f>SUM('Activity data'!AG66:AG81)*FracGASM*MSVolatEF*NtoN2O*kgtoGg</f>
        <v>4.3242636212975514</v>
      </c>
      <c r="AH138" s="22">
        <f>SUM('Activity data'!AH66:AH81)*FracGASM*MSVolatEF*NtoN2O*kgtoGg</f>
        <v>4.2716698704026506</v>
      </c>
      <c r="AI138" s="22">
        <f>SUM('Activity data'!AI66:AI81)*FracGASM*MSVolatEF*NtoN2O*kgtoGg</f>
        <v>4.2408948444562817</v>
      </c>
      <c r="AJ138" s="22">
        <f>SUM('Activity data'!AJ66:AJ81)*FracGASM*MSVolatEF*NtoN2O*kgtoGg</f>
        <v>4.2033422789022286</v>
      </c>
      <c r="AK138" s="22">
        <f>SUM('Activity data'!AK66:AK81)*FracGASM*MSVolatEF*NtoN2O*kgtoGg</f>
        <v>4.1424879682241</v>
      </c>
      <c r="AL138" s="22">
        <f>SUM('Activity data'!AL66:AL81)*FracGASM*MSVolatEF*NtoN2O*kgtoGg</f>
        <v>3.8713910051253637</v>
      </c>
      <c r="AM138" s="22">
        <f>SUM('Activity data'!AM66:AM81)*FracGASM*MSVolatEF*NtoN2O*kgtoGg</f>
        <v>3.9223869117885299</v>
      </c>
      <c r="AN138" s="22">
        <f>SUM('Activity data'!AN66:AN81)*FracGASM*MSVolatEF*NtoN2O*kgtoGg</f>
        <v>3.9452428103471426</v>
      </c>
      <c r="AO138" s="22">
        <f>SUM('Activity data'!AO66:AO81)*FracGASM*MSVolatEF*NtoN2O*kgtoGg</f>
        <v>3.9724142896247443</v>
      </c>
      <c r="AP138" s="22">
        <f>SUM('Activity data'!AP66:AP81)*FracGASM*MSVolatEF*NtoN2O*kgtoGg</f>
        <v>3.9996873811887284</v>
      </c>
      <c r="AQ138" s="22">
        <f>SUM('Activity data'!AQ66:AQ81)*FracGASM*MSVolatEF*NtoN2O*kgtoGg</f>
        <v>4.0490377524691112</v>
      </c>
      <c r="AR138" s="22">
        <f>SUM('Activity data'!AR66:AR81)*FracGASM*MSVolatEF*NtoN2O*kgtoGg</f>
        <v>4.0988293090871233</v>
      </c>
      <c r="AS138" s="22">
        <f>SUM('Activity data'!AS66:AS81)*FracGASM*MSVolatEF*NtoN2O*kgtoGg</f>
        <v>4.1537850055876602</v>
      </c>
      <c r="AT138" s="22">
        <f>SUM('Activity data'!AT66:AT81)*FracGASM*MSVolatEF*NtoN2O*kgtoGg</f>
        <v>4.2100608051961173</v>
      </c>
      <c r="AU138" s="22">
        <f>SUM('Activity data'!AU66:AU81)*FracGASM*MSVolatEF*NtoN2O*kgtoGg</f>
        <v>4.290229844847695</v>
      </c>
      <c r="AV138" s="22">
        <f>SUM('Activity data'!AV66:AV81)*FracGASM*MSVolatEF*NtoN2O*kgtoGg</f>
        <v>4.3750940163131409</v>
      </c>
      <c r="AW138" s="22">
        <f>SUM('Activity data'!AW66:AW81)*FracGASM*MSVolatEF*NtoN2O*kgtoGg</f>
        <v>4.4258143770782343</v>
      </c>
      <c r="AX138" s="22">
        <f>SUM('Activity data'!AX66:AX81)*FracGASM*MSVolatEF*NtoN2O*kgtoGg</f>
        <v>4.4723211095428006</v>
      </c>
      <c r="AY138" s="22">
        <f>SUM('Activity data'!AY66:AY81)*FracGASM*MSVolatEF*NtoN2O*kgtoGg</f>
        <v>4.5164940605527111</v>
      </c>
      <c r="AZ138" s="22">
        <f>SUM('Activity data'!AZ66:AZ81)*FracGASM*MSVolatEF*NtoN2O*kgtoGg</f>
        <v>4.5673788943435465</v>
      </c>
      <c r="BA138" s="22">
        <f>SUM('Activity data'!BA66:BA81)*FracGASM*MSVolatEF*NtoN2O*kgtoGg</f>
        <v>4.5997508711588209</v>
      </c>
      <c r="BB138" s="22">
        <f>SUM('Activity data'!BB66:BB81)*FracGASM*MSVolatEF*NtoN2O*kgtoGg</f>
        <v>4.6338953877725544</v>
      </c>
      <c r="BC138" s="22">
        <f>SUM('Activity data'!BC66:BC81)*FracGASM*MSVolatEF*NtoN2O*kgtoGg</f>
        <v>4.6693656749845909</v>
      </c>
      <c r="BD138" s="22">
        <f>SUM('Activity data'!BD66:BD81)*FracGASM*MSVolatEF*NtoN2O*kgtoGg</f>
        <v>4.6969134978542852</v>
      </c>
      <c r="BE138" s="22">
        <f>SUM('Activity data'!BE66:BE81)*FracGASM*MSVolatEF*NtoN2O*kgtoGg</f>
        <v>4.722705703722105</v>
      </c>
      <c r="BF138" s="22">
        <f>SUM('Activity data'!BF66:BF81)*FracGASM*MSVolatEF*NtoN2O*kgtoGg</f>
        <v>4.7503924581487622</v>
      </c>
      <c r="BG138" s="22">
        <f>SUM('Activity data'!BG66:BG81)*FracGASM*MSVolatEF*NtoN2O*kgtoGg</f>
        <v>4.7869848432540012</v>
      </c>
      <c r="BH138" s="22">
        <f>SUM('Activity data'!BH66:BH81)*FracGASM*MSVolatEF*NtoN2O*kgtoGg</f>
        <v>4.8228730437453748</v>
      </c>
      <c r="BI138" s="22">
        <f>SUM('Activity data'!BI66:BI81)*FracGASM*MSVolatEF*NtoN2O*kgtoGg</f>
        <v>4.858887114953359</v>
      </c>
      <c r="BJ138" s="22">
        <f>SUM('Activity data'!BJ66:BJ81)*FracGASM*MSVolatEF*NtoN2O*kgtoGg</f>
        <v>4.8950545797371801</v>
      </c>
      <c r="BK138" s="22">
        <f>SUM('Activity data'!BK66:BK81)*FracGASM*MSVolatEF*NtoN2O*kgtoGg</f>
        <v>4.9355144297331979</v>
      </c>
      <c r="BL138" s="22">
        <f>SUM('Activity data'!BL66:BL81)*FracGASM*MSVolatEF*NtoN2O*kgtoGg</f>
        <v>4.9754672790244374</v>
      </c>
      <c r="BM138" s="22">
        <f>SUM('Activity data'!BM66:BM81)*FracGASM*MSVolatEF*NtoN2O*kgtoGg</f>
        <v>5.0107039948892904</v>
      </c>
      <c r="BN138" s="22">
        <f>SUM('Activity data'!BN66:BN81)*FracGASM*MSVolatEF*NtoN2O*kgtoGg</f>
        <v>5.0470309190216023</v>
      </c>
      <c r="BO138" s="22">
        <f>SUM('Activity data'!BO66:BO81)*FracGASM*MSVolatEF*NtoN2O*kgtoGg</f>
        <v>5.0856670522659382</v>
      </c>
      <c r="BP138" s="22">
        <f>SUM('Activity data'!BP66:BP81)*FracGASM*MSVolatEF*NtoN2O*kgtoGg</f>
        <v>5.1427986860409209</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2.2789396055734526E-4</v>
      </c>
      <c r="AF139" s="22">
        <f>'Activity data'!AF47*FracLEACH*MSLeachEF*NtoN2O*kgtoGg</f>
        <v>2.2784819357112211E-4</v>
      </c>
      <c r="AG139" s="22">
        <f>'Activity data'!AG47*FracLEACH*MSLeachEF*NtoN2O*kgtoGg</f>
        <v>2.2781151869488415E-4</v>
      </c>
      <c r="AH139" s="22">
        <f>'Activity data'!AH47*FracLEACH*MSLeachEF*NtoN2O*kgtoGg</f>
        <v>2.2779353885947598E-4</v>
      </c>
      <c r="AI139" s="22">
        <f>'Activity data'!AI47*FracLEACH*MSLeachEF*NtoN2O*kgtoGg</f>
        <v>2.2777788163522646E-4</v>
      </c>
      <c r="AJ139" s="22">
        <f>'Activity data'!AJ47*FracLEACH*MSLeachEF*NtoN2O*kgtoGg</f>
        <v>2.2774968255152039E-4</v>
      </c>
      <c r="AK139" s="22">
        <f>'Activity data'!AK47*FracLEACH*MSLeachEF*NtoN2O*kgtoGg</f>
        <v>2.2772710042184361E-4</v>
      </c>
      <c r="AL139" s="22">
        <f>'Activity data'!AL47*FracLEACH*MSLeachEF*NtoN2O*kgtoGg</f>
        <v>2.2772203062242666E-4</v>
      </c>
      <c r="AM139" s="22">
        <f>'Activity data'!AM47*FracLEACH*MSLeachEF*NtoN2O*kgtoGg</f>
        <v>2.2787590698363909E-4</v>
      </c>
      <c r="AN139" s="22">
        <f>'Activity data'!AN47*FracLEACH*MSLeachEF*NtoN2O*kgtoGg</f>
        <v>2.2780615811535056E-4</v>
      </c>
      <c r="AO139" s="22">
        <f>'Activity data'!AO47*FracLEACH*MSLeachEF*NtoN2O*kgtoGg</f>
        <v>2.2775840376363445E-4</v>
      </c>
      <c r="AP139" s="22">
        <f>'Activity data'!AP47*FracLEACH*MSLeachEF*NtoN2O*kgtoGg</f>
        <v>2.2770775031961027E-4</v>
      </c>
      <c r="AQ139" s="22">
        <f>'Activity data'!AQ47*FracLEACH*MSLeachEF*NtoN2O*kgtoGg</f>
        <v>2.2765738477917093E-4</v>
      </c>
      <c r="AR139" s="22">
        <f>'Activity data'!AR47*FracLEACH*MSLeachEF*NtoN2O*kgtoGg</f>
        <v>2.2759046281638126E-4</v>
      </c>
      <c r="AS139" s="22">
        <f>'Activity data'!AS47*FracLEACH*MSLeachEF*NtoN2O*kgtoGg</f>
        <v>2.2752204869156331E-4</v>
      </c>
      <c r="AT139" s="22">
        <f>'Activity data'!AT47*FracLEACH*MSLeachEF*NtoN2O*kgtoGg</f>
        <v>2.2745013208226019E-4</v>
      </c>
      <c r="AU139" s="22">
        <f>'Activity data'!AU47*FracLEACH*MSLeachEF*NtoN2O*kgtoGg</f>
        <v>2.2737764952511657E-4</v>
      </c>
      <c r="AV139" s="22">
        <f>'Activity data'!AV47*FracLEACH*MSLeachEF*NtoN2O*kgtoGg</f>
        <v>2.2728798594250934E-4</v>
      </c>
      <c r="AW139" s="22">
        <f>'Activity data'!AW47*FracLEACH*MSLeachEF*NtoN2O*kgtoGg</f>
        <v>2.271957365132727E-4</v>
      </c>
      <c r="AX139" s="22">
        <f>'Activity data'!AX47*FracLEACH*MSLeachEF*NtoN2O*kgtoGg</f>
        <v>2.2711292809343998E-4</v>
      </c>
      <c r="AY139" s="22">
        <f>'Activity data'!AY47*FracLEACH*MSLeachEF*NtoN2O*kgtoGg</f>
        <v>2.2703271268493627E-4</v>
      </c>
      <c r="AZ139" s="22">
        <f>'Activity data'!AZ47*FracLEACH*MSLeachEF*NtoN2O*kgtoGg</f>
        <v>2.2695368560483425E-4</v>
      </c>
      <c r="BA139" s="22">
        <f>'Activity data'!BA47*FracLEACH*MSLeachEF*NtoN2O*kgtoGg</f>
        <v>2.2686937078911085E-4</v>
      </c>
      <c r="BB139" s="22">
        <f>'Activity data'!BB47*FracLEACH*MSLeachEF*NtoN2O*kgtoGg</f>
        <v>2.2679765771345625E-4</v>
      </c>
      <c r="BC139" s="22">
        <f>'Activity data'!BC47*FracLEACH*MSLeachEF*NtoN2O*kgtoGg</f>
        <v>2.2672296682876652E-4</v>
      </c>
      <c r="BD139" s="22">
        <f>'Activity data'!BD47*FracLEACH*MSLeachEF*NtoN2O*kgtoGg</f>
        <v>2.2664668784877081E-4</v>
      </c>
      <c r="BE139" s="22">
        <f>'Activity data'!BE47*FracLEACH*MSLeachEF*NtoN2O*kgtoGg</f>
        <v>2.2657532989724788E-4</v>
      </c>
      <c r="BF139" s="22">
        <f>'Activity data'!BF47*FracLEACH*MSLeachEF*NtoN2O*kgtoGg</f>
        <v>2.2650448943954901E-4</v>
      </c>
      <c r="BG139" s="22">
        <f>'Activity data'!BG47*FracLEACH*MSLeachEF*NtoN2O*kgtoGg</f>
        <v>2.2643154416307652E-4</v>
      </c>
      <c r="BH139" s="22">
        <f>'Activity data'!BH47*FracLEACH*MSLeachEF*NtoN2O*kgtoGg</f>
        <v>2.2636017347445195E-4</v>
      </c>
      <c r="BI139" s="22">
        <f>'Activity data'!BI47*FracLEACH*MSLeachEF*NtoN2O*kgtoGg</f>
        <v>2.2628896916024598E-4</v>
      </c>
      <c r="BJ139" s="22">
        <f>'Activity data'!BJ47*FracLEACH*MSLeachEF*NtoN2O*kgtoGg</f>
        <v>2.2621732398144466E-4</v>
      </c>
      <c r="BK139" s="22">
        <f>'Activity data'!BK47*FracLEACH*MSLeachEF*NtoN2O*kgtoGg</f>
        <v>2.2614519907147453E-4</v>
      </c>
      <c r="BL139" s="22">
        <f>'Activity data'!BL47*FracLEACH*MSLeachEF*NtoN2O*kgtoGg</f>
        <v>2.2606970133083812E-4</v>
      </c>
      <c r="BM139" s="22">
        <f>'Activity data'!BM47*FracLEACH*MSLeachEF*NtoN2O*kgtoGg</f>
        <v>2.2599315026335746E-4</v>
      </c>
      <c r="BN139" s="22">
        <f>'Activity data'!BN47*FracLEACH*MSLeachEF*NtoN2O*kgtoGg</f>
        <v>2.2591943149671091E-4</v>
      </c>
      <c r="BO139" s="22">
        <f>'Activity data'!BO47*FracLEACH*MSLeachEF*NtoN2O*kgtoGg</f>
        <v>2.2584450616933968E-4</v>
      </c>
      <c r="BP139" s="22">
        <f>'Activity data'!BP47*FracLEACH*MSLeachEF*NtoN2O*kgtoGg</f>
        <v>2.2576753118335623E-4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1.504100139678479E-6</v>
      </c>
      <c r="AF140" s="22">
        <f>'Activity data'!AF48*FracLEACH*MSLeachEF*NtoN2O*kgtoGg</f>
        <v>1.5037980775694061E-6</v>
      </c>
      <c r="AG140" s="22">
        <f>'Activity data'!AG48*FracLEACH*MSLeachEF*NtoN2O*kgtoGg</f>
        <v>1.5035560233862359E-6</v>
      </c>
      <c r="AH140" s="22">
        <f>'Activity data'!AH48*FracLEACH*MSLeachEF*NtoN2O*kgtoGg</f>
        <v>1.5034373564725417E-6</v>
      </c>
      <c r="AI140" s="22">
        <f>'Activity data'!AI48*FracLEACH*MSLeachEF*NtoN2O*kgtoGg</f>
        <v>1.5033340187924951E-6</v>
      </c>
      <c r="AJ140" s="22">
        <f>'Activity data'!AJ48*FracLEACH*MSLeachEF*NtoN2O*kgtoGg</f>
        <v>1.5031479048400347E-6</v>
      </c>
      <c r="AK140" s="22">
        <f>'Activity data'!AK48*FracLEACH*MSLeachEF*NtoN2O*kgtoGg</f>
        <v>1.5029988627841678E-6</v>
      </c>
      <c r="AL140" s="22">
        <f>'Activity data'!AL48*FracLEACH*MSLeachEF*NtoN2O*kgtoGg</f>
        <v>1.5029654021080163E-6</v>
      </c>
      <c r="AM140" s="22">
        <f>'Activity data'!AM48*FracLEACH*MSLeachEF*NtoN2O*kgtoGg</f>
        <v>1.5039809860920185E-6</v>
      </c>
      <c r="AN140" s="22">
        <f>'Activity data'!AN48*FracLEACH*MSLeachEF*NtoN2O*kgtoGg</f>
        <v>1.5035206435613142E-6</v>
      </c>
      <c r="AO140" s="22">
        <f>'Activity data'!AO48*FracLEACH*MSLeachEF*NtoN2O*kgtoGg</f>
        <v>1.5032054648399873E-6</v>
      </c>
      <c r="AP140" s="22">
        <f>'Activity data'!AP48*FracLEACH*MSLeachEF*NtoN2O*kgtoGg</f>
        <v>1.502871152109428E-6</v>
      </c>
      <c r="AQ140" s="22">
        <f>'Activity data'!AQ48*FracLEACH*MSLeachEF*NtoN2O*kgtoGg</f>
        <v>1.502538739542528E-6</v>
      </c>
      <c r="AR140" s="22">
        <f>'Activity data'!AR48*FracLEACH*MSLeachEF*NtoN2O*kgtoGg</f>
        <v>1.5020970545881167E-6</v>
      </c>
      <c r="AS140" s="22">
        <f>'Activity data'!AS48*FracLEACH*MSLeachEF*NtoN2O*kgtoGg</f>
        <v>1.5016455213643184E-6</v>
      </c>
      <c r="AT140" s="22">
        <f>'Activity data'!AT48*FracLEACH*MSLeachEF*NtoN2O*kgtoGg</f>
        <v>1.5011708717429176E-6</v>
      </c>
      <c r="AU140" s="22">
        <f>'Activity data'!AU48*FracLEACH*MSLeachEF*NtoN2O*kgtoGg</f>
        <v>1.5006924868657697E-6</v>
      </c>
      <c r="AV140" s="22">
        <f>'Activity data'!AV48*FracLEACH*MSLeachEF*NtoN2O*kgtoGg</f>
        <v>1.500100707220562E-6</v>
      </c>
      <c r="AW140" s="22">
        <f>'Activity data'!AW48*FracLEACH*MSLeachEF*NtoN2O*kgtoGg</f>
        <v>1.4994918609876003E-6</v>
      </c>
      <c r="AX140" s="22">
        <f>'Activity data'!AX48*FracLEACH*MSLeachEF*NtoN2O*kgtoGg</f>
        <v>1.4989453254167046E-6</v>
      </c>
      <c r="AY140" s="22">
        <f>'Activity data'!AY48*FracLEACH*MSLeachEF*NtoN2O*kgtoGg</f>
        <v>1.4984159037205797E-6</v>
      </c>
      <c r="AZ140" s="22">
        <f>'Activity data'!AZ48*FracLEACH*MSLeachEF*NtoN2O*kgtoGg</f>
        <v>1.4978943249919063E-6</v>
      </c>
      <c r="BA140" s="22">
        <f>'Activity data'!BA48*FracLEACH*MSLeachEF*NtoN2O*kgtoGg</f>
        <v>1.4973378472081317E-6</v>
      </c>
      <c r="BB140" s="22">
        <f>'Activity data'!BB48*FracLEACH*MSLeachEF*NtoN2O*kgtoGg</f>
        <v>1.4968645409088114E-6</v>
      </c>
      <c r="BC140" s="22">
        <f>'Activity data'!BC48*FracLEACH*MSLeachEF*NtoN2O*kgtoGg</f>
        <v>1.4963715810698592E-6</v>
      </c>
      <c r="BD140" s="22">
        <f>'Activity data'!BD48*FracLEACH*MSLeachEF*NtoN2O*kgtoGg</f>
        <v>1.4958681398018877E-6</v>
      </c>
      <c r="BE140" s="22">
        <f>'Activity data'!BE48*FracLEACH*MSLeachEF*NtoN2O*kgtoGg</f>
        <v>1.495397177321836E-6</v>
      </c>
      <c r="BF140" s="22">
        <f>'Activity data'!BF48*FracLEACH*MSLeachEF*NtoN2O*kgtoGg</f>
        <v>1.4949296303010239E-6</v>
      </c>
      <c r="BG140" s="22">
        <f>'Activity data'!BG48*FracLEACH*MSLeachEF*NtoN2O*kgtoGg</f>
        <v>1.4944481914763051E-6</v>
      </c>
      <c r="BH140" s="22">
        <f>'Activity data'!BH48*FracLEACH*MSLeachEF*NtoN2O*kgtoGg</f>
        <v>1.4939771449313834E-6</v>
      </c>
      <c r="BI140" s="22">
        <f>'Activity data'!BI48*FracLEACH*MSLeachEF*NtoN2O*kgtoGg</f>
        <v>1.4935071964576236E-6</v>
      </c>
      <c r="BJ140" s="22">
        <f>'Activity data'!BJ48*FracLEACH*MSLeachEF*NtoN2O*kgtoGg</f>
        <v>1.493034338277535E-6</v>
      </c>
      <c r="BK140" s="22">
        <f>'Activity data'!BK48*FracLEACH*MSLeachEF*NtoN2O*kgtoGg</f>
        <v>1.4925583138717322E-6</v>
      </c>
      <c r="BL140" s="22">
        <f>'Activity data'!BL48*FracLEACH*MSLeachEF*NtoN2O*kgtoGg</f>
        <v>1.4920600287835319E-6</v>
      </c>
      <c r="BM140" s="22">
        <f>'Activity data'!BM48*FracLEACH*MSLeachEF*NtoN2O*kgtoGg</f>
        <v>1.4915547917381594E-6</v>
      </c>
      <c r="BN140" s="22">
        <f>'Activity data'!BN48*FracLEACH*MSLeachEF*NtoN2O*kgtoGg</f>
        <v>1.4910682478782924E-6</v>
      </c>
      <c r="BO140" s="22">
        <f>'Activity data'!BO48*FracLEACH*MSLeachEF*NtoN2O*kgtoGg</f>
        <v>1.4905737407176419E-6</v>
      </c>
      <c r="BP140" s="22">
        <f>'Activity data'!BP48*FracLEACH*MSLeachEF*NtoN2O*kgtoGg</f>
        <v>1.4900657058101516E-6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0.20816469243738847</v>
      </c>
      <c r="AE141" s="22">
        <f>SUM('Activity data'!AE50:AE65)*FracLEACH*MSLeachEF*NtoN2O*kgtoGg</f>
        <v>0.20884180005309169</v>
      </c>
      <c r="AF141" s="22">
        <f>SUM('Activity data'!AF50:AF65)*FracLEACH*MSLeachEF*NtoN2O*kgtoGg</f>
        <v>0.20855253670744325</v>
      </c>
      <c r="AG141" s="22">
        <f>SUM('Activity data'!AG50:AG65)*FracLEACH*MSLeachEF*NtoN2O*kgtoGg</f>
        <v>0.20622532301776633</v>
      </c>
      <c r="AH141" s="22">
        <f>SUM('Activity data'!AH50:AH65)*FracLEACH*MSLeachEF*NtoN2O*kgtoGg</f>
        <v>0.20376293879316318</v>
      </c>
      <c r="AI141" s="22">
        <f>SUM('Activity data'!AI50:AI65)*FracLEACH*MSLeachEF*NtoN2O*kgtoGg</f>
        <v>0.20279464831471927</v>
      </c>
      <c r="AJ141" s="22">
        <f>SUM('Activity data'!AJ50:AJ65)*FracLEACH*MSLeachEF*NtoN2O*kgtoGg</f>
        <v>0.20128715521980609</v>
      </c>
      <c r="AK141" s="22">
        <f>SUM('Activity data'!AK50:AK65)*FracLEACH*MSLeachEF*NtoN2O*kgtoGg</f>
        <v>0.19798453084442136</v>
      </c>
      <c r="AL141" s="22">
        <f>SUM('Activity data'!AL50:AL65)*FracLEACH*MSLeachEF*NtoN2O*kgtoGg</f>
        <v>0.17867416647879455</v>
      </c>
      <c r="AM141" s="22">
        <f>SUM('Activity data'!AM50:AM65)*FracLEACH*MSLeachEF*NtoN2O*kgtoGg</f>
        <v>0.18318435091032048</v>
      </c>
      <c r="AN141" s="22">
        <f>SUM('Activity data'!AN50:AN65)*FracLEACH*MSLeachEF*NtoN2O*kgtoGg</f>
        <v>0.1855606862405271</v>
      </c>
      <c r="AO141" s="22">
        <f>SUM('Activity data'!AO50:AO65)*FracLEACH*MSLeachEF*NtoN2O*kgtoGg</f>
        <v>0.18826869768298382</v>
      </c>
      <c r="AP141" s="22">
        <f>SUM('Activity data'!AP50:AP65)*FracLEACH*MSLeachEF*NtoN2O*kgtoGg</f>
        <v>0.19098949137497198</v>
      </c>
      <c r="AQ141" s="22">
        <f>SUM('Activity data'!AQ50:AQ65)*FracLEACH*MSLeachEF*NtoN2O*kgtoGg</f>
        <v>0.19543941544668708</v>
      </c>
      <c r="AR141" s="22">
        <f>SUM('Activity data'!AR50:AR65)*FracLEACH*MSLeachEF*NtoN2O*kgtoGg</f>
        <v>0.20012216022627655</v>
      </c>
      <c r="AS141" s="22">
        <f>SUM('Activity data'!AS50:AS65)*FracLEACH*MSLeachEF*NtoN2O*kgtoGg</f>
        <v>0.20524777184881673</v>
      </c>
      <c r="AT141" s="22">
        <f>SUM('Activity data'!AT50:AT65)*FracLEACH*MSLeachEF*NtoN2O*kgtoGg</f>
        <v>0.21052038729508576</v>
      </c>
      <c r="AU141" s="22">
        <f>SUM('Activity data'!AU50:AU65)*FracLEACH*MSLeachEF*NtoN2O*kgtoGg</f>
        <v>0.2177485237879089</v>
      </c>
      <c r="AV141" s="22">
        <f>SUM('Activity data'!AV50:AV65)*FracLEACH*MSLeachEF*NtoN2O*kgtoGg</f>
        <v>0.2254256341832177</v>
      </c>
      <c r="AW141" s="22">
        <f>SUM('Activity data'!AW50:AW65)*FracLEACH*MSLeachEF*NtoN2O*kgtoGg</f>
        <v>0.23140278936246275</v>
      </c>
      <c r="AX141" s="22">
        <f>SUM('Activity data'!AX50:AX65)*FracLEACH*MSLeachEF*NtoN2O*kgtoGg</f>
        <v>0.23716544158299607</v>
      </c>
      <c r="AY141" s="22">
        <f>SUM('Activity data'!AY50:AY65)*FracLEACH*MSLeachEF*NtoN2O*kgtoGg</f>
        <v>0.24286601667188804</v>
      </c>
      <c r="AZ141" s="22">
        <f>SUM('Activity data'!AZ50:AZ65)*FracLEACH*MSLeachEF*NtoN2O*kgtoGg</f>
        <v>0.24926508748034859</v>
      </c>
      <c r="BA141" s="22">
        <f>SUM('Activity data'!BA50:BA65)*FracLEACH*MSLeachEF*NtoN2O*kgtoGg</f>
        <v>0.25424818931281729</v>
      </c>
      <c r="BB141" s="22">
        <f>SUM('Activity data'!BB50:BB65)*FracLEACH*MSLeachEF*NtoN2O*kgtoGg</f>
        <v>0.25965019443701143</v>
      </c>
      <c r="BC141" s="22">
        <f>SUM('Activity data'!BC50:BC65)*FracLEACH*MSLeachEF*NtoN2O*kgtoGg</f>
        <v>0.26531102477969093</v>
      </c>
      <c r="BD141" s="22">
        <f>SUM('Activity data'!BD50:BD65)*FracLEACH*MSLeachEF*NtoN2O*kgtoGg</f>
        <v>0.27043012679930845</v>
      </c>
      <c r="BE141" s="22">
        <f>SUM('Activity data'!BE50:BE65)*FracLEACH*MSLeachEF*NtoN2O*kgtoGg</f>
        <v>0.27554002162708779</v>
      </c>
      <c r="BF141" s="22">
        <f>SUM('Activity data'!BF50:BF65)*FracLEACH*MSLeachEF*NtoN2O*kgtoGg</f>
        <v>0.28097293280905922</v>
      </c>
      <c r="BG141" s="22">
        <f>SUM('Activity data'!BG50:BG65)*FracLEACH*MSLeachEF*NtoN2O*kgtoGg</f>
        <v>0.28680815416959177</v>
      </c>
      <c r="BH141" s="22">
        <f>SUM('Activity data'!BH50:BH65)*FracLEACH*MSLeachEF*NtoN2O*kgtoGg</f>
        <v>0.29270775137414751</v>
      </c>
      <c r="BI141" s="22">
        <f>SUM('Activity data'!BI50:BI65)*FracLEACH*MSLeachEF*NtoN2O*kgtoGg</f>
        <v>0.29875316787315825</v>
      </c>
      <c r="BJ141" s="22">
        <f>SUM('Activity data'!BJ50:BJ65)*FracLEACH*MSLeachEF*NtoN2O*kgtoGg</f>
        <v>0.30495393793371511</v>
      </c>
      <c r="BK141" s="22">
        <f>SUM('Activity data'!BK50:BK65)*FracLEACH*MSLeachEF*NtoN2O*kgtoGg</f>
        <v>0.31171097670300563</v>
      </c>
      <c r="BL141" s="22">
        <f>SUM('Activity data'!BL50:BL65)*FracLEACH*MSLeachEF*NtoN2O*kgtoGg</f>
        <v>0.31872759929169803</v>
      </c>
      <c r="BM141" s="22">
        <f>SUM('Activity data'!BM50:BM65)*FracLEACH*MSLeachEF*NtoN2O*kgtoGg</f>
        <v>0.3254609484906939</v>
      </c>
      <c r="BN141" s="22">
        <f>SUM('Activity data'!BN50:BN65)*FracLEACH*MSLeachEF*NtoN2O*kgtoGg</f>
        <v>0.33247497389832376</v>
      </c>
      <c r="BO141" s="22">
        <f>SUM('Activity data'!BO50:BO65)*FracLEACH*MSLeachEF*NtoN2O*kgtoGg</f>
        <v>0.33990367831147805</v>
      </c>
      <c r="BP141" s="22">
        <f>SUM('Activity data'!BP50:BP65)*FracLEACH*MSLeachEF*NtoN2O*kgtoGg</f>
        <v>0.34939575251347588</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0.10175116378121943</v>
      </c>
      <c r="AE143" s="22">
        <f>'Activity data'!AE85*FracLEACH*MSLeachEF*NtoN2O*kgtoGg</f>
        <v>0.1019724517098822</v>
      </c>
      <c r="AF143" s="22">
        <f>'Activity data'!AF85*FracLEACH*MSLeachEF*NtoN2O*kgtoGg</f>
        <v>0.10231412913836239</v>
      </c>
      <c r="AG143" s="22">
        <f>'Activity data'!AG85*FracLEACH*MSLeachEF*NtoN2O*kgtoGg</f>
        <v>0.10258792862652821</v>
      </c>
      <c r="AH143" s="22">
        <f>'Activity data'!AH85*FracLEACH*MSLeachEF*NtoN2O*kgtoGg</f>
        <v>0.10272215865637624</v>
      </c>
      <c r="AI143" s="22">
        <f>'Activity data'!AI85*FracLEACH*MSLeachEF*NtoN2O*kgtoGg</f>
        <v>0.10283904902998761</v>
      </c>
      <c r="AJ143" s="22">
        <f>'Activity data'!AJ85*FracLEACH*MSLeachEF*NtoN2O*kgtoGg</f>
        <v>0.10304957174955678</v>
      </c>
      <c r="AK143" s="22">
        <f>'Activity data'!AK85*FracLEACH*MSLeachEF*NtoN2O*kgtoGg</f>
        <v>0.10321816060878286</v>
      </c>
      <c r="AL143" s="22">
        <f>'Activity data'!AL85*FracLEACH*MSLeachEF*NtoN2O*kgtoGg</f>
        <v>0.10325600963863235</v>
      </c>
      <c r="AM143" s="22">
        <f>'Activity data'!AM85*FracLEACH*MSLeachEF*NtoN2O*kgtoGg</f>
        <v>0.10210723223942651</v>
      </c>
      <c r="AN143" s="22">
        <f>'Activity data'!AN85*FracLEACH*MSLeachEF*NtoN2O*kgtoGg</f>
        <v>0.10262794850070735</v>
      </c>
      <c r="AO143" s="22">
        <f>'Activity data'!AO85*FracLEACH*MSLeachEF*NtoN2O*kgtoGg</f>
        <v>0.10298446277965848</v>
      </c>
      <c r="AP143" s="22">
        <f>'Activity data'!AP85*FracLEACH*MSLeachEF*NtoN2O*kgtoGg</f>
        <v>0.10336262048515904</v>
      </c>
      <c r="AQ143" s="22">
        <f>'Activity data'!AQ85*FracLEACH*MSLeachEF*NtoN2O*kgtoGg</f>
        <v>0.10373862882133027</v>
      </c>
      <c r="AR143" s="22">
        <f>'Activity data'!AR85*FracLEACH*MSLeachEF*NtoN2O*kgtoGg</f>
        <v>0.1042382405729823</v>
      </c>
      <c r="AS143" s="22">
        <f>'Activity data'!AS85*FracLEACH*MSLeachEF*NtoN2O*kgtoGg</f>
        <v>0.10474899219043687</v>
      </c>
      <c r="AT143" s="22">
        <f>'Activity data'!AT85*FracLEACH*MSLeachEF*NtoN2O*kgtoGg</f>
        <v>0.10528589191138184</v>
      </c>
      <c r="AU143" s="22">
        <f>'Activity data'!AU85*FracLEACH*MSLeachEF*NtoN2O*kgtoGg</f>
        <v>0.10582701676530455</v>
      </c>
      <c r="AV143" s="22">
        <f>'Activity data'!AV85*FracLEACH*MSLeachEF*NtoN2O*kgtoGg</f>
        <v>0.10649640806374322</v>
      </c>
      <c r="AW143" s="22">
        <f>'Activity data'!AW85*FracLEACH*MSLeachEF*NtoN2O*kgtoGg</f>
        <v>0.10718510422578929</v>
      </c>
      <c r="AX143" s="22">
        <f>'Activity data'!AX85*FracLEACH*MSLeachEF*NtoN2O*kgtoGg</f>
        <v>0.10780331770847287</v>
      </c>
      <c r="AY143" s="22">
        <f>'Activity data'!AY85*FracLEACH*MSLeachEF*NtoN2O*kgtoGg</f>
        <v>0.10840217283885864</v>
      </c>
      <c r="AZ143" s="22">
        <f>'Activity data'!AZ85*FracLEACH*MSLeachEF*NtoN2O*kgtoGg</f>
        <v>0.10899215639988886</v>
      </c>
      <c r="BA143" s="22">
        <f>'Activity data'!BA85*FracLEACH*MSLeachEF*NtoN2O*kgtoGg</f>
        <v>0.10962161601251574</v>
      </c>
      <c r="BB143" s="22">
        <f>'Activity data'!BB85*FracLEACH*MSLeachEF*NtoN2O*kgtoGg</f>
        <v>0.11015699623525078</v>
      </c>
      <c r="BC143" s="22">
        <f>'Activity data'!BC85*FracLEACH*MSLeachEF*NtoN2O*kgtoGg</f>
        <v>0.11071460755112912</v>
      </c>
      <c r="BD143" s="22">
        <f>'Activity data'!BD85*FracLEACH*MSLeachEF*NtoN2O*kgtoGg</f>
        <v>0.11128407493106372</v>
      </c>
      <c r="BE143" s="22">
        <f>'Activity data'!BE85*FracLEACH*MSLeachEF*NtoN2O*kgtoGg</f>
        <v>0.11181680394361208</v>
      </c>
      <c r="BF143" s="22">
        <f>'Activity data'!BF85*FracLEACH*MSLeachEF*NtoN2O*kgtoGg</f>
        <v>0.11234566956086842</v>
      </c>
      <c r="BG143" s="22">
        <f>'Activity data'!BG85*FracLEACH*MSLeachEF*NtoN2O*kgtoGg</f>
        <v>0.11289024888631004</v>
      </c>
      <c r="BH143" s="22">
        <f>'Activity data'!BH85*FracLEACH*MSLeachEF*NtoN2O*kgtoGg</f>
        <v>0.11342307298880137</v>
      </c>
      <c r="BI143" s="22">
        <f>'Activity data'!BI85*FracLEACH*MSLeachEF*NtoN2O*kgtoGg</f>
        <v>0.11395465500855569</v>
      </c>
      <c r="BJ143" s="22">
        <f>'Activity data'!BJ85*FracLEACH*MSLeachEF*NtoN2O*kgtoGg</f>
        <v>0.11448952834140887</v>
      </c>
      <c r="BK143" s="22">
        <f>'Activity data'!BK85*FracLEACH*MSLeachEF*NtoN2O*kgtoGg</f>
        <v>0.11502798314915587</v>
      </c>
      <c r="BL143" s="22">
        <f>'Activity data'!BL85*FracLEACH*MSLeachEF*NtoN2O*kgtoGg</f>
        <v>0.11559161811849668</v>
      </c>
      <c r="BM143" s="22">
        <f>'Activity data'!BM85*FracLEACH*MSLeachEF*NtoN2O*kgtoGg</f>
        <v>0.11616311679128799</v>
      </c>
      <c r="BN143" s="22">
        <f>'Activity data'!BN85*FracLEACH*MSLeachEF*NtoN2O*kgtoGg</f>
        <v>0.11671347067510482</v>
      </c>
      <c r="BO143" s="22">
        <f>'Activity data'!BO85*FracLEACH*MSLeachEF*NtoN2O*kgtoGg</f>
        <v>0.1172728322432753</v>
      </c>
      <c r="BP143" s="22">
        <f>'Activity data'!BP85*FracLEACH*MSLeachEF*NtoN2O*kgtoGg</f>
        <v>0.11784749571663274</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f>IFERROR(('Activity data'!I89*(1/Constants!$H$135))*ttokg*FracLEACH*MSLeachEF*NtoN2O*kgtoGg,"NO")</f>
        <v>1.5321378839843239E-5</v>
      </c>
      <c r="J146" s="22">
        <f>IFERROR(('Activity data'!J89*(1/Constants!$H$135))*ttokg*FracLEACH*MSLeachEF*NtoN2O*kgtoGg,"NO")</f>
        <v>1.5321378839843239E-5</v>
      </c>
      <c r="K146" s="22">
        <f>IFERROR(('Activity data'!K89*(1/Constants!$H$135))*ttokg*FracLEACH*MSLeachEF*NtoN2O*kgtoGg,"NO")</f>
        <v>1.5321378839843239E-5</v>
      </c>
      <c r="L146" s="22">
        <f>IFERROR(('Activity data'!L89*(1/Constants!$H$135))*ttokg*FracLEACH*MSLeachEF*NtoN2O*kgtoGg,"NO")</f>
        <v>1.5321378839843239E-5</v>
      </c>
      <c r="M146" s="22">
        <f>IFERROR(('Activity data'!M89*(1/Constants!$H$135))*ttokg*FracLEACH*MSLeachEF*NtoN2O*kgtoGg,"NO")</f>
        <v>1.5321378839843239E-5</v>
      </c>
      <c r="N146" s="22">
        <f>IFERROR(('Activity data'!N89*(1/Constants!$H$135))*ttokg*FracLEACH*MSLeachEF*NtoN2O*kgtoGg,"NO")</f>
        <v>1.5321378839843239E-5</v>
      </c>
      <c r="O146" s="22">
        <f>IFERROR(('Activity data'!O89*(1/Constants!$H$135))*ttokg*FracLEACH*MSLeachEF*NtoN2O*kgtoGg,"NO")</f>
        <v>1.5321378839843239E-5</v>
      </c>
      <c r="P146" s="22">
        <f>IFERROR(('Activity data'!P89*(1/Constants!$H$135))*ttokg*FracLEACH*MSLeachEF*NtoN2O*kgtoGg,"NO")</f>
        <v>1.5321378839843239E-5</v>
      </c>
      <c r="Q146" s="22">
        <f>IFERROR(('Activity data'!Q89*(1/Constants!$H$135))*ttokg*FracLEACH*MSLeachEF*NtoN2O*kgtoGg,"NO")</f>
        <v>1.5321378839843239E-5</v>
      </c>
      <c r="R146" s="22">
        <f>IFERROR(('Activity data'!R89*(1/Constants!$H$135))*ttokg*FracLEACH*MSLeachEF*NtoN2O*kgtoGg,"NO")</f>
        <v>1.5321378839843239E-5</v>
      </c>
      <c r="S146" s="22">
        <f>IFERROR(('Activity data'!S89*(1/Constants!$H$135))*ttokg*FracLEACH*MSLeachEF*NtoN2O*kgtoGg,"NO")</f>
        <v>1.5321378839843239E-5</v>
      </c>
      <c r="T146" s="22">
        <f>IFERROR(('Activity data'!T89*(1/Constants!$H$135))*ttokg*FracLEACH*MSLeachEF*NtoN2O*kgtoGg,"NO")</f>
        <v>1.5321378839843239E-5</v>
      </c>
      <c r="U146" s="22">
        <f>IFERROR(('Activity data'!U89*(1/Constants!$H$135))*ttokg*FracLEACH*MSLeachEF*NtoN2O*kgtoGg,"NO")</f>
        <v>1.5321378839843239E-5</v>
      </c>
      <c r="V146" s="22">
        <f>IFERROR(('Activity data'!V89*(1/Constants!$H$135))*ttokg*FracLEACH*MSLeachEF*NtoN2O*kgtoGg,"NO")</f>
        <v>1.5321378839843239E-5</v>
      </c>
      <c r="W146" s="22">
        <f>IFERROR(('Activity data'!W89*(1/Constants!$H$135))*ttokg*FracLEACH*MSLeachEF*NtoN2O*kgtoGg,"NO")</f>
        <v>1.5321378839843239E-5</v>
      </c>
      <c r="X146" s="22">
        <f>IFERROR(('Activity data'!X89*(1/Constants!$H$135))*ttokg*FracLEACH*MSLeachEF*NtoN2O*kgtoGg,"NO")</f>
        <v>1.5321378839843239E-5</v>
      </c>
      <c r="Y146" s="22">
        <f>IFERROR(('Activity data'!Y89*(1/Constants!$H$135))*ttokg*FracLEACH*MSLeachEF*NtoN2O*kgtoGg,"NO")</f>
        <v>1.5321378839843239E-5</v>
      </c>
      <c r="Z146" s="22">
        <f>IFERROR(('Activity data'!Z89*(1/Constants!$H$135))*ttokg*FracLEACH*MSLeachEF*NtoN2O*kgtoGg,"NO")</f>
        <v>1.5321378839843239E-5</v>
      </c>
      <c r="AA146" s="22">
        <f>IFERROR(('Activity data'!AA89*(1/Constants!$H$135))*ttokg*FracLEACH*MSLeachEF*NtoN2O*kgtoGg,"NO")</f>
        <v>1.5321378839843239E-5</v>
      </c>
      <c r="AB146" s="22">
        <f>IFERROR(('Activity data'!AB89*(1/Constants!$H$135))*ttokg*FracLEACH*MSLeachEF*NtoN2O*kgtoGg,"NO")</f>
        <v>1.5321378839843239E-5</v>
      </c>
      <c r="AC146" s="22">
        <f>IFERROR(('Activity data'!AC89*(1/Constants!$H$135))*ttokg*FracLEACH*MSLeachEF*NtoN2O*kgtoGg,"NO")</f>
        <v>1.5321378839843239E-5</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1.598450121782432E-3</v>
      </c>
      <c r="J147" s="22">
        <f>IFERROR(('Activity data'!J90*(1/Constants!$H$135))*ttokg*FracLEACH*MSLeachEF*NtoN2O*kgtoGg,"NO")</f>
        <v>1.598450121782432E-3</v>
      </c>
      <c r="K147" s="22">
        <f>IFERROR(('Activity data'!K90*(1/Constants!$H$135))*ttokg*FracLEACH*MSLeachEF*NtoN2O*kgtoGg,"NO")</f>
        <v>1.598450121782432E-3</v>
      </c>
      <c r="L147" s="22">
        <f>IFERROR(('Activity data'!L90*(1/Constants!$H$135))*ttokg*FracLEACH*MSLeachEF*NtoN2O*kgtoGg,"NO")</f>
        <v>1.598450121782432E-3</v>
      </c>
      <c r="M147" s="22">
        <f>IFERROR(('Activity data'!M90*(1/Constants!$H$135))*ttokg*FracLEACH*MSLeachEF*NtoN2O*kgtoGg,"NO")</f>
        <v>1.598450121782432E-3</v>
      </c>
      <c r="N147" s="22">
        <f>IFERROR(('Activity data'!N90*(1/Constants!$H$135))*ttokg*FracLEACH*MSLeachEF*NtoN2O*kgtoGg,"NO")</f>
        <v>1.598450121782432E-3</v>
      </c>
      <c r="O147" s="22">
        <f>IFERROR(('Activity data'!O90*(1/Constants!$H$135))*ttokg*FracLEACH*MSLeachEF*NtoN2O*kgtoGg,"NO")</f>
        <v>1.598450121782432E-3</v>
      </c>
      <c r="P147" s="22">
        <f>IFERROR(('Activity data'!P90*(1/Constants!$H$135))*ttokg*FracLEACH*MSLeachEF*NtoN2O*kgtoGg,"NO")</f>
        <v>1.598450121782432E-3</v>
      </c>
      <c r="Q147" s="22">
        <f>IFERROR(('Activity data'!Q90*(1/Constants!$H$135))*ttokg*FracLEACH*MSLeachEF*NtoN2O*kgtoGg,"NO")</f>
        <v>1.598450121782432E-3</v>
      </c>
      <c r="R147" s="22">
        <f>IFERROR(('Activity data'!R90*(1/Constants!$H$135))*ttokg*FracLEACH*MSLeachEF*NtoN2O*kgtoGg,"NO")</f>
        <v>1.598450121782432E-3</v>
      </c>
      <c r="S147" s="22">
        <f>IFERROR(('Activity data'!S90*(1/Constants!$H$135))*ttokg*FracLEACH*MSLeachEF*NtoN2O*kgtoGg,"NO")</f>
        <v>1.598450121782432E-3</v>
      </c>
      <c r="T147" s="22">
        <f>IFERROR(('Activity data'!T90*(1/Constants!$H$135))*ttokg*FracLEACH*MSLeachEF*NtoN2O*kgtoGg,"NO")</f>
        <v>1.598450121782432E-3</v>
      </c>
      <c r="U147" s="22">
        <f>IFERROR(('Activity data'!U90*(1/Constants!$H$135))*ttokg*FracLEACH*MSLeachEF*NtoN2O*kgtoGg,"NO")</f>
        <v>1.598450121782432E-3</v>
      </c>
      <c r="V147" s="22">
        <f>IFERROR(('Activity data'!V90*(1/Constants!$H$135))*ttokg*FracLEACH*MSLeachEF*NtoN2O*kgtoGg,"NO")</f>
        <v>1.598450121782432E-3</v>
      </c>
      <c r="W147" s="22">
        <f>IFERROR(('Activity data'!W90*(1/Constants!$H$135))*ttokg*FracLEACH*MSLeachEF*NtoN2O*kgtoGg,"NO")</f>
        <v>1.598450121782432E-3</v>
      </c>
      <c r="X147" s="22">
        <f>IFERROR(('Activity data'!X90*(1/Constants!$H$135))*ttokg*FracLEACH*MSLeachEF*NtoN2O*kgtoGg,"NO")</f>
        <v>1.598450121782432E-3</v>
      </c>
      <c r="Y147" s="22">
        <f>IFERROR(('Activity data'!Y90*(1/Constants!$H$135))*ttokg*FracLEACH*MSLeachEF*NtoN2O*kgtoGg,"NO")</f>
        <v>1.598450121782432E-3</v>
      </c>
      <c r="Z147" s="22">
        <f>IFERROR(('Activity data'!Z90*(1/Constants!$H$135))*ttokg*FracLEACH*MSLeachEF*NtoN2O*kgtoGg,"NO")</f>
        <v>1.598450121782432E-3</v>
      </c>
      <c r="AA147" s="22">
        <f>IFERROR(('Activity data'!AA90*(1/Constants!$H$135))*ttokg*FracLEACH*MSLeachEF*NtoN2O*kgtoGg,"NO")</f>
        <v>1.598450121782432E-3</v>
      </c>
      <c r="AB147" s="22">
        <f>IFERROR(('Activity data'!AB90*(1/Constants!$H$135))*ttokg*FracLEACH*MSLeachEF*NtoN2O*kgtoGg,"NO")</f>
        <v>1.598450121782432E-3</v>
      </c>
      <c r="AC147" s="22">
        <f>IFERROR(('Activity data'!AC90*(1/Constants!$H$135))*ttokg*FracLEACH*MSLeachEF*NtoN2O*kgtoGg,"NO")</f>
        <v>1.598450121782432E-3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1.7600065075023016E-3</v>
      </c>
      <c r="J148" s="22">
        <f>IFERROR(('Activity data'!J91*(1/Constants!$H$135))*ttokg*FracLEACH*MSLeachEF*NtoN2O*kgtoGg,"NO")</f>
        <v>1.7600065075023016E-3</v>
      </c>
      <c r="K148" s="22">
        <f>IFERROR(('Activity data'!K91*(1/Constants!$H$135))*ttokg*FracLEACH*MSLeachEF*NtoN2O*kgtoGg,"NO")</f>
        <v>1.7600065075023016E-3</v>
      </c>
      <c r="L148" s="22">
        <f>IFERROR(('Activity data'!L91*(1/Constants!$H$135))*ttokg*FracLEACH*MSLeachEF*NtoN2O*kgtoGg,"NO")</f>
        <v>1.7600065075023016E-3</v>
      </c>
      <c r="M148" s="22">
        <f>IFERROR(('Activity data'!M91*(1/Constants!$H$135))*ttokg*FracLEACH*MSLeachEF*NtoN2O*kgtoGg,"NO")</f>
        <v>1.7600065075023016E-3</v>
      </c>
      <c r="N148" s="22">
        <f>IFERROR(('Activity data'!N91*(1/Constants!$H$135))*ttokg*FracLEACH*MSLeachEF*NtoN2O*kgtoGg,"NO")</f>
        <v>1.7600065075023016E-3</v>
      </c>
      <c r="O148" s="22">
        <f>IFERROR(('Activity data'!O91*(1/Constants!$H$135))*ttokg*FracLEACH*MSLeachEF*NtoN2O*kgtoGg,"NO")</f>
        <v>1.7600065075023016E-3</v>
      </c>
      <c r="P148" s="22">
        <f>IFERROR(('Activity data'!P91*(1/Constants!$H$135))*ttokg*FracLEACH*MSLeachEF*NtoN2O*kgtoGg,"NO")</f>
        <v>1.7600065075023016E-3</v>
      </c>
      <c r="Q148" s="22">
        <f>IFERROR(('Activity data'!Q91*(1/Constants!$H$135))*ttokg*FracLEACH*MSLeachEF*NtoN2O*kgtoGg,"NO")</f>
        <v>1.7600065075023016E-3</v>
      </c>
      <c r="R148" s="22">
        <f>IFERROR(('Activity data'!R91*(1/Constants!$H$135))*ttokg*FracLEACH*MSLeachEF*NtoN2O*kgtoGg,"NO")</f>
        <v>1.7600065075023016E-3</v>
      </c>
      <c r="S148" s="22">
        <f>IFERROR(('Activity data'!S91*(1/Constants!$H$135))*ttokg*FracLEACH*MSLeachEF*NtoN2O*kgtoGg,"NO")</f>
        <v>1.7600065075023016E-3</v>
      </c>
      <c r="T148" s="22">
        <f>IFERROR(('Activity data'!T91*(1/Constants!$H$135))*ttokg*FracLEACH*MSLeachEF*NtoN2O*kgtoGg,"NO")</f>
        <v>1.7600065075023016E-3</v>
      </c>
      <c r="U148" s="22">
        <f>IFERROR(('Activity data'!U91*(1/Constants!$H$135))*ttokg*FracLEACH*MSLeachEF*NtoN2O*kgtoGg,"NO")</f>
        <v>1.7600065075023016E-3</v>
      </c>
      <c r="V148" s="22">
        <f>IFERROR(('Activity data'!V91*(1/Constants!$H$135))*ttokg*FracLEACH*MSLeachEF*NtoN2O*kgtoGg,"NO")</f>
        <v>1.7600065075023016E-3</v>
      </c>
      <c r="W148" s="22">
        <f>IFERROR(('Activity data'!W91*(1/Constants!$H$135))*ttokg*FracLEACH*MSLeachEF*NtoN2O*kgtoGg,"NO")</f>
        <v>1.7600065075023016E-3</v>
      </c>
      <c r="X148" s="22">
        <f>IFERROR(('Activity data'!X91*(1/Constants!$H$135))*ttokg*FracLEACH*MSLeachEF*NtoN2O*kgtoGg,"NO")</f>
        <v>1.7600065075023016E-3</v>
      </c>
      <c r="Y148" s="22">
        <f>IFERROR(('Activity data'!Y91*(1/Constants!$H$135))*ttokg*FracLEACH*MSLeachEF*NtoN2O*kgtoGg,"NO")</f>
        <v>1.7600065075023016E-3</v>
      </c>
      <c r="Z148" s="22">
        <f>IFERROR(('Activity data'!Z91*(1/Constants!$H$135))*ttokg*FracLEACH*MSLeachEF*NtoN2O*kgtoGg,"NO")</f>
        <v>1.7600065075023016E-3</v>
      </c>
      <c r="AA148" s="22">
        <f>IFERROR(('Activity data'!AA91*(1/Constants!$H$135))*ttokg*FracLEACH*MSLeachEF*NtoN2O*kgtoGg,"NO")</f>
        <v>1.7600065075023016E-3</v>
      </c>
      <c r="AB148" s="22">
        <f>IFERROR(('Activity data'!AB91*(1/Constants!$H$135))*ttokg*FracLEACH*MSLeachEF*NtoN2O*kgtoGg,"NO")</f>
        <v>1.7600065075023016E-3</v>
      </c>
      <c r="AC148" s="22">
        <f>IFERROR(('Activity data'!AC91*(1/Constants!$H$135))*ttokg*FracLEACH*MSLeachEF*NtoN2O*kgtoGg,"NO")</f>
        <v>1.7600065075023016E-3</v>
      </c>
      <c r="AD148" s="22">
        <f>IFERROR(('Activity data'!AD91*(1/Constants!$H$135))*ttokg*FracLEACH*MSLeachEF*NtoN2O*kgtoGg,"NO")</f>
        <v>1.9871041213735664E-2</v>
      </c>
      <c r="AE148" s="22">
        <f>IFERROR(('Activity data'!AE91*(1/Constants!$H$135))*ttokg*FracLEACH*MSLeachEF*NtoN2O*kgtoGg,"NO")</f>
        <v>1.9871041213735664E-2</v>
      </c>
      <c r="AF148" s="22">
        <f>IFERROR(('Activity data'!AF91*(1/Constants!$H$135))*ttokg*FracLEACH*MSLeachEF*NtoN2O*kgtoGg,"NO")</f>
        <v>1.9871041213735664E-2</v>
      </c>
      <c r="AG148" s="22">
        <f>IFERROR(('Activity data'!AG91*(1/Constants!$H$135))*ttokg*FracLEACH*MSLeachEF*NtoN2O*kgtoGg,"NO")</f>
        <v>1.9871041213735664E-2</v>
      </c>
      <c r="AH148" s="22">
        <f>IFERROR(('Activity data'!AH91*(1/Constants!$H$135))*ttokg*FracLEACH*MSLeachEF*NtoN2O*kgtoGg,"NO")</f>
        <v>1.9871041213735664E-2</v>
      </c>
      <c r="AI148" s="22">
        <f>IFERROR(('Activity data'!AI91*(1/Constants!$H$135))*ttokg*FracLEACH*MSLeachEF*NtoN2O*kgtoGg,"NO")</f>
        <v>1.9871041213735664E-2</v>
      </c>
      <c r="AJ148" s="22">
        <f>IFERROR(('Activity data'!AJ91*(1/Constants!$H$135))*ttokg*FracLEACH*MSLeachEF*NtoN2O*kgtoGg,"NO")</f>
        <v>1.9871041213735664E-2</v>
      </c>
      <c r="AK148" s="22">
        <f>IFERROR(('Activity data'!AK91*(1/Constants!$H$135))*ttokg*FracLEACH*MSLeachEF*NtoN2O*kgtoGg,"NO")</f>
        <v>1.9871041213735664E-2</v>
      </c>
      <c r="AL148" s="22">
        <f>IFERROR(('Activity data'!AL91*(1/Constants!$H$135))*ttokg*FracLEACH*MSLeachEF*NtoN2O*kgtoGg,"NO")</f>
        <v>1.9871041213735664E-2</v>
      </c>
      <c r="AM148" s="22">
        <f>IFERROR(('Activity data'!AM91*(1/Constants!$H$135))*ttokg*FracLEACH*MSLeachEF*NtoN2O*kgtoGg,"NO")</f>
        <v>1.9871041213735664E-2</v>
      </c>
      <c r="AN148" s="22">
        <f>IFERROR(('Activity data'!AN91*(1/Constants!$H$135))*ttokg*FracLEACH*MSLeachEF*NtoN2O*kgtoGg,"NO")</f>
        <v>1.9871041213735664E-2</v>
      </c>
      <c r="AO148" s="22">
        <f>IFERROR(('Activity data'!AO91*(1/Constants!$H$135))*ttokg*FracLEACH*MSLeachEF*NtoN2O*kgtoGg,"NO")</f>
        <v>1.9871041213735664E-2</v>
      </c>
      <c r="AP148" s="22">
        <f>IFERROR(('Activity data'!AP91*(1/Constants!$H$135))*ttokg*FracLEACH*MSLeachEF*NtoN2O*kgtoGg,"NO")</f>
        <v>1.9871041213735664E-2</v>
      </c>
      <c r="AQ148" s="22">
        <f>IFERROR(('Activity data'!AQ91*(1/Constants!$H$135))*ttokg*FracLEACH*MSLeachEF*NtoN2O*kgtoGg,"NO")</f>
        <v>1.9871041213735664E-2</v>
      </c>
      <c r="AR148" s="22">
        <f>IFERROR(('Activity data'!AR91*(1/Constants!$H$135))*ttokg*FracLEACH*MSLeachEF*NtoN2O*kgtoGg,"NO")</f>
        <v>1.9871041213735664E-2</v>
      </c>
      <c r="AS148" s="22">
        <f>IFERROR(('Activity data'!AS91*(1/Constants!$H$135))*ttokg*FracLEACH*MSLeachEF*NtoN2O*kgtoGg,"NO")</f>
        <v>1.9871041213735664E-2</v>
      </c>
      <c r="AT148" s="22">
        <f>IFERROR(('Activity data'!AT91*(1/Constants!$H$135))*ttokg*FracLEACH*MSLeachEF*NtoN2O*kgtoGg,"NO")</f>
        <v>1.9871041213735664E-2</v>
      </c>
      <c r="AU148" s="22">
        <f>IFERROR(('Activity data'!AU91*(1/Constants!$H$135))*ttokg*FracLEACH*MSLeachEF*NtoN2O*kgtoGg,"NO")</f>
        <v>1.9871041213735664E-2</v>
      </c>
      <c r="AV148" s="22">
        <f>IFERROR(('Activity data'!AV91*(1/Constants!$H$135))*ttokg*FracLEACH*MSLeachEF*NtoN2O*kgtoGg,"NO")</f>
        <v>1.9871041213735664E-2</v>
      </c>
      <c r="AW148" s="22">
        <f>IFERROR(('Activity data'!AW91*(1/Constants!$H$135))*ttokg*FracLEACH*MSLeachEF*NtoN2O*kgtoGg,"NO")</f>
        <v>1.9871041213735664E-2</v>
      </c>
      <c r="AX148" s="22">
        <f>IFERROR(('Activity data'!AX91*(1/Constants!$H$135))*ttokg*FracLEACH*MSLeachEF*NtoN2O*kgtoGg,"NO")</f>
        <v>1.9871041213735664E-2</v>
      </c>
      <c r="AY148" s="22">
        <f>IFERROR(('Activity data'!AY91*(1/Constants!$H$135))*ttokg*FracLEACH*MSLeachEF*NtoN2O*kgtoGg,"NO")</f>
        <v>1.9871041213735664E-2</v>
      </c>
      <c r="AZ148" s="22">
        <f>IFERROR(('Activity data'!AZ91*(1/Constants!$H$135))*ttokg*FracLEACH*MSLeachEF*NtoN2O*kgtoGg,"NO")</f>
        <v>1.9871041213735664E-2</v>
      </c>
      <c r="BA148" s="22">
        <f>IFERROR(('Activity data'!BA91*(1/Constants!$H$135))*ttokg*FracLEACH*MSLeachEF*NtoN2O*kgtoGg,"NO")</f>
        <v>1.9871041213735664E-2</v>
      </c>
      <c r="BB148" s="22">
        <f>IFERROR(('Activity data'!BB91*(1/Constants!$H$135))*ttokg*FracLEACH*MSLeachEF*NtoN2O*kgtoGg,"NO")</f>
        <v>1.9871041213735664E-2</v>
      </c>
      <c r="BC148" s="22">
        <f>IFERROR(('Activity data'!BC91*(1/Constants!$H$135))*ttokg*FracLEACH*MSLeachEF*NtoN2O*kgtoGg,"NO")</f>
        <v>1.9871041213735664E-2</v>
      </c>
      <c r="BD148" s="22">
        <f>IFERROR(('Activity data'!BD91*(1/Constants!$H$135))*ttokg*FracLEACH*MSLeachEF*NtoN2O*kgtoGg,"NO")</f>
        <v>1.9871041213735664E-2</v>
      </c>
      <c r="BE148" s="22">
        <f>IFERROR(('Activity data'!BE91*(1/Constants!$H$135))*ttokg*FracLEACH*MSLeachEF*NtoN2O*kgtoGg,"NO")</f>
        <v>1.9871041213735664E-2</v>
      </c>
      <c r="BF148" s="22">
        <f>IFERROR(('Activity data'!BF91*(1/Constants!$H$135))*ttokg*FracLEACH*MSLeachEF*NtoN2O*kgtoGg,"NO")</f>
        <v>1.9871041213735664E-2</v>
      </c>
      <c r="BG148" s="22">
        <f>IFERROR(('Activity data'!BG91*(1/Constants!$H$135))*ttokg*FracLEACH*MSLeachEF*NtoN2O*kgtoGg,"NO")</f>
        <v>1.9871041213735664E-2</v>
      </c>
      <c r="BH148" s="22">
        <f>IFERROR(('Activity data'!BH91*(1/Constants!$H$135))*ttokg*FracLEACH*MSLeachEF*NtoN2O*kgtoGg,"NO")</f>
        <v>1.9871041213735664E-2</v>
      </c>
      <c r="BI148" s="22">
        <f>IFERROR(('Activity data'!BI91*(1/Constants!$H$135))*ttokg*FracLEACH*MSLeachEF*NtoN2O*kgtoGg,"NO")</f>
        <v>1.9871041213735664E-2</v>
      </c>
      <c r="BJ148" s="22">
        <f>IFERROR(('Activity data'!BJ91*(1/Constants!$H$135))*ttokg*FracLEACH*MSLeachEF*NtoN2O*kgtoGg,"NO")</f>
        <v>1.9871041213735664E-2</v>
      </c>
      <c r="BK148" s="22">
        <f>IFERROR(('Activity data'!BK91*(1/Constants!$H$135))*ttokg*FracLEACH*MSLeachEF*NtoN2O*kgtoGg,"NO")</f>
        <v>1.9871041213735664E-2</v>
      </c>
      <c r="BL148" s="22">
        <f>IFERROR(('Activity data'!BL91*(1/Constants!$H$135))*ttokg*FracLEACH*MSLeachEF*NtoN2O*kgtoGg,"NO")</f>
        <v>1.9871041213735664E-2</v>
      </c>
      <c r="BM148" s="22">
        <f>IFERROR(('Activity data'!BM91*(1/Constants!$H$135))*ttokg*FracLEACH*MSLeachEF*NtoN2O*kgtoGg,"NO")</f>
        <v>1.9871041213735664E-2</v>
      </c>
      <c r="BN148" s="22">
        <f>IFERROR(('Activity data'!BN91*(1/Constants!$H$135))*ttokg*FracLEACH*MSLeachEF*NtoN2O*kgtoGg,"NO")</f>
        <v>1.9871041213735664E-2</v>
      </c>
      <c r="BO148" s="22">
        <f>IFERROR(('Activity data'!BO91*(1/Constants!$H$135))*ttokg*FracLEACH*MSLeachEF*NtoN2O*kgtoGg,"NO")</f>
        <v>1.9871041213735664E-2</v>
      </c>
      <c r="BP148" s="22">
        <f>IFERROR(('Activity data'!BP91*(1/Constants!$H$135))*ttokg*FracLEACH*MSLeachEF*NtoN2O*kgtoGg,"NO")</f>
        <v>1.9871041213735664E-2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1.9650467560735459E-5</v>
      </c>
      <c r="J149" s="22">
        <f>IFERROR(('Activity data'!J92*(1/Constants!$H$135))*ttokg*FracLEACH*MSLeachEF*NtoN2O*kgtoGg,"NO")</f>
        <v>1.9650467560735459E-5</v>
      </c>
      <c r="K149" s="22">
        <f>IFERROR(('Activity data'!K92*(1/Constants!$H$135))*ttokg*FracLEACH*MSLeachEF*NtoN2O*kgtoGg,"NO")</f>
        <v>1.9650467560735459E-5</v>
      </c>
      <c r="L149" s="22">
        <f>IFERROR(('Activity data'!L92*(1/Constants!$H$135))*ttokg*FracLEACH*MSLeachEF*NtoN2O*kgtoGg,"NO")</f>
        <v>1.9650467560735459E-5</v>
      </c>
      <c r="M149" s="22">
        <f>IFERROR(('Activity data'!M92*(1/Constants!$H$135))*ttokg*FracLEACH*MSLeachEF*NtoN2O*kgtoGg,"NO")</f>
        <v>1.9650467560735459E-5</v>
      </c>
      <c r="N149" s="22">
        <f>IFERROR(('Activity data'!N92*(1/Constants!$H$135))*ttokg*FracLEACH*MSLeachEF*NtoN2O*kgtoGg,"NO")</f>
        <v>1.9650467560735459E-5</v>
      </c>
      <c r="O149" s="22">
        <f>IFERROR(('Activity data'!O92*(1/Constants!$H$135))*ttokg*FracLEACH*MSLeachEF*NtoN2O*kgtoGg,"NO")</f>
        <v>1.9650467560735459E-5</v>
      </c>
      <c r="P149" s="22">
        <f>IFERROR(('Activity data'!P92*(1/Constants!$H$135))*ttokg*FracLEACH*MSLeachEF*NtoN2O*kgtoGg,"NO")</f>
        <v>1.9650467560735459E-5</v>
      </c>
      <c r="Q149" s="22">
        <f>IFERROR(('Activity data'!Q92*(1/Constants!$H$135))*ttokg*FracLEACH*MSLeachEF*NtoN2O*kgtoGg,"NO")</f>
        <v>1.9650467560735459E-5</v>
      </c>
      <c r="R149" s="22">
        <f>IFERROR(('Activity data'!R92*(1/Constants!$H$135))*ttokg*FracLEACH*MSLeachEF*NtoN2O*kgtoGg,"NO")</f>
        <v>1.9650467560735459E-5</v>
      </c>
      <c r="S149" s="22">
        <f>IFERROR(('Activity data'!S92*(1/Constants!$H$135))*ttokg*FracLEACH*MSLeachEF*NtoN2O*kgtoGg,"NO")</f>
        <v>1.9650467560735459E-5</v>
      </c>
      <c r="T149" s="22">
        <f>IFERROR(('Activity data'!T92*(1/Constants!$H$135))*ttokg*FracLEACH*MSLeachEF*NtoN2O*kgtoGg,"NO")</f>
        <v>1.9650467560735459E-5</v>
      </c>
      <c r="U149" s="22">
        <f>IFERROR(('Activity data'!U92*(1/Constants!$H$135))*ttokg*FracLEACH*MSLeachEF*NtoN2O*kgtoGg,"NO")</f>
        <v>1.9650467560735459E-5</v>
      </c>
      <c r="V149" s="22">
        <f>IFERROR(('Activity data'!V92*(1/Constants!$H$135))*ttokg*FracLEACH*MSLeachEF*NtoN2O*kgtoGg,"NO")</f>
        <v>1.9650467560735459E-5</v>
      </c>
      <c r="W149" s="22">
        <f>IFERROR(('Activity data'!W92*(1/Constants!$H$135))*ttokg*FracLEACH*MSLeachEF*NtoN2O*kgtoGg,"NO")</f>
        <v>1.9650467560735459E-5</v>
      </c>
      <c r="X149" s="22">
        <f>IFERROR(('Activity data'!X92*(1/Constants!$H$135))*ttokg*FracLEACH*MSLeachEF*NtoN2O*kgtoGg,"NO")</f>
        <v>1.9650467560735459E-5</v>
      </c>
      <c r="Y149" s="22">
        <f>IFERROR(('Activity data'!Y92*(1/Constants!$H$135))*ttokg*FracLEACH*MSLeachEF*NtoN2O*kgtoGg,"NO")</f>
        <v>1.9650467560735459E-5</v>
      </c>
      <c r="Z149" s="22">
        <f>IFERROR(('Activity data'!Z92*(1/Constants!$H$135))*ttokg*FracLEACH*MSLeachEF*NtoN2O*kgtoGg,"NO")</f>
        <v>1.9650467560735459E-5</v>
      </c>
      <c r="AA149" s="22">
        <f>IFERROR(('Activity data'!AA92*(1/Constants!$H$135))*ttokg*FracLEACH*MSLeachEF*NtoN2O*kgtoGg,"NO")</f>
        <v>1.9650467560735459E-5</v>
      </c>
      <c r="AB149" s="22">
        <f>IFERROR(('Activity data'!AB92*(1/Constants!$H$135))*ttokg*FracLEACH*MSLeachEF*NtoN2O*kgtoGg,"NO")</f>
        <v>1.9650467560735459E-5</v>
      </c>
      <c r="AC149" s="22">
        <f>IFERROR(('Activity data'!AC92*(1/Constants!$H$135))*ttokg*FracLEACH*MSLeachEF*NtoN2O*kgtoGg,"NO")</f>
        <v>1.9650467560735459E-5</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1.712428009262699E-7</v>
      </c>
      <c r="J152" s="22">
        <f>IFERROR(('Activity data'!J95*(1/Constants!$H$135))*ttokg*FracLEACH*MSLeachEF*NtoN2O*kgtoGg,"NO")</f>
        <v>1.712428009262699E-7</v>
      </c>
      <c r="K152" s="22">
        <f>IFERROR(('Activity data'!K95*(1/Constants!$H$135))*ttokg*FracLEACH*MSLeachEF*NtoN2O*kgtoGg,"NO")</f>
        <v>1.712428009262699E-7</v>
      </c>
      <c r="L152" s="22">
        <f>IFERROR(('Activity data'!L95*(1/Constants!$H$135))*ttokg*FracLEACH*MSLeachEF*NtoN2O*kgtoGg,"NO")</f>
        <v>1.712428009262699E-7</v>
      </c>
      <c r="M152" s="22">
        <f>IFERROR(('Activity data'!M95*(1/Constants!$H$135))*ttokg*FracLEACH*MSLeachEF*NtoN2O*kgtoGg,"NO")</f>
        <v>1.712428009262699E-7</v>
      </c>
      <c r="N152" s="22">
        <f>IFERROR(('Activity data'!N95*(1/Constants!$H$135))*ttokg*FracLEACH*MSLeachEF*NtoN2O*kgtoGg,"NO")</f>
        <v>1.712428009262699E-7</v>
      </c>
      <c r="O152" s="22">
        <f>IFERROR(('Activity data'!O95*(1/Constants!$H$135))*ttokg*FracLEACH*MSLeachEF*NtoN2O*kgtoGg,"NO")</f>
        <v>1.712428009262699E-7</v>
      </c>
      <c r="P152" s="22">
        <f>IFERROR(('Activity data'!P95*(1/Constants!$H$135))*ttokg*FracLEACH*MSLeachEF*NtoN2O*kgtoGg,"NO")</f>
        <v>1.712428009262699E-7</v>
      </c>
      <c r="Q152" s="22">
        <f>IFERROR(('Activity data'!Q95*(1/Constants!$H$135))*ttokg*FracLEACH*MSLeachEF*NtoN2O*kgtoGg,"NO")</f>
        <v>1.712428009262699E-7</v>
      </c>
      <c r="R152" s="22">
        <f>IFERROR(('Activity data'!R95*(1/Constants!$H$135))*ttokg*FracLEACH*MSLeachEF*NtoN2O*kgtoGg,"NO")</f>
        <v>1.712428009262699E-7</v>
      </c>
      <c r="S152" s="22">
        <f>IFERROR(('Activity data'!S95*(1/Constants!$H$135))*ttokg*FracLEACH*MSLeachEF*NtoN2O*kgtoGg,"NO")</f>
        <v>1.712428009262699E-7</v>
      </c>
      <c r="T152" s="22">
        <f>IFERROR(('Activity data'!T95*(1/Constants!$H$135))*ttokg*FracLEACH*MSLeachEF*NtoN2O*kgtoGg,"NO")</f>
        <v>1.712428009262699E-7</v>
      </c>
      <c r="U152" s="22">
        <f>IFERROR(('Activity data'!U95*(1/Constants!$H$135))*ttokg*FracLEACH*MSLeachEF*NtoN2O*kgtoGg,"NO")</f>
        <v>1.712428009262699E-7</v>
      </c>
      <c r="V152" s="22">
        <f>IFERROR(('Activity data'!V95*(1/Constants!$H$135))*ttokg*FracLEACH*MSLeachEF*NtoN2O*kgtoGg,"NO")</f>
        <v>1.712428009262699E-7</v>
      </c>
      <c r="W152" s="22">
        <f>IFERROR(('Activity data'!W95*(1/Constants!$H$135))*ttokg*FracLEACH*MSLeachEF*NtoN2O*kgtoGg,"NO")</f>
        <v>1.712428009262699E-7</v>
      </c>
      <c r="X152" s="22">
        <f>IFERROR(('Activity data'!X95*(1/Constants!$H$135))*ttokg*FracLEACH*MSLeachEF*NtoN2O*kgtoGg,"NO")</f>
        <v>1.712428009262699E-7</v>
      </c>
      <c r="Y152" s="22">
        <f>IFERROR(('Activity data'!Y95*(1/Constants!$H$135))*ttokg*FracLEACH*MSLeachEF*NtoN2O*kgtoGg,"NO")</f>
        <v>1.712428009262699E-7</v>
      </c>
      <c r="Z152" s="22">
        <f>IFERROR(('Activity data'!Z95*(1/Constants!$H$135))*ttokg*FracLEACH*MSLeachEF*NtoN2O*kgtoGg,"NO")</f>
        <v>1.712428009262699E-7</v>
      </c>
      <c r="AA152" s="22">
        <f>IFERROR(('Activity data'!AA95*(1/Constants!$H$135))*ttokg*FracLEACH*MSLeachEF*NtoN2O*kgtoGg,"NO")</f>
        <v>1.712428009262699E-7</v>
      </c>
      <c r="AB152" s="22">
        <f>IFERROR(('Activity data'!AB95*(1/Constants!$H$135))*ttokg*FracLEACH*MSLeachEF*NtoN2O*kgtoGg,"NO")</f>
        <v>1.712428009262699E-7</v>
      </c>
      <c r="AC152" s="22">
        <f>IFERROR(('Activity data'!AC95*(1/Constants!$H$135))*ttokg*FracLEACH*MSLeachEF*NtoN2O*kgtoGg,"NO")</f>
        <v>1.712428009262699E-7</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2.1478724107376677E-4</v>
      </c>
      <c r="J153" s="22">
        <f>IFERROR(('Activity data'!J96*(1/Constants!$H$135))*ttokg*FracLEACH*MSLeachEF*NtoN2O*kgtoGg,"NO")</f>
        <v>2.1478724107376677E-4</v>
      </c>
      <c r="K153" s="22">
        <f>IFERROR(('Activity data'!K96*(1/Constants!$H$135))*ttokg*FracLEACH*MSLeachEF*NtoN2O*kgtoGg,"NO")</f>
        <v>2.1478724107376677E-4</v>
      </c>
      <c r="L153" s="22">
        <f>IFERROR(('Activity data'!L96*(1/Constants!$H$135))*ttokg*FracLEACH*MSLeachEF*NtoN2O*kgtoGg,"NO")</f>
        <v>2.1478724107376677E-4</v>
      </c>
      <c r="M153" s="22">
        <f>IFERROR(('Activity data'!M96*(1/Constants!$H$135))*ttokg*FracLEACH*MSLeachEF*NtoN2O*kgtoGg,"NO")</f>
        <v>2.1478724107376677E-4</v>
      </c>
      <c r="N153" s="22">
        <f>IFERROR(('Activity data'!N96*(1/Constants!$H$135))*ttokg*FracLEACH*MSLeachEF*NtoN2O*kgtoGg,"NO")</f>
        <v>2.1478724107376677E-4</v>
      </c>
      <c r="O153" s="22">
        <f>IFERROR(('Activity data'!O96*(1/Constants!$H$135))*ttokg*FracLEACH*MSLeachEF*NtoN2O*kgtoGg,"NO")</f>
        <v>2.1478724107376677E-4</v>
      </c>
      <c r="P153" s="22">
        <f>IFERROR(('Activity data'!P96*(1/Constants!$H$135))*ttokg*FracLEACH*MSLeachEF*NtoN2O*kgtoGg,"NO")</f>
        <v>2.1478724107376677E-4</v>
      </c>
      <c r="Q153" s="22">
        <f>IFERROR(('Activity data'!Q96*(1/Constants!$H$135))*ttokg*FracLEACH*MSLeachEF*NtoN2O*kgtoGg,"NO")</f>
        <v>2.1478724107376677E-4</v>
      </c>
      <c r="R153" s="22">
        <f>IFERROR(('Activity data'!R96*(1/Constants!$H$135))*ttokg*FracLEACH*MSLeachEF*NtoN2O*kgtoGg,"NO")</f>
        <v>2.1478724107376677E-4</v>
      </c>
      <c r="S153" s="22">
        <f>IFERROR(('Activity data'!S96*(1/Constants!$H$135))*ttokg*FracLEACH*MSLeachEF*NtoN2O*kgtoGg,"NO")</f>
        <v>2.1478724107376677E-4</v>
      </c>
      <c r="T153" s="22">
        <f>IFERROR(('Activity data'!T96*(1/Constants!$H$135))*ttokg*FracLEACH*MSLeachEF*NtoN2O*kgtoGg,"NO")</f>
        <v>2.1478724107376677E-4</v>
      </c>
      <c r="U153" s="22">
        <f>IFERROR(('Activity data'!U96*(1/Constants!$H$135))*ttokg*FracLEACH*MSLeachEF*NtoN2O*kgtoGg,"NO")</f>
        <v>2.1478724107376677E-4</v>
      </c>
      <c r="V153" s="22">
        <f>IFERROR(('Activity data'!V96*(1/Constants!$H$135))*ttokg*FracLEACH*MSLeachEF*NtoN2O*kgtoGg,"NO")</f>
        <v>2.1478724107376677E-4</v>
      </c>
      <c r="W153" s="22">
        <f>IFERROR(('Activity data'!W96*(1/Constants!$H$135))*ttokg*FracLEACH*MSLeachEF*NtoN2O*kgtoGg,"NO")</f>
        <v>2.1478724107376677E-4</v>
      </c>
      <c r="X153" s="22">
        <f>IFERROR(('Activity data'!X96*(1/Constants!$H$135))*ttokg*FracLEACH*MSLeachEF*NtoN2O*kgtoGg,"NO")</f>
        <v>2.1478724107376677E-4</v>
      </c>
      <c r="Y153" s="22">
        <f>IFERROR(('Activity data'!Y96*(1/Constants!$H$135))*ttokg*FracLEACH*MSLeachEF*NtoN2O*kgtoGg,"NO")</f>
        <v>2.1478724107376677E-4</v>
      </c>
      <c r="Z153" s="22">
        <f>IFERROR(('Activity data'!Z96*(1/Constants!$H$135))*ttokg*FracLEACH*MSLeachEF*NtoN2O*kgtoGg,"NO")</f>
        <v>2.1478724107376677E-4</v>
      </c>
      <c r="AA153" s="22">
        <f>IFERROR(('Activity data'!AA96*(1/Constants!$H$135))*ttokg*FracLEACH*MSLeachEF*NtoN2O*kgtoGg,"NO")</f>
        <v>2.1478724107376677E-4</v>
      </c>
      <c r="AB153" s="22">
        <f>IFERROR(('Activity data'!AB96*(1/Constants!$H$135))*ttokg*FracLEACH*MSLeachEF*NtoN2O*kgtoGg,"NO")</f>
        <v>2.1478724107376677E-4</v>
      </c>
      <c r="AC153" s="22">
        <f>IFERROR(('Activity data'!AC96*(1/Constants!$H$135))*ttokg*FracLEACH*MSLeachEF*NtoN2O*kgtoGg,"NO")</f>
        <v>2.1478724107376677E-4</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9.7559091197165892E-3</v>
      </c>
      <c r="J155" s="22">
        <f>IFERROR(('Activity data'!J98*(1/Constants!$H$135))*ttokg*FracLEACH*MSLeachEF*NtoN2O*kgtoGg,"NO")</f>
        <v>9.7559091197165892E-3</v>
      </c>
      <c r="K155" s="22">
        <f>IFERROR(('Activity data'!K98*(1/Constants!$H$135))*ttokg*FracLEACH*MSLeachEF*NtoN2O*kgtoGg,"NO")</f>
        <v>9.7559091197165892E-3</v>
      </c>
      <c r="L155" s="22">
        <f>IFERROR(('Activity data'!L98*(1/Constants!$H$135))*ttokg*FracLEACH*MSLeachEF*NtoN2O*kgtoGg,"NO")</f>
        <v>9.7559091197165892E-3</v>
      </c>
      <c r="M155" s="22">
        <f>IFERROR(('Activity data'!M98*(1/Constants!$H$135))*ttokg*FracLEACH*MSLeachEF*NtoN2O*kgtoGg,"NO")</f>
        <v>9.7559091197165892E-3</v>
      </c>
      <c r="N155" s="22">
        <f>IFERROR(('Activity data'!N98*(1/Constants!$H$135))*ttokg*FracLEACH*MSLeachEF*NtoN2O*kgtoGg,"NO")</f>
        <v>9.7559091197165892E-3</v>
      </c>
      <c r="O155" s="22">
        <f>IFERROR(('Activity data'!O98*(1/Constants!$H$135))*ttokg*FracLEACH*MSLeachEF*NtoN2O*kgtoGg,"NO")</f>
        <v>9.7559091197165892E-3</v>
      </c>
      <c r="P155" s="22">
        <f>IFERROR(('Activity data'!P98*(1/Constants!$H$135))*ttokg*FracLEACH*MSLeachEF*NtoN2O*kgtoGg,"NO")</f>
        <v>9.7559091197165892E-3</v>
      </c>
      <c r="Q155" s="22">
        <f>IFERROR(('Activity data'!Q98*(1/Constants!$H$135))*ttokg*FracLEACH*MSLeachEF*NtoN2O*kgtoGg,"NO")</f>
        <v>9.7559091197165892E-3</v>
      </c>
      <c r="R155" s="22">
        <f>IFERROR(('Activity data'!R98*(1/Constants!$H$135))*ttokg*FracLEACH*MSLeachEF*NtoN2O*kgtoGg,"NO")</f>
        <v>9.7559091197165892E-3</v>
      </c>
      <c r="S155" s="22">
        <f>IFERROR(('Activity data'!S98*(1/Constants!$H$135))*ttokg*FracLEACH*MSLeachEF*NtoN2O*kgtoGg,"NO")</f>
        <v>9.7559091197165892E-3</v>
      </c>
      <c r="T155" s="22">
        <f>IFERROR(('Activity data'!T98*(1/Constants!$H$135))*ttokg*FracLEACH*MSLeachEF*NtoN2O*kgtoGg,"NO")</f>
        <v>9.7559091197165892E-3</v>
      </c>
      <c r="U155" s="22">
        <f>IFERROR(('Activity data'!U98*(1/Constants!$H$135))*ttokg*FracLEACH*MSLeachEF*NtoN2O*kgtoGg,"NO")</f>
        <v>9.7559091197165892E-3</v>
      </c>
      <c r="V155" s="22">
        <f>IFERROR(('Activity data'!V98*(1/Constants!$H$135))*ttokg*FracLEACH*MSLeachEF*NtoN2O*kgtoGg,"NO")</f>
        <v>9.7559091197165892E-3</v>
      </c>
      <c r="W155" s="22">
        <f>IFERROR(('Activity data'!W98*(1/Constants!$H$135))*ttokg*FracLEACH*MSLeachEF*NtoN2O*kgtoGg,"NO")</f>
        <v>9.7559091197165892E-3</v>
      </c>
      <c r="X155" s="22">
        <f>IFERROR(('Activity data'!X98*(1/Constants!$H$135))*ttokg*FracLEACH*MSLeachEF*NtoN2O*kgtoGg,"NO")</f>
        <v>9.7559091197165892E-3</v>
      </c>
      <c r="Y155" s="22">
        <f>IFERROR(('Activity data'!Y98*(1/Constants!$H$135))*ttokg*FracLEACH*MSLeachEF*NtoN2O*kgtoGg,"NO")</f>
        <v>9.7559091197165892E-3</v>
      </c>
      <c r="Z155" s="22">
        <f>IFERROR(('Activity data'!Z98*(1/Constants!$H$135))*ttokg*FracLEACH*MSLeachEF*NtoN2O*kgtoGg,"NO")</f>
        <v>9.7559091197165892E-3</v>
      </c>
      <c r="AA155" s="22">
        <f>IFERROR(('Activity data'!AA98*(1/Constants!$H$135))*ttokg*FracLEACH*MSLeachEF*NtoN2O*kgtoGg,"NO")</f>
        <v>9.7559091197165892E-3</v>
      </c>
      <c r="AB155" s="22">
        <f>IFERROR(('Activity data'!AB98*(1/Constants!$H$135))*ttokg*FracLEACH*MSLeachEF*NtoN2O*kgtoGg,"NO")</f>
        <v>9.7559091197165892E-3</v>
      </c>
      <c r="AC155" s="22">
        <f>IFERROR(('Activity data'!AC98*(1/Constants!$H$135))*ttokg*FracLEACH*MSLeachEF*NtoN2O*kgtoGg,"NO")</f>
        <v>9.7559091197165892E-3</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0.39660241863294937</v>
      </c>
      <c r="AE156" s="22">
        <f>Constants!$H63*'Activity data'!AE5*Constants!$H81*EF!$H206*MMVolatEF*NtoN2O*kgtoGg</f>
        <v>0.39916293168403405</v>
      </c>
      <c r="AF156" s="22">
        <f>Constants!$H63*'Activity data'!AF5*Constants!$H81*EF!$H206*MMVolatEF*NtoN2O*kgtoGg</f>
        <v>0.40121440295990191</v>
      </c>
      <c r="AG156" s="22">
        <f>Constants!$H63*'Activity data'!AG5*Constants!$H81*EF!$H206*MMVolatEF*NtoN2O*kgtoGg</f>
        <v>0.40192523037047728</v>
      </c>
      <c r="AH156" s="22">
        <f>Constants!$H63*'Activity data'!AH5*Constants!$H81*EF!$H206*MMVolatEF*NtoN2O*kgtoGg</f>
        <v>0.40264666017068151</v>
      </c>
      <c r="AI156" s="22">
        <f>Constants!$H63*'Activity data'!AI5*Constants!$H81*EF!$H206*MMVolatEF*NtoN2O*kgtoGg</f>
        <v>0.40460853888787102</v>
      </c>
      <c r="AJ156" s="22">
        <f>Constants!$H63*'Activity data'!AJ5*Constants!$H81*EF!$H206*MMVolatEF*NtoN2O*kgtoGg</f>
        <v>0.40622862155467665</v>
      </c>
      <c r="AK156" s="22">
        <f>Constants!$H63*'Activity data'!AK5*Constants!$H81*EF!$H206*MMVolatEF*NtoN2O*kgtoGg</f>
        <v>0.40650697717870587</v>
      </c>
      <c r="AL156" s="22">
        <f>Constants!$H63*'Activity data'!AL5*Constants!$H81*EF!$H206*MMVolatEF*NtoN2O*kgtoGg</f>
        <v>0.39408030526063048</v>
      </c>
      <c r="AM156" s="22">
        <f>Constants!$H63*'Activity data'!AM5*Constants!$H81*EF!$H206*MMVolatEF*NtoN2O*kgtoGg</f>
        <v>0.39903154815211084</v>
      </c>
      <c r="AN156" s="22">
        <f>Constants!$H63*'Activity data'!AN5*Constants!$H81*EF!$H206*MMVolatEF*NtoN2O*kgtoGg</f>
        <v>0.40237360103533171</v>
      </c>
      <c r="AO156" s="22">
        <f>Constants!$H63*'Activity data'!AO5*Constants!$H81*EF!$H206*MMVolatEF*NtoN2O*kgtoGg</f>
        <v>0.40606971894106392</v>
      </c>
      <c r="AP156" s="22">
        <f>Constants!$H63*'Activity data'!AP5*Constants!$H81*EF!$H206*MMVolatEF*NtoN2O*kgtoGg</f>
        <v>0.40986150788759412</v>
      </c>
      <c r="AQ156" s="22">
        <f>Constants!$H63*'Activity data'!AQ5*Constants!$H81*EF!$H206*MMVolatEF*NtoN2O*kgtoGg</f>
        <v>0.4151690320079322</v>
      </c>
      <c r="AR156" s="22">
        <f>Constants!$H63*'Activity data'!AR5*Constants!$H81*EF!$H206*MMVolatEF*NtoN2O*kgtoGg</f>
        <v>0.42050339790931557</v>
      </c>
      <c r="AS156" s="22">
        <f>Constants!$H63*'Activity data'!AS5*Constants!$H81*EF!$H206*MMVolatEF*NtoN2O*kgtoGg</f>
        <v>0.42631230017024385</v>
      </c>
      <c r="AT156" s="22">
        <f>Constants!$H63*'Activity data'!AT5*Constants!$H81*EF!$H206*MMVolatEF*NtoN2O*kgtoGg</f>
        <v>0.43235139041859927</v>
      </c>
      <c r="AU156" s="22">
        <f>Constants!$H63*'Activity data'!AU5*Constants!$H81*EF!$H206*MMVolatEF*NtoN2O*kgtoGg</f>
        <v>0.44016853783747334</v>
      </c>
      <c r="AV156" s="22">
        <f>Constants!$H63*'Activity data'!AV5*Constants!$H81*EF!$H206*MMVolatEF*NtoN2O*kgtoGg</f>
        <v>0.44850228786904495</v>
      </c>
      <c r="AW156" s="22">
        <f>Constants!$H63*'Activity data'!AW5*Constants!$H81*EF!$H206*MMVolatEF*NtoN2O*kgtoGg</f>
        <v>0.45597947598940741</v>
      </c>
      <c r="AX156" s="22">
        <f>Constants!$H63*'Activity data'!AX5*Constants!$H81*EF!$H206*MMVolatEF*NtoN2O*kgtoGg</f>
        <v>0.46343489705490987</v>
      </c>
      <c r="AY156" s="22">
        <f>Constants!$H63*'Activity data'!AY5*Constants!$H81*EF!$H206*MMVolatEF*NtoN2O*kgtoGg</f>
        <v>0.47099854921543166</v>
      </c>
      <c r="AZ156" s="22">
        <f>Constants!$H63*'Activity data'!AZ5*Constants!$H81*EF!$H206*MMVolatEF*NtoN2O*kgtoGg</f>
        <v>0.47935545442745581</v>
      </c>
      <c r="BA156" s="22">
        <f>Constants!$H63*'Activity data'!BA5*Constants!$H81*EF!$H206*MMVolatEF*NtoN2O*kgtoGg</f>
        <v>0.48659842119344937</v>
      </c>
      <c r="BB156" s="22">
        <f>Constants!$H63*'Activity data'!BB5*Constants!$H81*EF!$H206*MMVolatEF*NtoN2O*kgtoGg</f>
        <v>0.49417235679121996</v>
      </c>
      <c r="BC156" s="22">
        <f>Constants!$H63*'Activity data'!BC5*Constants!$H81*EF!$H206*MMVolatEF*NtoN2O*kgtoGg</f>
        <v>0.50214618003807654</v>
      </c>
      <c r="BD156" s="22">
        <f>Constants!$H63*'Activity data'!BD5*Constants!$H81*EF!$H206*MMVolatEF*NtoN2O*kgtoGg</f>
        <v>0.50977350831065071</v>
      </c>
      <c r="BE156" s="22">
        <f>Constants!$H63*'Activity data'!BE5*Constants!$H81*EF!$H206*MMVolatEF*NtoN2O*kgtoGg</f>
        <v>0.51754671856708079</v>
      </c>
      <c r="BF156" s="22">
        <f>Constants!$H63*'Activity data'!BF5*Constants!$H81*EF!$H206*MMVolatEF*NtoN2O*kgtoGg</f>
        <v>0.52578753368080611</v>
      </c>
      <c r="BG156" s="22">
        <f>Constants!$H63*'Activity data'!BG5*Constants!$H81*EF!$H206*MMVolatEF*NtoN2O*kgtoGg</f>
        <v>0.53386726181903876</v>
      </c>
      <c r="BH156" s="22">
        <f>Constants!$H63*'Activity data'!BH5*Constants!$H81*EF!$H206*MMVolatEF*NtoN2O*kgtoGg</f>
        <v>0.54214483738689712</v>
      </c>
      <c r="BI156" s="22">
        <f>Constants!$H63*'Activity data'!BI5*Constants!$H81*EF!$H206*MMVolatEF*NtoN2O*kgtoGg</f>
        <v>0.55070323224751594</v>
      </c>
      <c r="BJ156" s="22">
        <f>Constants!$H63*'Activity data'!BJ5*Constants!$H81*EF!$H206*MMVolatEF*NtoN2O*kgtoGg</f>
        <v>0.55955644781490044</v>
      </c>
      <c r="BK156" s="22">
        <f>Constants!$H63*'Activity data'!BK5*Constants!$H81*EF!$H206*MMVolatEF*NtoN2O*kgtoGg</f>
        <v>0.56911424568944435</v>
      </c>
      <c r="BL156" s="22">
        <f>Constants!$H63*'Activity data'!BL5*Constants!$H81*EF!$H206*MMVolatEF*NtoN2O*kgtoGg</f>
        <v>0.57889765994542175</v>
      </c>
      <c r="BM156" s="22">
        <f>Constants!$H63*'Activity data'!BM5*Constants!$H81*EF!$H206*MMVolatEF*NtoN2O*kgtoGg</f>
        <v>0.58854821021885995</v>
      </c>
      <c r="BN156" s="22">
        <f>Constants!$H63*'Activity data'!BN5*Constants!$H81*EF!$H206*MMVolatEF*NtoN2O*kgtoGg</f>
        <v>0.59864406338409737</v>
      </c>
      <c r="BO156" s="22">
        <f>Constants!$H63*'Activity data'!BO5*Constants!$H81*EF!$H206*MMVolatEF*NtoN2O*kgtoGg</f>
        <v>0.60933417762370967</v>
      </c>
      <c r="BP156" s="22">
        <f>Constants!$H63*'Activity data'!BP5*Constants!$H81*EF!$H206*MMVolatEF*NtoN2O*kgtoGg</f>
        <v>0.62237203050650447</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3.128965936744417E-2</v>
      </c>
      <c r="AE157" s="22">
        <f>Constants!$H64*'Activity data'!AE6*Constants!$H82*EF!$H207*MMVolatEF*NtoN2O*kgtoGg</f>
        <v>3.1491669182337617E-2</v>
      </c>
      <c r="AF157" s="22">
        <f>Constants!$H64*'Activity data'!AF6*Constants!$H82*EF!$H207*MMVolatEF*NtoN2O*kgtoGg</f>
        <v>3.1653518516603543E-2</v>
      </c>
      <c r="AG157" s="22">
        <f>Constants!$H64*'Activity data'!AG6*Constants!$H82*EF!$H207*MMVolatEF*NtoN2O*kgtoGg</f>
        <v>3.1709598728173131E-2</v>
      </c>
      <c r="AH157" s="22">
        <f>Constants!$H64*'Activity data'!AH6*Constants!$H82*EF!$H207*MMVolatEF*NtoN2O*kgtoGg</f>
        <v>3.1766515407561327E-2</v>
      </c>
      <c r="AI157" s="22">
        <f>Constants!$H64*'Activity data'!AI6*Constants!$H82*EF!$H207*MMVolatEF*NtoN2O*kgtoGg</f>
        <v>3.1921296402071378E-2</v>
      </c>
      <c r="AJ157" s="22">
        <f>Constants!$H64*'Activity data'!AJ6*Constants!$H82*EF!$H207*MMVolatEF*NtoN2O*kgtoGg</f>
        <v>3.2049111645776097E-2</v>
      </c>
      <c r="AK157" s="22">
        <f>Constants!$H64*'Activity data'!AK6*Constants!$H82*EF!$H207*MMVolatEF*NtoN2O*kgtoGg</f>
        <v>3.2071072310284665E-2</v>
      </c>
      <c r="AL157" s="22">
        <f>Constants!$H64*'Activity data'!AL6*Constants!$H82*EF!$H207*MMVolatEF*NtoN2O*kgtoGg</f>
        <v>3.1090679067278703E-2</v>
      </c>
      <c r="AM157" s="22">
        <f>Constants!$H64*'Activity data'!AM6*Constants!$H82*EF!$H207*MMVolatEF*NtoN2O*kgtoGg</f>
        <v>3.1481303774142329E-2</v>
      </c>
      <c r="AN157" s="22">
        <f>Constants!$H64*'Activity data'!AN6*Constants!$H82*EF!$H207*MMVolatEF*NtoN2O*kgtoGg</f>
        <v>3.1744972605674958E-2</v>
      </c>
      <c r="AO157" s="22">
        <f>Constants!$H64*'Activity data'!AO6*Constants!$H82*EF!$H207*MMVolatEF*NtoN2O*kgtoGg</f>
        <v>3.2036575139645654E-2</v>
      </c>
      <c r="AP157" s="22">
        <f>Constants!$H64*'Activity data'!AP6*Constants!$H82*EF!$H207*MMVolatEF*NtoN2O*kgtoGg</f>
        <v>3.2335725570798134E-2</v>
      </c>
      <c r="AQ157" s="22">
        <f>Constants!$H64*'Activity data'!AQ6*Constants!$H82*EF!$H207*MMVolatEF*NtoN2O*kgtoGg</f>
        <v>3.2754458826087671E-2</v>
      </c>
      <c r="AR157" s="22">
        <f>Constants!$H64*'Activity data'!AR6*Constants!$H82*EF!$H207*MMVolatEF*NtoN2O*kgtoGg</f>
        <v>3.3175309744170614E-2</v>
      </c>
      <c r="AS157" s="22">
        <f>Constants!$H64*'Activity data'!AS6*Constants!$H82*EF!$H207*MMVolatEF*NtoN2O*kgtoGg</f>
        <v>3.3633598863207582E-2</v>
      </c>
      <c r="AT157" s="22">
        <f>Constants!$H64*'Activity data'!AT6*Constants!$H82*EF!$H207*MMVolatEF*NtoN2O*kgtoGg</f>
        <v>3.4110048496095918E-2</v>
      </c>
      <c r="AU157" s="22">
        <f>Constants!$H64*'Activity data'!AU6*Constants!$H82*EF!$H207*MMVolatEF*NtoN2O*kgtoGg</f>
        <v>3.4726776656263877E-2</v>
      </c>
      <c r="AV157" s="22">
        <f>Constants!$H64*'Activity data'!AV6*Constants!$H82*EF!$H207*MMVolatEF*NtoN2O*kgtoGg</f>
        <v>3.5384261803833375E-2</v>
      </c>
      <c r="AW157" s="22">
        <f>Constants!$H64*'Activity data'!AW6*Constants!$H82*EF!$H207*MMVolatEF*NtoN2O*kgtoGg</f>
        <v>3.5974169122399091E-2</v>
      </c>
      <c r="AX157" s="22">
        <f>Constants!$H64*'Activity data'!AX6*Constants!$H82*EF!$H207*MMVolatEF*NtoN2O*kgtoGg</f>
        <v>3.6562359145002901E-2</v>
      </c>
      <c r="AY157" s="22">
        <f>Constants!$H64*'Activity data'!AY6*Constants!$H82*EF!$H207*MMVolatEF*NtoN2O*kgtoGg</f>
        <v>3.7159087981131336E-2</v>
      </c>
      <c r="AZ157" s="22">
        <f>Constants!$H64*'Activity data'!AZ6*Constants!$H82*EF!$H207*MMVolatEF*NtoN2O*kgtoGg</f>
        <v>3.7818399939821772E-2</v>
      </c>
      <c r="BA157" s="22">
        <f>Constants!$H64*'Activity data'!BA6*Constants!$H82*EF!$H207*MMVolatEF*NtoN2O*kgtoGg</f>
        <v>3.8389828534984731E-2</v>
      </c>
      <c r="BB157" s="22">
        <f>Constants!$H64*'Activity data'!BB6*Constants!$H82*EF!$H207*MMVolatEF*NtoN2O*kgtoGg</f>
        <v>3.8987368675415711E-2</v>
      </c>
      <c r="BC157" s="22">
        <f>Constants!$H64*'Activity data'!BC6*Constants!$H82*EF!$H207*MMVolatEF*NtoN2O*kgtoGg</f>
        <v>3.9616457661081371E-2</v>
      </c>
      <c r="BD157" s="22">
        <f>Constants!$H64*'Activity data'!BD6*Constants!$H82*EF!$H207*MMVolatEF*NtoN2O*kgtoGg</f>
        <v>4.0218210177758257E-2</v>
      </c>
      <c r="BE157" s="22">
        <f>Constants!$H64*'Activity data'!BE6*Constants!$H82*EF!$H207*MMVolatEF*NtoN2O*kgtoGg</f>
        <v>4.0831471947450911E-2</v>
      </c>
      <c r="BF157" s="22">
        <f>Constants!$H64*'Activity data'!BF6*Constants!$H82*EF!$H207*MMVolatEF*NtoN2O*kgtoGg</f>
        <v>4.1481625062268886E-2</v>
      </c>
      <c r="BG157" s="22">
        <f>Constants!$H64*'Activity data'!BG6*Constants!$H82*EF!$H207*MMVolatEF*NtoN2O*kgtoGg</f>
        <v>4.2119069337314567E-2</v>
      </c>
      <c r="BH157" s="22">
        <f>Constants!$H64*'Activity data'!BH6*Constants!$H82*EF!$H207*MMVolatEF*NtoN2O*kgtoGg</f>
        <v>4.2772122641425332E-2</v>
      </c>
      <c r="BI157" s="22">
        <f>Constants!$H64*'Activity data'!BI6*Constants!$H82*EF!$H207*MMVolatEF*NtoN2O*kgtoGg</f>
        <v>4.3447330979397382E-2</v>
      </c>
      <c r="BJ157" s="22">
        <f>Constants!$H64*'Activity data'!BJ6*Constants!$H82*EF!$H207*MMVolatEF*NtoN2O*kgtoGg</f>
        <v>4.4145798982605365E-2</v>
      </c>
      <c r="BK157" s="22">
        <f>Constants!$H64*'Activity data'!BK6*Constants!$H82*EF!$H207*MMVolatEF*NtoN2O*kgtoGg</f>
        <v>4.4899854494491041E-2</v>
      </c>
      <c r="BL157" s="22">
        <f>Constants!$H64*'Activity data'!BL6*Constants!$H82*EF!$H207*MMVolatEF*NtoN2O*kgtoGg</f>
        <v>4.5671709846698147E-2</v>
      </c>
      <c r="BM157" s="22">
        <f>Constants!$H64*'Activity data'!BM6*Constants!$H82*EF!$H207*MMVolatEF*NtoN2O*kgtoGg</f>
        <v>4.6433082991635365E-2</v>
      </c>
      <c r="BN157" s="22">
        <f>Constants!$H64*'Activity data'!BN6*Constants!$H82*EF!$H207*MMVolatEF*NtoN2O*kgtoGg</f>
        <v>4.7229587984350431E-2</v>
      </c>
      <c r="BO157" s="22">
        <f>Constants!$H64*'Activity data'!BO6*Constants!$H82*EF!$H207*MMVolatEF*NtoN2O*kgtoGg</f>
        <v>4.8072976772319725E-2</v>
      </c>
      <c r="BP157" s="22">
        <f>Constants!$H64*'Activity data'!BP6*Constants!$H82*EF!$H207*MMVolatEF*NtoN2O*kgtoGg</f>
        <v>4.9101588693022731E-2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2.9004272389961214E-4</v>
      </c>
      <c r="AE158" s="22">
        <f>Constants!$H65*'Activity data'!AE7*Constants!$H83*EF!$H208*MMVolatEF*NtoN2O*kgtoGg</f>
        <v>2.9191527470874974E-4</v>
      </c>
      <c r="AF158" s="22">
        <f>Constants!$H65*'Activity data'!AF7*Constants!$H83*EF!$H208*MMVolatEF*NtoN2O*kgtoGg</f>
        <v>2.9341555380161432E-4</v>
      </c>
      <c r="AG158" s="22">
        <f>Constants!$H65*'Activity data'!AG7*Constants!$H83*EF!$H208*MMVolatEF*NtoN2O*kgtoGg</f>
        <v>2.9393539510539772E-4</v>
      </c>
      <c r="AH158" s="22">
        <f>Constants!$H65*'Activity data'!AH7*Constants!$H83*EF!$H208*MMVolatEF*NtoN2O*kgtoGg</f>
        <v>2.9446299013387691E-4</v>
      </c>
      <c r="AI158" s="22">
        <f>Constants!$H65*'Activity data'!AI7*Constants!$H83*EF!$H208*MMVolatEF*NtoN2O*kgtoGg</f>
        <v>2.9589774852253149E-4</v>
      </c>
      <c r="AJ158" s="22">
        <f>Constants!$H65*'Activity data'!AJ7*Constants!$H83*EF!$H208*MMVolatEF*NtoN2O*kgtoGg</f>
        <v>2.9708254510355729E-4</v>
      </c>
      <c r="AK158" s="22">
        <f>Constants!$H65*'Activity data'!AK7*Constants!$H83*EF!$H208*MMVolatEF*NtoN2O*kgtoGg</f>
        <v>2.9728611174766522E-4</v>
      </c>
      <c r="AL158" s="22">
        <f>Constants!$H65*'Activity data'!AL7*Constants!$H83*EF!$H208*MMVolatEF*NtoN2O*kgtoGg</f>
        <v>2.8819825548962992E-4</v>
      </c>
      <c r="AM158" s="22">
        <f>Constants!$H65*'Activity data'!AM7*Constants!$H83*EF!$H208*MMVolatEF*NtoN2O*kgtoGg</f>
        <v>2.9181919148866777E-4</v>
      </c>
      <c r="AN158" s="22">
        <f>Constants!$H65*'Activity data'!AN7*Constants!$H83*EF!$H208*MMVolatEF*NtoN2O*kgtoGg</f>
        <v>2.9426329691043277E-4</v>
      </c>
      <c r="AO158" s="22">
        <f>Constants!$H65*'Activity data'!AO7*Constants!$H83*EF!$H208*MMVolatEF*NtoN2O*kgtoGg</f>
        <v>2.9696633666729535E-4</v>
      </c>
      <c r="AP158" s="22">
        <f>Constants!$H65*'Activity data'!AP7*Constants!$H83*EF!$H208*MMVolatEF*NtoN2O*kgtoGg</f>
        <v>2.9973934243537643E-4</v>
      </c>
      <c r="AQ158" s="22">
        <f>Constants!$H65*'Activity data'!AQ7*Constants!$H83*EF!$H208*MMVolatEF*NtoN2O*kgtoGg</f>
        <v>3.0362083352242512E-4</v>
      </c>
      <c r="AR158" s="22">
        <f>Constants!$H65*'Activity data'!AR7*Constants!$H83*EF!$H208*MMVolatEF*NtoN2O*kgtoGg</f>
        <v>3.075219545030976E-4</v>
      </c>
      <c r="AS158" s="22">
        <f>Constants!$H65*'Activity data'!AS7*Constants!$H83*EF!$H208*MMVolatEF*NtoN2O*kgtoGg</f>
        <v>3.1177011274790536E-4</v>
      </c>
      <c r="AT158" s="22">
        <f>Constants!$H65*'Activity data'!AT7*Constants!$H83*EF!$H208*MMVolatEF*NtoN2O*kgtoGg</f>
        <v>3.1618661174845656E-4</v>
      </c>
      <c r="AU158" s="22">
        <f>Constants!$H65*'Activity data'!AU7*Constants!$H83*EF!$H208*MMVolatEF*NtoN2O*kgtoGg</f>
        <v>3.2190343702226664E-4</v>
      </c>
      <c r="AV158" s="22">
        <f>Constants!$H65*'Activity data'!AV7*Constants!$H83*EF!$H208*MMVolatEF*NtoN2O*kgtoGg</f>
        <v>3.2799806339339961E-4</v>
      </c>
      <c r="AW158" s="22">
        <f>Constants!$H65*'Activity data'!AW7*Constants!$H83*EF!$H208*MMVolatEF*NtoN2O*kgtoGg</f>
        <v>3.3346627011038104E-4</v>
      </c>
      <c r="AX158" s="22">
        <f>Constants!$H65*'Activity data'!AX7*Constants!$H83*EF!$H208*MMVolatEF*NtoN2O*kgtoGg</f>
        <v>3.3891855817536667E-4</v>
      </c>
      <c r="AY158" s="22">
        <f>Constants!$H65*'Activity data'!AY7*Constants!$H83*EF!$H208*MMVolatEF*NtoN2O*kgtoGg</f>
        <v>3.4444999765278757E-4</v>
      </c>
      <c r="AZ158" s="22">
        <f>Constants!$H65*'Activity data'!AZ7*Constants!$H83*EF!$H208*MMVolatEF*NtoN2O*kgtoGg</f>
        <v>3.5056155783797546E-4</v>
      </c>
      <c r="BA158" s="22">
        <f>Constants!$H65*'Activity data'!BA7*Constants!$H83*EF!$H208*MMVolatEF*NtoN2O*kgtoGg</f>
        <v>3.5585847412296508E-4</v>
      </c>
      <c r="BB158" s="22">
        <f>Constants!$H65*'Activity data'!BB7*Constants!$H83*EF!$H208*MMVolatEF*NtoN2O*kgtoGg</f>
        <v>3.6139743406927516E-4</v>
      </c>
      <c r="BC158" s="22">
        <f>Constants!$H65*'Activity data'!BC7*Constants!$H83*EF!$H208*MMVolatEF*NtoN2O*kgtoGg</f>
        <v>3.6722883928960677E-4</v>
      </c>
      <c r="BD158" s="22">
        <f>Constants!$H65*'Activity data'!BD7*Constants!$H83*EF!$H208*MMVolatEF*NtoN2O*kgtoGg</f>
        <v>3.7280684629188205E-4</v>
      </c>
      <c r="BE158" s="22">
        <f>Constants!$H65*'Activity data'!BE7*Constants!$H83*EF!$H208*MMVolatEF*NtoN2O*kgtoGg</f>
        <v>3.7849153950174862E-4</v>
      </c>
      <c r="BF158" s="22">
        <f>Constants!$H65*'Activity data'!BF7*Constants!$H83*EF!$H208*MMVolatEF*NtoN2O*kgtoGg</f>
        <v>3.8451820083925834E-4</v>
      </c>
      <c r="BG158" s="22">
        <f>Constants!$H65*'Activity data'!BG7*Constants!$H83*EF!$H208*MMVolatEF*NtoN2O*kgtoGg</f>
        <v>3.9042705627604312E-4</v>
      </c>
      <c r="BH158" s="22">
        <f>Constants!$H65*'Activity data'!BH7*Constants!$H83*EF!$H208*MMVolatEF*NtoN2O*kgtoGg</f>
        <v>3.9648060121725171E-4</v>
      </c>
      <c r="BI158" s="22">
        <f>Constants!$H65*'Activity data'!BI7*Constants!$H83*EF!$H208*MMVolatEF*NtoN2O*kgtoGg</f>
        <v>4.0273951452932512E-4</v>
      </c>
      <c r="BJ158" s="22">
        <f>Constants!$H65*'Activity data'!BJ7*Constants!$H83*EF!$H208*MMVolatEF*NtoN2O*kgtoGg</f>
        <v>4.0921403570669376E-4</v>
      </c>
      <c r="BK158" s="22">
        <f>Constants!$H65*'Activity data'!BK7*Constants!$H83*EF!$H208*MMVolatEF*NtoN2O*kgtoGg</f>
        <v>4.1620383102758477E-4</v>
      </c>
      <c r="BL158" s="22">
        <f>Constants!$H65*'Activity data'!BL7*Constants!$H83*EF!$H208*MMVolatEF*NtoN2O*kgtoGg</f>
        <v>4.2335862380374307E-4</v>
      </c>
      <c r="BM158" s="22">
        <f>Constants!$H65*'Activity data'!BM7*Constants!$H83*EF!$H208*MMVolatEF*NtoN2O*kgtoGg</f>
        <v>4.3041625067875394E-4</v>
      </c>
      <c r="BN158" s="22">
        <f>Constants!$H65*'Activity data'!BN7*Constants!$H83*EF!$H208*MMVolatEF*NtoN2O*kgtoGg</f>
        <v>4.3779953583931682E-4</v>
      </c>
      <c r="BO158" s="22">
        <f>Constants!$H65*'Activity data'!BO7*Constants!$H83*EF!$H208*MMVolatEF*NtoN2O*kgtoGg</f>
        <v>4.4561741517435121E-4</v>
      </c>
      <c r="BP158" s="22">
        <f>Constants!$H65*'Activity data'!BP7*Constants!$H83*EF!$H208*MMVolatEF*NtoN2O*kgtoGg</f>
        <v>4.5515223943730636E-4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3.2521113694384844E-3</v>
      </c>
      <c r="AE159" s="22">
        <f>Constants!$H66*'Activity data'!AE8*Constants!$H84*EF!$H209*MMVolatEF*NtoN2O*kgtoGg</f>
        <v>3.23271576834814E-3</v>
      </c>
      <c r="AF159" s="22">
        <f>Constants!$H66*'Activity data'!AF8*Constants!$H84*EF!$H209*MMVolatEF*NtoN2O*kgtoGg</f>
        <v>3.1956095948359538E-3</v>
      </c>
      <c r="AG159" s="22">
        <f>Constants!$H66*'Activity data'!AG8*Constants!$H84*EF!$H209*MMVolatEF*NtoN2O*kgtoGg</f>
        <v>3.1227445998815015E-3</v>
      </c>
      <c r="AH159" s="22">
        <f>Constants!$H66*'Activity data'!AH8*Constants!$H84*EF!$H209*MMVolatEF*NtoN2O*kgtoGg</f>
        <v>3.0479107556975866E-3</v>
      </c>
      <c r="AI159" s="22">
        <f>Constants!$H66*'Activity data'!AI8*Constants!$H84*EF!$H209*MMVolatEF*NtoN2O*kgtoGg</f>
        <v>2.9988200526914104E-3</v>
      </c>
      <c r="AJ159" s="22">
        <f>Constants!$H66*'Activity data'!AJ8*Constants!$H84*EF!$H209*MMVolatEF*NtoN2O*kgtoGg</f>
        <v>2.9405309607914085E-3</v>
      </c>
      <c r="AK159" s="22">
        <f>Constants!$H66*'Activity data'!AK8*Constants!$H84*EF!$H209*MMVolatEF*NtoN2O*kgtoGg</f>
        <v>2.8525462426252784E-3</v>
      </c>
      <c r="AL159" s="22">
        <f>Constants!$H66*'Activity data'!AL8*Constants!$H84*EF!$H209*MMVolatEF*NtoN2O*kgtoGg</f>
        <v>2.5032511178267442E-3</v>
      </c>
      <c r="AM159" s="22">
        <f>Constants!$H66*'Activity data'!AM8*Constants!$H84*EF!$H209*MMVolatEF*NtoN2O*kgtoGg</f>
        <v>2.5614556179452152E-3</v>
      </c>
      <c r="AN159" s="22">
        <f>Constants!$H66*'Activity data'!AN8*Constants!$H84*EF!$H209*MMVolatEF*NtoN2O*kgtoGg</f>
        <v>2.5841607507690553E-3</v>
      </c>
      <c r="AO159" s="22">
        <f>Constants!$H66*'Activity data'!AO8*Constants!$H84*EF!$H209*MMVolatEF*NtoN2O*kgtoGg</f>
        <v>2.6116269317041679E-3</v>
      </c>
      <c r="AP159" s="22">
        <f>Constants!$H66*'Activity data'!AP8*Constants!$H84*EF!$H209*MMVolatEF*NtoN2O*kgtoGg</f>
        <v>2.638663593152167E-3</v>
      </c>
      <c r="AQ159" s="22">
        <f>Constants!$H66*'Activity data'!AQ8*Constants!$H84*EF!$H209*MMVolatEF*NtoN2O*kgtoGg</f>
        <v>2.6924627459296913E-3</v>
      </c>
      <c r="AR159" s="22">
        <f>Constants!$H66*'Activity data'!AR8*Constants!$H84*EF!$H209*MMVolatEF*NtoN2O*kgtoGg</f>
        <v>2.7490063171121595E-3</v>
      </c>
      <c r="AS159" s="22">
        <f>Constants!$H66*'Activity data'!AS8*Constants!$H84*EF!$H209*MMVolatEF*NtoN2O*kgtoGg</f>
        <v>2.8114314919189666E-3</v>
      </c>
      <c r="AT159" s="22">
        <f>Constants!$H66*'Activity data'!AT8*Constants!$H84*EF!$H209*MMVolatEF*NtoN2O*kgtoGg</f>
        <v>2.8750031610080625E-3</v>
      </c>
      <c r="AU159" s="22">
        <f>Constants!$H66*'Activity data'!AU8*Constants!$H84*EF!$H209*MMVolatEF*NtoN2O*kgtoGg</f>
        <v>2.9675726454960055E-3</v>
      </c>
      <c r="AV159" s="22">
        <f>Constants!$H66*'Activity data'!AV8*Constants!$H84*EF!$H209*MMVolatEF*NtoN2O*kgtoGg</f>
        <v>3.0654408434551261E-3</v>
      </c>
      <c r="AW159" s="22">
        <f>Constants!$H66*'Activity data'!AW8*Constants!$H84*EF!$H209*MMVolatEF*NtoN2O*kgtoGg</f>
        <v>3.121715143624059E-3</v>
      </c>
      <c r="AX159" s="22">
        <f>Constants!$H66*'Activity data'!AX8*Constants!$H84*EF!$H209*MMVolatEF*NtoN2O*kgtoGg</f>
        <v>3.1722816141916319E-3</v>
      </c>
      <c r="AY159" s="22">
        <f>Constants!$H66*'Activity data'!AY8*Constants!$H84*EF!$H209*MMVolatEF*NtoN2O*kgtoGg</f>
        <v>3.2194703022193319E-3</v>
      </c>
      <c r="AZ159" s="22">
        <f>Constants!$H66*'Activity data'!AZ8*Constants!$H84*EF!$H209*MMVolatEF*NtoN2O*kgtoGg</f>
        <v>3.2743933377323551E-3</v>
      </c>
      <c r="BA159" s="22">
        <f>Constants!$H66*'Activity data'!BA8*Constants!$H84*EF!$H209*MMVolatEF*NtoN2O*kgtoGg</f>
        <v>3.3061048350606142E-3</v>
      </c>
      <c r="BB159" s="22">
        <f>Constants!$H66*'Activity data'!BB8*Constants!$H84*EF!$H209*MMVolatEF*NtoN2O*kgtoGg</f>
        <v>3.3415600497749601E-3</v>
      </c>
      <c r="BC159" s="22">
        <f>Constants!$H66*'Activity data'!BC8*Constants!$H84*EF!$H209*MMVolatEF*NtoN2O*kgtoGg</f>
        <v>3.3781687183039649E-3</v>
      </c>
      <c r="BD159" s="22">
        <f>Constants!$H66*'Activity data'!BD8*Constants!$H84*EF!$H209*MMVolatEF*NtoN2O*kgtoGg</f>
        <v>3.4046291733042188E-3</v>
      </c>
      <c r="BE159" s="22">
        <f>Constants!$H66*'Activity data'!BE8*Constants!$H84*EF!$H209*MMVolatEF*NtoN2O*kgtoGg</f>
        <v>3.4284962812178516E-3</v>
      </c>
      <c r="BF159" s="22">
        <f>Constants!$H66*'Activity data'!BF8*Constants!$H84*EF!$H209*MMVolatEF*NtoN2O*kgtoGg</f>
        <v>3.4542194086062536E-3</v>
      </c>
      <c r="BG159" s="22">
        <f>Constants!$H66*'Activity data'!BG8*Constants!$H84*EF!$H209*MMVolatEF*NtoN2O*kgtoGg</f>
        <v>3.49323594629388E-3</v>
      </c>
      <c r="BH159" s="22">
        <f>Constants!$H66*'Activity data'!BH8*Constants!$H84*EF!$H209*MMVolatEF*NtoN2O*kgtoGg</f>
        <v>3.531002727445681E-3</v>
      </c>
      <c r="BI159" s="22">
        <f>Constants!$H66*'Activity data'!BI8*Constants!$H84*EF!$H209*MMVolatEF*NtoN2O*kgtoGg</f>
        <v>3.5685282828344204E-3</v>
      </c>
      <c r="BJ159" s="22">
        <f>Constants!$H66*'Activity data'!BJ8*Constants!$H84*EF!$H209*MMVolatEF*NtoN2O*kgtoGg</f>
        <v>3.6058426961086574E-3</v>
      </c>
      <c r="BK159" s="22">
        <f>Constants!$H66*'Activity data'!BK8*Constants!$H84*EF!$H209*MMVolatEF*NtoN2O*kgtoGg</f>
        <v>3.6479509768210612E-3</v>
      </c>
      <c r="BL159" s="22">
        <f>Constants!$H66*'Activity data'!BL8*Constants!$H84*EF!$H209*MMVolatEF*NtoN2O*kgtoGg</f>
        <v>3.6909005741744562E-3</v>
      </c>
      <c r="BM159" s="22">
        <f>Constants!$H66*'Activity data'!BM8*Constants!$H84*EF!$H209*MMVolatEF*NtoN2O*kgtoGg</f>
        <v>3.7277324067720207E-3</v>
      </c>
      <c r="BN159" s="22">
        <f>Constants!$H66*'Activity data'!BN8*Constants!$H84*EF!$H209*MMVolatEF*NtoN2O*kgtoGg</f>
        <v>3.7654617968264697E-3</v>
      </c>
      <c r="BO159" s="22">
        <f>Constants!$H66*'Activity data'!BO8*Constants!$H84*EF!$H209*MMVolatEF*NtoN2O*kgtoGg</f>
        <v>3.805542289063863E-3</v>
      </c>
      <c r="BP159" s="22">
        <f>Constants!$H66*'Activity data'!BP8*Constants!$H84*EF!$H209*MMVolatEF*NtoN2O*kgtoGg</f>
        <v>3.8674023225449476E-3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1.6189031195403859E-2</v>
      </c>
      <c r="AE160" s="22">
        <f>Constants!$H67*'Activity data'!AE9*Constants!$H85*EF!$H210*MMVolatEF*NtoN2O*kgtoGg</f>
        <v>1.6092479769134777E-2</v>
      </c>
      <c r="AF160" s="22">
        <f>Constants!$H67*'Activity data'!AF9*Constants!$H85*EF!$H210*MMVolatEF*NtoN2O*kgtoGg</f>
        <v>1.5907765000084732E-2</v>
      </c>
      <c r="AG160" s="22">
        <f>Constants!$H67*'Activity data'!AG9*Constants!$H85*EF!$H210*MMVolatEF*NtoN2O*kgtoGg</f>
        <v>1.5545042589205469E-2</v>
      </c>
      <c r="AH160" s="22">
        <f>Constants!$H67*'Activity data'!AH9*Constants!$H85*EF!$H210*MMVolatEF*NtoN2O*kgtoGg</f>
        <v>1.5172519234270506E-2</v>
      </c>
      <c r="AI160" s="22">
        <f>Constants!$H67*'Activity data'!AI9*Constants!$H85*EF!$H210*MMVolatEF*NtoN2O*kgtoGg</f>
        <v>1.4928145400754307E-2</v>
      </c>
      <c r="AJ160" s="22">
        <f>Constants!$H67*'Activity data'!AJ9*Constants!$H85*EF!$H210*MMVolatEF*NtoN2O*kgtoGg</f>
        <v>1.4637981928497875E-2</v>
      </c>
      <c r="AK160" s="22">
        <f>Constants!$H67*'Activity data'!AK9*Constants!$H85*EF!$H210*MMVolatEF*NtoN2O*kgtoGg</f>
        <v>1.4199993438775198E-2</v>
      </c>
      <c r="AL160" s="22">
        <f>Constants!$H67*'Activity data'!AL9*Constants!$H85*EF!$H210*MMVolatEF*NtoN2O*kgtoGg</f>
        <v>1.2461200073669035E-2</v>
      </c>
      <c r="AM160" s="22">
        <f>Constants!$H67*'Activity data'!AM9*Constants!$H85*EF!$H210*MMVolatEF*NtoN2O*kgtoGg</f>
        <v>1.2750942447496015E-2</v>
      </c>
      <c r="AN160" s="22">
        <f>Constants!$H67*'Activity data'!AN9*Constants!$H85*EF!$H210*MMVolatEF*NtoN2O*kgtoGg</f>
        <v>1.2863968743900001E-2</v>
      </c>
      <c r="AO160" s="22">
        <f>Constants!$H67*'Activity data'!AO9*Constants!$H85*EF!$H210*MMVolatEF*NtoN2O*kgtoGg</f>
        <v>1.3000695568250398E-2</v>
      </c>
      <c r="AP160" s="22">
        <f>Constants!$H67*'Activity data'!AP9*Constants!$H85*EF!$H210*MMVolatEF*NtoN2O*kgtoGg</f>
        <v>1.3135284241847027E-2</v>
      </c>
      <c r="AQ160" s="22">
        <f>Constants!$H67*'Activity data'!AQ9*Constants!$H85*EF!$H210*MMVolatEF*NtoN2O*kgtoGg</f>
        <v>1.3403096768437104E-2</v>
      </c>
      <c r="AR160" s="22">
        <f>Constants!$H67*'Activity data'!AR9*Constants!$H85*EF!$H210*MMVolatEF*NtoN2O*kgtoGg</f>
        <v>1.3684571027398462E-2</v>
      </c>
      <c r="AS160" s="22">
        <f>Constants!$H67*'Activity data'!AS9*Constants!$H85*EF!$H210*MMVolatEF*NtoN2O*kgtoGg</f>
        <v>1.3995323946816608E-2</v>
      </c>
      <c r="AT160" s="22">
        <f>Constants!$H67*'Activity data'!AT9*Constants!$H85*EF!$H210*MMVolatEF*NtoN2O*kgtoGg</f>
        <v>1.4311784122104194E-2</v>
      </c>
      <c r="AU160" s="22">
        <f>Constants!$H67*'Activity data'!AU9*Constants!$H85*EF!$H210*MMVolatEF*NtoN2O*kgtoGg</f>
        <v>1.4772595607897966E-2</v>
      </c>
      <c r="AV160" s="22">
        <f>Constants!$H67*'Activity data'!AV9*Constants!$H85*EF!$H210*MMVolatEF*NtoN2O*kgtoGg</f>
        <v>1.5259784123238302E-2</v>
      </c>
      <c r="AW160" s="22">
        <f>Constants!$H67*'Activity data'!AW9*Constants!$H85*EF!$H210*MMVolatEF*NtoN2O*kgtoGg</f>
        <v>1.5539917949372206E-2</v>
      </c>
      <c r="AX160" s="22">
        <f>Constants!$H67*'Activity data'!AX9*Constants!$H85*EF!$H210*MMVolatEF*NtoN2O*kgtoGg</f>
        <v>1.5791638163247065E-2</v>
      </c>
      <c r="AY160" s="22">
        <f>Constants!$H67*'Activity data'!AY9*Constants!$H85*EF!$H210*MMVolatEF*NtoN2O*kgtoGg</f>
        <v>1.602654375403639E-2</v>
      </c>
      <c r="AZ160" s="22">
        <f>Constants!$H67*'Activity data'!AZ9*Constants!$H85*EF!$H210*MMVolatEF*NtoN2O*kgtoGg</f>
        <v>1.6299950976071384E-2</v>
      </c>
      <c r="BA160" s="22">
        <f>Constants!$H67*'Activity data'!BA9*Constants!$H85*EF!$H210*MMVolatEF*NtoN2O*kgtoGg</f>
        <v>1.6457811012577088E-2</v>
      </c>
      <c r="BB160" s="22">
        <f>Constants!$H67*'Activity data'!BB9*Constants!$H85*EF!$H210*MMVolatEF*NtoN2O*kgtoGg</f>
        <v>1.6634307298173039E-2</v>
      </c>
      <c r="BC160" s="22">
        <f>Constants!$H67*'Activity data'!BC9*Constants!$H85*EF!$H210*MMVolatEF*NtoN2O*kgtoGg</f>
        <v>1.6816545484235102E-2</v>
      </c>
      <c r="BD160" s="22">
        <f>Constants!$H67*'Activity data'!BD9*Constants!$H85*EF!$H210*MMVolatEF*NtoN2O*kgtoGg</f>
        <v>1.694826579844981E-2</v>
      </c>
      <c r="BE160" s="22">
        <f>Constants!$H67*'Activity data'!BE9*Constants!$H85*EF!$H210*MMVolatEF*NtoN2O*kgtoGg</f>
        <v>1.7067076414282015E-2</v>
      </c>
      <c r="BF160" s="22">
        <f>Constants!$H67*'Activity data'!BF9*Constants!$H85*EF!$H210*MMVolatEF*NtoN2O*kgtoGg</f>
        <v>1.719512630692947E-2</v>
      </c>
      <c r="BG160" s="22">
        <f>Constants!$H67*'Activity data'!BG9*Constants!$H85*EF!$H210*MMVolatEF*NtoN2O*kgtoGg</f>
        <v>1.738935088106228E-2</v>
      </c>
      <c r="BH160" s="22">
        <f>Constants!$H67*'Activity data'!BH9*Constants!$H85*EF!$H210*MMVolatEF*NtoN2O*kgtoGg</f>
        <v>1.7577354159167124E-2</v>
      </c>
      <c r="BI160" s="22">
        <f>Constants!$H67*'Activity data'!BI9*Constants!$H85*EF!$H210*MMVolatEF*NtoN2O*kgtoGg</f>
        <v>1.7764156613880745E-2</v>
      </c>
      <c r="BJ160" s="22">
        <f>Constants!$H67*'Activity data'!BJ9*Constants!$H85*EF!$H210*MMVolatEF*NtoN2O*kgtoGg</f>
        <v>1.7949908001798038E-2</v>
      </c>
      <c r="BK160" s="22">
        <f>Constants!$H67*'Activity data'!BK9*Constants!$H85*EF!$H210*MMVolatEF*NtoN2O*kgtoGg</f>
        <v>1.8159523292480908E-2</v>
      </c>
      <c r="BL160" s="22">
        <f>Constants!$H67*'Activity data'!BL9*Constants!$H85*EF!$H210*MMVolatEF*NtoN2O*kgtoGg</f>
        <v>1.8373326662783133E-2</v>
      </c>
      <c r="BM160" s="22">
        <f>Constants!$H67*'Activity data'!BM9*Constants!$H85*EF!$H210*MMVolatEF*NtoN2O*kgtoGg</f>
        <v>1.8556675761005691E-2</v>
      </c>
      <c r="BN160" s="22">
        <f>Constants!$H67*'Activity data'!BN9*Constants!$H85*EF!$H210*MMVolatEF*NtoN2O*kgtoGg</f>
        <v>1.8744492905988799E-2</v>
      </c>
      <c r="BO160" s="22">
        <f>Constants!$H67*'Activity data'!BO9*Constants!$H85*EF!$H210*MMVolatEF*NtoN2O*kgtoGg</f>
        <v>1.8944013852674687E-2</v>
      </c>
      <c r="BP160" s="22">
        <f>Constants!$H67*'Activity data'!BP9*Constants!$H85*EF!$H210*MMVolatEF*NtoN2O*kgtoGg</f>
        <v>1.9251953494959118E-2</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0.15895774476804939</v>
      </c>
      <c r="AE161" s="22">
        <f>Constants!$H68*'Activity data'!AE10*Constants!$H86*EF!$H211*MMVolatEF*NtoN2O*kgtoGg</f>
        <v>0.16474006043465586</v>
      </c>
      <c r="AF161" s="22">
        <f>Constants!$H68*'Activity data'!AF10*Constants!$H86*EF!$H211*MMVolatEF*NtoN2O*kgtoGg</f>
        <v>0.1696924904548085</v>
      </c>
      <c r="AG161" s="22">
        <f>Constants!$H68*'Activity data'!AG10*Constants!$H86*EF!$H211*MMVolatEF*NtoN2O*kgtoGg</f>
        <v>0.17271294151019295</v>
      </c>
      <c r="AH161" s="22">
        <f>Constants!$H68*'Activity data'!AH10*Constants!$H86*EF!$H211*MMVolatEF*NtoN2O*kgtoGg</f>
        <v>0.17551235026488174</v>
      </c>
      <c r="AI161" s="22">
        <f>Constants!$H68*'Activity data'!AI10*Constants!$H86*EF!$H211*MMVolatEF*NtoN2O*kgtoGg</f>
        <v>0.17973861934329766</v>
      </c>
      <c r="AJ161" s="22">
        <f>Constants!$H68*'Activity data'!AJ10*Constants!$H86*EF!$H211*MMVolatEF*NtoN2O*kgtoGg</f>
        <v>0.18339966654400489</v>
      </c>
      <c r="AK161" s="22">
        <f>Constants!$H68*'Activity data'!AK10*Constants!$H86*EF!$H211*MMVolatEF*NtoN2O*kgtoGg</f>
        <v>0.185100895548334</v>
      </c>
      <c r="AL161" s="22">
        <f>Constants!$H68*'Activity data'!AL10*Constants!$H86*EF!$H211*MMVolatEF*NtoN2O*kgtoGg</f>
        <v>0.16897692959756164</v>
      </c>
      <c r="AM161" s="22">
        <f>Constants!$H68*'Activity data'!AM10*Constants!$H86*EF!$H211*MMVolatEF*NtoN2O*kgtoGg</f>
        <v>0.17704774247930694</v>
      </c>
      <c r="AN161" s="22">
        <f>Constants!$H68*'Activity data'!AN10*Constants!$H86*EF!$H211*MMVolatEF*NtoN2O*kgtoGg</f>
        <v>0.18283705653479645</v>
      </c>
      <c r="AO161" s="22">
        <f>Constants!$H68*'Activity data'!AO10*Constants!$H86*EF!$H211*MMVolatEF*NtoN2O*kgtoGg</f>
        <v>0.18909048128196962</v>
      </c>
      <c r="AP161" s="22">
        <f>Constants!$H68*'Activity data'!AP10*Constants!$H86*EF!$H211*MMVolatEF*NtoN2O*kgtoGg</f>
        <v>0.19545193101834654</v>
      </c>
      <c r="AQ161" s="22">
        <f>Constants!$H68*'Activity data'!AQ10*Constants!$H86*EF!$H211*MMVolatEF*NtoN2O*kgtoGg</f>
        <v>0.20398416221750643</v>
      </c>
      <c r="AR161" s="22">
        <f>Constants!$H68*'Activity data'!AR10*Constants!$H86*EF!$H211*MMVolatEF*NtoN2O*kgtoGg</f>
        <v>0.21296860140058144</v>
      </c>
      <c r="AS161" s="22">
        <f>Constants!$H68*'Activity data'!AS10*Constants!$H86*EF!$H211*MMVolatEF*NtoN2O*kgtoGg</f>
        <v>0.22267467470168836</v>
      </c>
      <c r="AT161" s="22">
        <f>Constants!$H68*'Activity data'!AT10*Constants!$H86*EF!$H211*MMVolatEF*NtoN2O*kgtoGg</f>
        <v>0.23275708721829855</v>
      </c>
      <c r="AU161" s="22">
        <f>Constants!$H68*'Activity data'!AU10*Constants!$H86*EF!$H211*MMVolatEF*NtoN2O*kgtoGg</f>
        <v>0.2455340840764707</v>
      </c>
      <c r="AV161" s="22">
        <f>Constants!$H68*'Activity data'!AV10*Constants!$H86*EF!$H211*MMVolatEF*NtoN2O*kgtoGg</f>
        <v>0.25916720124190229</v>
      </c>
      <c r="AW161" s="22">
        <f>Constants!$H68*'Activity data'!AW10*Constants!$H86*EF!$H211*MMVolatEF*NtoN2O*kgtoGg</f>
        <v>0.27264465782148012</v>
      </c>
      <c r="AX161" s="22">
        <f>Constants!$H68*'Activity data'!AX10*Constants!$H86*EF!$H211*MMVolatEF*NtoN2O*kgtoGg</f>
        <v>0.28623269980592136</v>
      </c>
      <c r="AY161" s="22">
        <f>Constants!$H68*'Activity data'!AY10*Constants!$H86*EF!$H211*MMVolatEF*NtoN2O*kgtoGg</f>
        <v>0.30013166238394717</v>
      </c>
      <c r="AZ161" s="22">
        <f>Constants!$H68*'Activity data'!AZ10*Constants!$H86*EF!$H211*MMVolatEF*NtoN2O*kgtoGg</f>
        <v>0.31541547985065543</v>
      </c>
      <c r="BA161" s="22">
        <f>Constants!$H68*'Activity data'!BA10*Constants!$H86*EF!$H211*MMVolatEF*NtoN2O*kgtoGg</f>
        <v>0.32911461396109687</v>
      </c>
      <c r="BB161" s="22">
        <f>Constants!$H68*'Activity data'!BB10*Constants!$H86*EF!$H211*MMVolatEF*NtoN2O*kgtoGg</f>
        <v>0.34381162376574004</v>
      </c>
      <c r="BC161" s="22">
        <f>Constants!$H68*'Activity data'!BC10*Constants!$H86*EF!$H211*MMVolatEF*NtoN2O*kgtoGg</f>
        <v>0.35930599544376385</v>
      </c>
      <c r="BD161" s="22">
        <f>Constants!$H68*'Activity data'!BD10*Constants!$H86*EF!$H211*MMVolatEF*NtoN2O*kgtoGg</f>
        <v>0.3744076577501757</v>
      </c>
      <c r="BE161" s="22">
        <f>Constants!$H68*'Activity data'!BE10*Constants!$H86*EF!$H211*MMVolatEF*NtoN2O*kgtoGg</f>
        <v>0.38990540839198323</v>
      </c>
      <c r="BF161" s="22">
        <f>Constants!$H68*'Activity data'!BF10*Constants!$H86*EF!$H211*MMVolatEF*NtoN2O*kgtoGg</f>
        <v>0.40633495159265165</v>
      </c>
      <c r="BG161" s="22">
        <f>Constants!$H68*'Activity data'!BG10*Constants!$H86*EF!$H211*MMVolatEF*NtoN2O*kgtoGg</f>
        <v>0.42247163509777758</v>
      </c>
      <c r="BH161" s="22">
        <f>Constants!$H68*'Activity data'!BH10*Constants!$H86*EF!$H211*MMVolatEF*NtoN2O*kgtoGg</f>
        <v>0.43908085642642425</v>
      </c>
      <c r="BI161" s="22">
        <f>Constants!$H68*'Activity data'!BI10*Constants!$H86*EF!$H211*MMVolatEF*NtoN2O*kgtoGg</f>
        <v>0.45630918379731583</v>
      </c>
      <c r="BJ161" s="22">
        <f>Constants!$H68*'Activity data'!BJ10*Constants!$H86*EF!$H211*MMVolatEF*NtoN2O*kgtoGg</f>
        <v>0.4741902737015421</v>
      </c>
      <c r="BK161" s="22">
        <f>Constants!$H68*'Activity data'!BK10*Constants!$H86*EF!$H211*MMVolatEF*NtoN2O*kgtoGg</f>
        <v>0.49343307291561334</v>
      </c>
      <c r="BL161" s="22">
        <f>Constants!$H68*'Activity data'!BL10*Constants!$H86*EF!$H211*MMVolatEF*NtoN2O*kgtoGg</f>
        <v>0.51357996956015972</v>
      </c>
      <c r="BM161" s="22">
        <f>Constants!$H68*'Activity data'!BM10*Constants!$H86*EF!$H211*MMVolatEF*NtoN2O*kgtoGg</f>
        <v>0.53368568316584863</v>
      </c>
      <c r="BN161" s="22">
        <f>Constants!$H68*'Activity data'!BN10*Constants!$H86*EF!$H211*MMVolatEF*NtoN2O*kgtoGg</f>
        <v>0.55475143258390358</v>
      </c>
      <c r="BO161" s="22">
        <f>Constants!$H68*'Activity data'!BO10*Constants!$H86*EF!$H211*MMVolatEF*NtoN2O*kgtoGg</f>
        <v>0.57705357912027355</v>
      </c>
      <c r="BP161" s="22">
        <f>Constants!$H68*'Activity data'!BP10*Constants!$H86*EF!$H211*MMVolatEF*NtoN2O*kgtoGg</f>
        <v>0.60370431547439685</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1.1718010974109833E-4</v>
      </c>
      <c r="AE162" s="22">
        <f>Constants!$H69*'Activity data'!AE11*Constants!$H87*EF!$H212*MMVolatEF*NtoN2O*kgtoGg</f>
        <v>1.1724395915026929E-4</v>
      </c>
      <c r="AF162" s="22">
        <f>Constants!$H69*'Activity data'!AF11*Constants!$H87*EF!$H212*MMVolatEF*NtoN2O*kgtoGg</f>
        <v>1.1738872431448858E-4</v>
      </c>
      <c r="AG162" s="22">
        <f>Constants!$H69*'Activity data'!AG11*Constants!$H87*EF!$H212*MMVolatEF*NtoN2O*kgtoGg</f>
        <v>1.1760561374710365E-4</v>
      </c>
      <c r="AH162" s="22">
        <f>Constants!$H69*'Activity data'!AH11*Constants!$H87*EF!$H212*MMVolatEF*NtoN2O*kgtoGg</f>
        <v>1.1789699005736539E-4</v>
      </c>
      <c r="AI162" s="22">
        <f>Constants!$H69*'Activity data'!AI11*Constants!$H87*EF!$H212*MMVolatEF*NtoN2O*kgtoGg</f>
        <v>1.1826549745455771E-4</v>
      </c>
      <c r="AJ162" s="22">
        <f>Constants!$H69*'Activity data'!AJ11*Constants!$H87*EF!$H212*MMVolatEF*NtoN2O*kgtoGg</f>
        <v>1.1867267796246127E-4</v>
      </c>
      <c r="AK162" s="22">
        <f>Constants!$H69*'Activity data'!AK11*Constants!$H87*EF!$H212*MMVolatEF*NtoN2O*kgtoGg</f>
        <v>1.1911453143107713E-4</v>
      </c>
      <c r="AL162" s="22">
        <f>Constants!$H69*'Activity data'!AL11*Constants!$H87*EF!$H212*MMVolatEF*NtoN2O*kgtoGg</f>
        <v>1.195362460912347E-4</v>
      </c>
      <c r="AM162" s="22">
        <f>Constants!$H69*'Activity data'!AM11*Constants!$H87*EF!$H212*MMVolatEF*NtoN2O*kgtoGg</f>
        <v>1.1971704413661203E-4</v>
      </c>
      <c r="AN162" s="22">
        <f>Constants!$H69*'Activity data'!AN11*Constants!$H87*EF!$H212*MMVolatEF*NtoN2O*kgtoGg</f>
        <v>1.1991965070917632E-4</v>
      </c>
      <c r="AO162" s="22">
        <f>Constants!$H69*'Activity data'!AO11*Constants!$H87*EF!$H212*MMVolatEF*NtoN2O*kgtoGg</f>
        <v>1.2015136726258652E-4</v>
      </c>
      <c r="AP162" s="22">
        <f>Constants!$H69*'Activity data'!AP11*Constants!$H87*EF!$H212*MMVolatEF*NtoN2O*kgtoGg</f>
        <v>1.2040944762393892E-4</v>
      </c>
      <c r="AQ162" s="22">
        <f>Constants!$H69*'Activity data'!AQ11*Constants!$H87*EF!$H212*MMVolatEF*NtoN2O*kgtoGg</f>
        <v>1.2069907155783845E-4</v>
      </c>
      <c r="AR162" s="22">
        <f>Constants!$H69*'Activity data'!AR11*Constants!$H87*EF!$H212*MMVolatEF*NtoN2O*kgtoGg</f>
        <v>1.2088024772458903E-4</v>
      </c>
      <c r="AS162" s="22">
        <f>Constants!$H69*'Activity data'!AS11*Constants!$H87*EF!$H212*MMVolatEF*NtoN2O*kgtoGg</f>
        <v>1.2108440337064818E-4</v>
      </c>
      <c r="AT162" s="22">
        <f>Constants!$H69*'Activity data'!AT11*Constants!$H87*EF!$H212*MMVolatEF*NtoN2O*kgtoGg</f>
        <v>1.2130937875220584E-4</v>
      </c>
      <c r="AU162" s="22">
        <f>Constants!$H69*'Activity data'!AU11*Constants!$H87*EF!$H212*MMVolatEF*NtoN2O*kgtoGg</f>
        <v>1.2156138040161618E-4</v>
      </c>
      <c r="AV162" s="22">
        <f>Constants!$H69*'Activity data'!AV11*Constants!$H87*EF!$H212*MMVolatEF*NtoN2O*kgtoGg</f>
        <v>1.2183375610094087E-4</v>
      </c>
      <c r="AW162" s="22">
        <f>Constants!$H69*'Activity data'!AW11*Constants!$H87*EF!$H212*MMVolatEF*NtoN2O*kgtoGg</f>
        <v>1.2201303019374334E-4</v>
      </c>
      <c r="AX162" s="22">
        <f>Constants!$H69*'Activity data'!AX11*Constants!$H87*EF!$H212*MMVolatEF*NtoN2O*kgtoGg</f>
        <v>1.2220776440215875E-4</v>
      </c>
      <c r="AY162" s="22">
        <f>Constants!$H69*'Activity data'!AY11*Constants!$H87*EF!$H212*MMVolatEF*NtoN2O*kgtoGg</f>
        <v>1.2241789802081382E-4</v>
      </c>
      <c r="AZ162" s="22">
        <f>Constants!$H69*'Activity data'!AZ11*Constants!$H87*EF!$H212*MMVolatEF*NtoN2O*kgtoGg</f>
        <v>1.2264598332037017E-4</v>
      </c>
      <c r="BA162" s="22">
        <f>Constants!$H69*'Activity data'!BA11*Constants!$H87*EF!$H212*MMVolatEF*NtoN2O*kgtoGg</f>
        <v>1.2288269002312319E-4</v>
      </c>
      <c r="BB162" s="22">
        <f>Constants!$H69*'Activity data'!BB11*Constants!$H87*EF!$H212*MMVolatEF*NtoN2O*kgtoGg</f>
        <v>1.2303369849490586E-4</v>
      </c>
      <c r="BC162" s="22">
        <f>Constants!$H69*'Activity data'!BC11*Constants!$H87*EF!$H212*MMVolatEF*NtoN2O*kgtoGg</f>
        <v>1.2319854503737849E-4</v>
      </c>
      <c r="BD162" s="22">
        <f>Constants!$H69*'Activity data'!BD11*Constants!$H87*EF!$H212*MMVolatEF*NtoN2O*kgtoGg</f>
        <v>1.2337334164751391E-4</v>
      </c>
      <c r="BE162" s="22">
        <f>Constants!$H69*'Activity data'!BE11*Constants!$H87*EF!$H212*MMVolatEF*NtoN2O*kgtoGg</f>
        <v>1.235599356308902E-4</v>
      </c>
      <c r="BF162" s="22">
        <f>Constants!$H69*'Activity data'!BF11*Constants!$H87*EF!$H212*MMVolatEF*NtoN2O*kgtoGg</f>
        <v>1.2375941955095486E-4</v>
      </c>
      <c r="BG162" s="22">
        <f>Constants!$H69*'Activity data'!BG11*Constants!$H87*EF!$H212*MMVolatEF*NtoN2O*kgtoGg</f>
        <v>1.2387498511335423E-4</v>
      </c>
      <c r="BH162" s="22">
        <f>Constants!$H69*'Activity data'!BH11*Constants!$H87*EF!$H212*MMVolatEF*NtoN2O*kgtoGg</f>
        <v>1.2400092096995029E-4</v>
      </c>
      <c r="BI162" s="22">
        <f>Constants!$H69*'Activity data'!BI11*Constants!$H87*EF!$H212*MMVolatEF*NtoN2O*kgtoGg</f>
        <v>1.2413727865407258E-4</v>
      </c>
      <c r="BJ162" s="22">
        <f>Constants!$H69*'Activity data'!BJ11*Constants!$H87*EF!$H212*MMVolatEF*NtoN2O*kgtoGg</f>
        <v>1.2428381504882895E-4</v>
      </c>
      <c r="BK162" s="22">
        <f>Constants!$H69*'Activity data'!BK11*Constants!$H87*EF!$H212*MMVolatEF*NtoN2O*kgtoGg</f>
        <v>1.2444212602974816E-4</v>
      </c>
      <c r="BL162" s="22">
        <f>Constants!$H69*'Activity data'!BL11*Constants!$H87*EF!$H212*MMVolatEF*NtoN2O*kgtoGg</f>
        <v>1.2451525662537284E-4</v>
      </c>
      <c r="BM162" s="22">
        <f>Constants!$H69*'Activity data'!BM11*Constants!$H87*EF!$H212*MMVolatEF*NtoN2O*kgtoGg</f>
        <v>1.2459535139455803E-4</v>
      </c>
      <c r="BN162" s="22">
        <f>Constants!$H69*'Activity data'!BN11*Constants!$H87*EF!$H212*MMVolatEF*NtoN2O*kgtoGg</f>
        <v>1.24684814798423E-4</v>
      </c>
      <c r="BO162" s="22">
        <f>Constants!$H69*'Activity data'!BO11*Constants!$H87*EF!$H212*MMVolatEF*NtoN2O*kgtoGg</f>
        <v>1.2478409414047608E-4</v>
      </c>
      <c r="BP162" s="22">
        <f>Constants!$H69*'Activity data'!BP11*Constants!$H87*EF!$H212*MMVolatEF*NtoN2O*kgtoGg</f>
        <v>1.2490101672893496E-4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8.0415028316689098E-4</v>
      </c>
      <c r="AE163" s="22">
        <f>Constants!$H70*'Activity data'!AE12*Constants!$H88*EF!$H213*MMVolatEF*NtoN2O*kgtoGg</f>
        <v>8.0458845070725479E-4</v>
      </c>
      <c r="AF163" s="22">
        <f>Constants!$H70*'Activity data'!AF12*Constants!$H88*EF!$H213*MMVolatEF*NtoN2O*kgtoGg</f>
        <v>8.0558190384581957E-4</v>
      </c>
      <c r="AG163" s="22">
        <f>Constants!$H70*'Activity data'!AG12*Constants!$H88*EF!$H213*MMVolatEF*NtoN2O*kgtoGg</f>
        <v>8.070703108718812E-4</v>
      </c>
      <c r="AH163" s="22">
        <f>Constants!$H70*'Activity data'!AH12*Constants!$H88*EF!$H213*MMVolatEF*NtoN2O*kgtoGg</f>
        <v>8.0906988522731413E-4</v>
      </c>
      <c r="AI163" s="22">
        <f>Constants!$H70*'Activity data'!AI12*Constants!$H88*EF!$H213*MMVolatEF*NtoN2O*kgtoGg</f>
        <v>8.1159877283849683E-4</v>
      </c>
      <c r="AJ163" s="22">
        <f>Constants!$H70*'Activity data'!AJ12*Constants!$H88*EF!$H213*MMVolatEF*NtoN2O*kgtoGg</f>
        <v>8.1439305525941386E-4</v>
      </c>
      <c r="AK163" s="22">
        <f>Constants!$H70*'Activity data'!AK12*Constants!$H88*EF!$H213*MMVolatEF*NtoN2O*kgtoGg</f>
        <v>8.1742528139993188E-4</v>
      </c>
      <c r="AL163" s="22">
        <f>Constants!$H70*'Activity data'!AL12*Constants!$H88*EF!$H213*MMVolatEF*NtoN2O*kgtoGg</f>
        <v>8.2031930466147835E-4</v>
      </c>
      <c r="AM163" s="22">
        <f>Constants!$H70*'Activity data'!AM12*Constants!$H88*EF!$H213*MMVolatEF*NtoN2O*kgtoGg</f>
        <v>8.2156003399436108E-4</v>
      </c>
      <c r="AN163" s="22">
        <f>Constants!$H70*'Activity data'!AN12*Constants!$H88*EF!$H213*MMVolatEF*NtoN2O*kgtoGg</f>
        <v>8.229504246763552E-4</v>
      </c>
      <c r="AO163" s="22">
        <f>Constants!$H70*'Activity data'!AO12*Constants!$H88*EF!$H213*MMVolatEF*NtoN2O*kgtoGg</f>
        <v>8.245405830441104E-4</v>
      </c>
      <c r="AP163" s="22">
        <f>Constants!$H70*'Activity data'!AP12*Constants!$H88*EF!$H213*MMVolatEF*NtoN2O*kgtoGg</f>
        <v>8.2631166344435797E-4</v>
      </c>
      <c r="AQ163" s="22">
        <f>Constants!$H70*'Activity data'!AQ12*Constants!$H88*EF!$H213*MMVolatEF*NtoN2O*kgtoGg</f>
        <v>8.2829921209038508E-4</v>
      </c>
      <c r="AR163" s="22">
        <f>Constants!$H70*'Activity data'!AR12*Constants!$H88*EF!$H213*MMVolatEF*NtoN2O*kgtoGg</f>
        <v>8.2954253628693571E-4</v>
      </c>
      <c r="AS163" s="22">
        <f>Constants!$H70*'Activity data'!AS12*Constants!$H88*EF!$H213*MMVolatEF*NtoN2O*kgtoGg</f>
        <v>8.3094355750931985E-4</v>
      </c>
      <c r="AT163" s="22">
        <f>Constants!$H70*'Activity data'!AT12*Constants!$H88*EF!$H213*MMVolatEF*NtoN2O*kgtoGg</f>
        <v>8.324874544828328E-4</v>
      </c>
      <c r="AU163" s="22">
        <f>Constants!$H70*'Activity data'!AU12*Constants!$H88*EF!$H213*MMVolatEF*NtoN2O*kgtoGg</f>
        <v>8.3421681963003706E-4</v>
      </c>
      <c r="AV163" s="22">
        <f>Constants!$H70*'Activity data'!AV12*Constants!$H88*EF!$H213*MMVolatEF*NtoN2O*kgtoGg</f>
        <v>8.3608600200427824E-4</v>
      </c>
      <c r="AW163" s="22">
        <f>Constants!$H70*'Activity data'!AW12*Constants!$H88*EF!$H213*MMVolatEF*NtoN2O*kgtoGg</f>
        <v>8.3731627318946612E-4</v>
      </c>
      <c r="AX163" s="22">
        <f>Constants!$H70*'Activity data'!AX12*Constants!$H88*EF!$H213*MMVolatEF*NtoN2O*kgtoGg</f>
        <v>8.3865263965290015E-4</v>
      </c>
      <c r="AY163" s="22">
        <f>Constants!$H70*'Activity data'!AY12*Constants!$H88*EF!$H213*MMVolatEF*NtoN2O*kgtoGg</f>
        <v>8.4009468480303437E-4</v>
      </c>
      <c r="AZ163" s="22">
        <f>Constants!$H70*'Activity data'!AZ12*Constants!$H88*EF!$H213*MMVolatEF*NtoN2O*kgtoGg</f>
        <v>8.4165992363605579E-4</v>
      </c>
      <c r="BA163" s="22">
        <f>Constants!$H70*'Activity data'!BA12*Constants!$H88*EF!$H213*MMVolatEF*NtoN2O*kgtoGg</f>
        <v>8.4328432697948063E-4</v>
      </c>
      <c r="BB163" s="22">
        <f>Constants!$H70*'Activity data'!BB12*Constants!$H88*EF!$H213*MMVolatEF*NtoN2O*kgtoGg</f>
        <v>8.4432062491104031E-4</v>
      </c>
      <c r="BC163" s="22">
        <f>Constants!$H70*'Activity data'!BC12*Constants!$H88*EF!$H213*MMVolatEF*NtoN2O*kgtoGg</f>
        <v>8.4545188681292246E-4</v>
      </c>
      <c r="BD163" s="22">
        <f>Constants!$H70*'Activity data'!BD12*Constants!$H88*EF!$H213*MMVolatEF*NtoN2O*kgtoGg</f>
        <v>8.4665143120529036E-4</v>
      </c>
      <c r="BE163" s="22">
        <f>Constants!$H70*'Activity data'!BE12*Constants!$H88*EF!$H213*MMVolatEF*NtoN2O*kgtoGg</f>
        <v>8.4793193525073635E-4</v>
      </c>
      <c r="BF163" s="22">
        <f>Constants!$H70*'Activity data'!BF12*Constants!$H88*EF!$H213*MMVolatEF*NtoN2O*kgtoGg</f>
        <v>8.4930089668251545E-4</v>
      </c>
      <c r="BG163" s="22">
        <f>Constants!$H70*'Activity data'!BG12*Constants!$H88*EF!$H213*MMVolatEF*NtoN2O*kgtoGg</f>
        <v>8.5009396711002358E-4</v>
      </c>
      <c r="BH163" s="22">
        <f>Constants!$H70*'Activity data'!BH12*Constants!$H88*EF!$H213*MMVolatEF*NtoN2O*kgtoGg</f>
        <v>8.5095820383899014E-4</v>
      </c>
      <c r="BI163" s="22">
        <f>Constants!$H70*'Activity data'!BI12*Constants!$H88*EF!$H213*MMVolatEF*NtoN2O*kgtoGg</f>
        <v>8.5189396051767218E-4</v>
      </c>
      <c r="BJ163" s="22">
        <f>Constants!$H70*'Activity data'!BJ12*Constants!$H88*EF!$H213*MMVolatEF*NtoN2O*kgtoGg</f>
        <v>8.5289956875270417E-4</v>
      </c>
      <c r="BK163" s="22">
        <f>Constants!$H70*'Activity data'!BK12*Constants!$H88*EF!$H213*MMVolatEF*NtoN2O*kgtoGg</f>
        <v>8.5398598026414452E-4</v>
      </c>
      <c r="BL163" s="22">
        <f>Constants!$H70*'Activity data'!BL12*Constants!$H88*EF!$H213*MMVolatEF*NtoN2O*kgtoGg</f>
        <v>8.5448784008753666E-4</v>
      </c>
      <c r="BM163" s="22">
        <f>Constants!$H70*'Activity data'!BM12*Constants!$H88*EF!$H213*MMVolatEF*NtoN2O*kgtoGg</f>
        <v>8.5503749165778025E-4</v>
      </c>
      <c r="BN163" s="22">
        <f>Constants!$H70*'Activity data'!BN12*Constants!$H88*EF!$H213*MMVolatEF*NtoN2O*kgtoGg</f>
        <v>8.556514356258309E-4</v>
      </c>
      <c r="BO163" s="22">
        <f>Constants!$H70*'Activity data'!BO12*Constants!$H88*EF!$H213*MMVolatEF*NtoN2O*kgtoGg</f>
        <v>8.5633274161881065E-4</v>
      </c>
      <c r="BP163" s="22">
        <f>Constants!$H70*'Activity data'!BP12*Constants!$H88*EF!$H213*MMVolatEF*NtoN2O*kgtoGg</f>
        <v>8.5713512465826621E-4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1.4484518540777508E-5</v>
      </c>
      <c r="AE164" s="22">
        <f>Constants!$H71*'Activity data'!AE13*Constants!$H89*EF!$H214*MMVolatEF*NtoN2O*kgtoGg</f>
        <v>1.4522276081643169E-5</v>
      </c>
      <c r="AF164" s="22">
        <f>Constants!$H71*'Activity data'!AF13*Constants!$H89*EF!$H214*MMVolatEF*NtoN2O*kgtoGg</f>
        <v>1.4572914342140176E-5</v>
      </c>
      <c r="AG164" s="22">
        <f>Constants!$H71*'Activity data'!AG13*Constants!$H89*EF!$H214*MMVolatEF*NtoN2O*kgtoGg</f>
        <v>1.4634944698903693E-5</v>
      </c>
      <c r="AH164" s="22">
        <f>Constants!$H71*'Activity data'!AH13*Constants!$H89*EF!$H214*MMVolatEF*NtoN2O*kgtoGg</f>
        <v>1.4709008938493294E-5</v>
      </c>
      <c r="AI164" s="22">
        <f>Constants!$H71*'Activity data'!AI13*Constants!$H89*EF!$H214*MMVolatEF*NtoN2O*kgtoGg</f>
        <v>1.4795756634921289E-5</v>
      </c>
      <c r="AJ164" s="22">
        <f>Constants!$H71*'Activity data'!AJ13*Constants!$H89*EF!$H214*MMVolatEF*NtoN2O*kgtoGg</f>
        <v>1.4887880341087866E-5</v>
      </c>
      <c r="AK164" s="22">
        <f>Constants!$H71*'Activity data'!AK13*Constants!$H89*EF!$H214*MMVolatEF*NtoN2O*kgtoGg</f>
        <v>1.4984749764702456E-5</v>
      </c>
      <c r="AL164" s="22">
        <f>Constants!$H71*'Activity data'!AL13*Constants!$H89*EF!$H214*MMVolatEF*NtoN2O*kgtoGg</f>
        <v>1.5075982021831451E-5</v>
      </c>
      <c r="AM164" s="22">
        <f>Constants!$H71*'Activity data'!AM13*Constants!$H89*EF!$H214*MMVolatEF*NtoN2O*kgtoGg</f>
        <v>1.5119562443177087E-5</v>
      </c>
      <c r="AN164" s="22">
        <f>Constants!$H71*'Activity data'!AN13*Constants!$H89*EF!$H214*MMVolatEF*NtoN2O*kgtoGg</f>
        <v>1.5166059768643709E-5</v>
      </c>
      <c r="AO164" s="22">
        <f>Constants!$H71*'Activity data'!AO13*Constants!$H89*EF!$H214*MMVolatEF*NtoN2O*kgtoGg</f>
        <v>1.5216937993515736E-5</v>
      </c>
      <c r="AP164" s="22">
        <f>Constants!$H71*'Activity data'!AP13*Constants!$H89*EF!$H214*MMVolatEF*NtoN2O*kgtoGg</f>
        <v>1.5271730380746314E-5</v>
      </c>
      <c r="AQ164" s="22">
        <f>Constants!$H71*'Activity data'!AQ13*Constants!$H89*EF!$H214*MMVolatEF*NtoN2O*kgtoGg</f>
        <v>1.5331466387371759E-5</v>
      </c>
      <c r="AR164" s="22">
        <f>Constants!$H71*'Activity data'!AR13*Constants!$H89*EF!$H214*MMVolatEF*NtoN2O*kgtoGg</f>
        <v>1.5369744683560745E-5</v>
      </c>
      <c r="AS164" s="22">
        <f>Constants!$H71*'Activity data'!AS13*Constants!$H89*EF!$H214*MMVolatEF*NtoN2O*kgtoGg</f>
        <v>1.5411534761090046E-5</v>
      </c>
      <c r="AT164" s="22">
        <f>Constants!$H71*'Activity data'!AT13*Constants!$H89*EF!$H214*MMVolatEF*NtoN2O*kgtoGg</f>
        <v>1.5456460309619488E-5</v>
      </c>
      <c r="AU164" s="22">
        <f>Constants!$H71*'Activity data'!AU13*Constants!$H89*EF!$H214*MMVolatEF*NtoN2O*kgtoGg</f>
        <v>1.5505713338588189E-5</v>
      </c>
      <c r="AV164" s="22">
        <f>Constants!$H71*'Activity data'!AV13*Constants!$H89*EF!$H214*MMVolatEF*NtoN2O*kgtoGg</f>
        <v>1.5558064720000154E-5</v>
      </c>
      <c r="AW164" s="22">
        <f>Constants!$H71*'Activity data'!AW13*Constants!$H89*EF!$H214*MMVolatEF*NtoN2O*kgtoGg</f>
        <v>1.5592336372783095E-5</v>
      </c>
      <c r="AX164" s="22">
        <f>Constants!$H71*'Activity data'!AX13*Constants!$H89*EF!$H214*MMVolatEF*NtoN2O*kgtoGg</f>
        <v>1.5628914688816077E-5</v>
      </c>
      <c r="AY164" s="22">
        <f>Constants!$H71*'Activity data'!AY13*Constants!$H89*EF!$H214*MMVolatEF*NtoN2O*kgtoGg</f>
        <v>1.5667806113260254E-5</v>
      </c>
      <c r="AZ164" s="22">
        <f>Constants!$H71*'Activity data'!AZ13*Constants!$H89*EF!$H214*MMVolatEF*NtoN2O*kgtoGg</f>
        <v>1.5709499958900565E-5</v>
      </c>
      <c r="BA164" s="22">
        <f>Constants!$H71*'Activity data'!BA13*Constants!$H89*EF!$H214*MMVolatEF*NtoN2O*kgtoGg</f>
        <v>1.5752277470027261E-5</v>
      </c>
      <c r="BB164" s="22">
        <f>Constants!$H71*'Activity data'!BB13*Constants!$H89*EF!$H214*MMVolatEF*NtoN2O*kgtoGg</f>
        <v>1.5778709641560972E-5</v>
      </c>
      <c r="BC164" s="22">
        <f>Constants!$H71*'Activity data'!BC13*Constants!$H89*EF!$H214*MMVolatEF*NtoN2O*kgtoGg</f>
        <v>1.5807289171064291E-5</v>
      </c>
      <c r="BD164" s="22">
        <f>Constants!$H71*'Activity data'!BD13*Constants!$H89*EF!$H214*MMVolatEF*NtoN2O*kgtoGg</f>
        <v>1.583730743557161E-5</v>
      </c>
      <c r="BE164" s="22">
        <f>Constants!$H71*'Activity data'!BE13*Constants!$H89*EF!$H214*MMVolatEF*NtoN2O*kgtoGg</f>
        <v>1.5869114834605085E-5</v>
      </c>
      <c r="BF164" s="22">
        <f>Constants!$H71*'Activity data'!BF13*Constants!$H89*EF!$H214*MMVolatEF*NtoN2O*kgtoGg</f>
        <v>1.5902919490630552E-5</v>
      </c>
      <c r="BG164" s="22">
        <f>Constants!$H71*'Activity data'!BG13*Constants!$H89*EF!$H214*MMVolatEF*NtoN2O*kgtoGg</f>
        <v>1.5920981013841613E-5</v>
      </c>
      <c r="BH164" s="22">
        <f>Constants!$H71*'Activity data'!BH13*Constants!$H89*EF!$H214*MMVolatEF*NtoN2O*kgtoGg</f>
        <v>1.5940650357687348E-5</v>
      </c>
      <c r="BI164" s="22">
        <f>Constants!$H71*'Activity data'!BI13*Constants!$H89*EF!$H214*MMVolatEF*NtoN2O*kgtoGg</f>
        <v>1.596194155720451E-5</v>
      </c>
      <c r="BJ164" s="22">
        <f>Constants!$H71*'Activity data'!BJ13*Constants!$H89*EF!$H214*MMVolatEF*NtoN2O*kgtoGg</f>
        <v>1.5984814114176949E-5</v>
      </c>
      <c r="BK164" s="22">
        <f>Constants!$H71*'Activity data'!BK13*Constants!$H89*EF!$H214*MMVolatEF*NtoN2O*kgtoGg</f>
        <v>1.6009561972828982E-5</v>
      </c>
      <c r="BL164" s="22">
        <f>Constants!$H71*'Activity data'!BL13*Constants!$H89*EF!$H214*MMVolatEF*NtoN2O*kgtoGg</f>
        <v>1.6018564131728149E-5</v>
      </c>
      <c r="BM164" s="22">
        <f>Constants!$H71*'Activity data'!BM13*Constants!$H89*EF!$H214*MMVolatEF*NtoN2O*kgtoGg</f>
        <v>1.6028628497980489E-5</v>
      </c>
      <c r="BN164" s="22">
        <f>Constants!$H71*'Activity data'!BN13*Constants!$H89*EF!$H214*MMVolatEF*NtoN2O*kgtoGg</f>
        <v>1.6040194157668332E-5</v>
      </c>
      <c r="BO164" s="22">
        <f>Constants!$H71*'Activity data'!BO13*Constants!$H89*EF!$H214*MMVolatEF*NtoN2O*kgtoGg</f>
        <v>1.6053342939917187E-5</v>
      </c>
      <c r="BP164" s="22">
        <f>Constants!$H71*'Activity data'!BP13*Constants!$H89*EF!$H214*MMVolatEF*NtoN2O*kgtoGg</f>
        <v>1.606948857207275E-5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1.4736724562578096E-3</v>
      </c>
      <c r="AE165" s="22">
        <f>Constants!$H72*'Activity data'!AE14*Constants!$H90*EF!$H215*MMVolatEF*NtoN2O*kgtoGg</f>
        <v>1.477513954187693E-3</v>
      </c>
      <c r="AF165" s="22">
        <f>Constants!$H72*'Activity data'!AF14*Constants!$H90*EF!$H215*MMVolatEF*NtoN2O*kgtoGg</f>
        <v>1.4826659521306803E-3</v>
      </c>
      <c r="AG165" s="22">
        <f>Constants!$H72*'Activity data'!AG14*Constants!$H90*EF!$H215*MMVolatEF*NtoN2O*kgtoGg</f>
        <v>1.4889769957429958E-3</v>
      </c>
      <c r="AH165" s="22">
        <f>Constants!$H72*'Activity data'!AH14*Constants!$H90*EF!$H215*MMVolatEF*NtoN2O*kgtoGg</f>
        <v>1.4965123811663777E-3</v>
      </c>
      <c r="AI165" s="22">
        <f>Constants!$H72*'Activity data'!AI14*Constants!$H90*EF!$H215*MMVolatEF*NtoN2O*kgtoGg</f>
        <v>1.5053381968474341E-3</v>
      </c>
      <c r="AJ165" s="22">
        <f>Constants!$H72*'Activity data'!AJ14*Constants!$H90*EF!$H215*MMVolatEF*NtoN2O*kgtoGg</f>
        <v>1.5147109742693324E-3</v>
      </c>
      <c r="AK165" s="22">
        <f>Constants!$H72*'Activity data'!AK14*Constants!$H90*EF!$H215*MMVolatEF*NtoN2O*kgtoGg</f>
        <v>1.5245665867311834E-3</v>
      </c>
      <c r="AL165" s="22">
        <f>Constants!$H72*'Activity data'!AL14*Constants!$H90*EF!$H215*MMVolatEF*NtoN2O*kgtoGg</f>
        <v>1.533848667048505E-3</v>
      </c>
      <c r="AM165" s="22">
        <f>Constants!$H72*'Activity data'!AM14*Constants!$H90*EF!$H215*MMVolatEF*NtoN2O*kgtoGg</f>
        <v>1.5382825918895942E-3</v>
      </c>
      <c r="AN165" s="22">
        <f>Constants!$H72*'Activity data'!AN14*Constants!$H90*EF!$H215*MMVolatEF*NtoN2O*kgtoGg</f>
        <v>1.543013286088156E-3</v>
      </c>
      <c r="AO165" s="22">
        <f>Constants!$H72*'Activity data'!AO14*Constants!$H90*EF!$H215*MMVolatEF*NtoN2O*kgtoGg</f>
        <v>1.5481896982972405E-3</v>
      </c>
      <c r="AP165" s="22">
        <f>Constants!$H72*'Activity data'!AP14*Constants!$H90*EF!$H215*MMVolatEF*NtoN2O*kgtoGg</f>
        <v>1.5537643421245106E-3</v>
      </c>
      <c r="AQ165" s="22">
        <f>Constants!$H72*'Activity data'!AQ14*Constants!$H90*EF!$H215*MMVolatEF*NtoN2O*kgtoGg</f>
        <v>1.5598419557754525E-3</v>
      </c>
      <c r="AR165" s="22">
        <f>Constants!$H72*'Activity data'!AR14*Constants!$H90*EF!$H215*MMVolatEF*NtoN2O*kgtoGg</f>
        <v>1.563736435982535E-3</v>
      </c>
      <c r="AS165" s="22">
        <f>Constants!$H72*'Activity data'!AS14*Constants!$H90*EF!$H215*MMVolatEF*NtoN2O*kgtoGg</f>
        <v>1.5679882090757474E-3</v>
      </c>
      <c r="AT165" s="22">
        <f>Constants!$H72*'Activity data'!AT14*Constants!$H90*EF!$H215*MMVolatEF*NtoN2O*kgtoGg</f>
        <v>1.5725589887853892E-3</v>
      </c>
      <c r="AU165" s="22">
        <f>Constants!$H72*'Activity data'!AU14*Constants!$H90*EF!$H215*MMVolatEF*NtoN2O*kgtoGg</f>
        <v>1.5775700515952508E-3</v>
      </c>
      <c r="AV165" s="22">
        <f>Constants!$H72*'Activity data'!AV14*Constants!$H90*EF!$H215*MMVolatEF*NtoN2O*kgtoGg</f>
        <v>1.5828963445346164E-3</v>
      </c>
      <c r="AW165" s="22">
        <f>Constants!$H72*'Activity data'!AW14*Constants!$H90*EF!$H215*MMVolatEF*NtoN2O*kgtoGg</f>
        <v>1.5863831839897544E-3</v>
      </c>
      <c r="AX165" s="22">
        <f>Constants!$H72*'Activity data'!AX14*Constants!$H90*EF!$H215*MMVolatEF*NtoN2O*kgtoGg</f>
        <v>1.5901047061571871E-3</v>
      </c>
      <c r="AY165" s="22">
        <f>Constants!$H72*'Activity data'!AY14*Constants!$H90*EF!$H215*MMVolatEF*NtoN2O*kgtoGg</f>
        <v>1.5940615667754164E-3</v>
      </c>
      <c r="AZ165" s="22">
        <f>Constants!$H72*'Activity data'!AZ14*Constants!$H90*EF!$H215*MMVolatEF*NtoN2O*kgtoGg</f>
        <v>1.5983035491197116E-3</v>
      </c>
      <c r="BA165" s="22">
        <f>Constants!$H72*'Activity data'!BA14*Constants!$H90*EF!$H215*MMVolatEF*NtoN2O*kgtoGg</f>
        <v>1.6026557849028475E-3</v>
      </c>
      <c r="BB165" s="22">
        <f>Constants!$H72*'Activity data'!BB14*Constants!$H90*EF!$H215*MMVolatEF*NtoN2O*kgtoGg</f>
        <v>1.6053450260425277E-3</v>
      </c>
      <c r="BC165" s="22">
        <f>Constants!$H72*'Activity data'!BC14*Constants!$H90*EF!$H215*MMVolatEF*NtoN2O*kgtoGg</f>
        <v>1.6082527419823622E-3</v>
      </c>
      <c r="BD165" s="22">
        <f>Constants!$H72*'Activity data'!BD14*Constants!$H90*EF!$H215*MMVolatEF*NtoN2O*kgtoGg</f>
        <v>1.6113068365637287E-3</v>
      </c>
      <c r="BE165" s="22">
        <f>Constants!$H72*'Activity data'!BE14*Constants!$H90*EF!$H215*MMVolatEF*NtoN2O*kgtoGg</f>
        <v>1.6145429598583259E-3</v>
      </c>
      <c r="BF165" s="22">
        <f>Constants!$H72*'Activity data'!BF14*Constants!$H90*EF!$H215*MMVolatEF*NtoN2O*kgtoGg</f>
        <v>1.6179822864978526E-3</v>
      </c>
      <c r="BG165" s="22">
        <f>Constants!$H72*'Activity data'!BG14*Constants!$H90*EF!$H215*MMVolatEF*NtoN2O*kgtoGg</f>
        <v>1.6198198877408114E-3</v>
      </c>
      <c r="BH165" s="22">
        <f>Constants!$H72*'Activity data'!BH14*Constants!$H90*EF!$H215*MMVolatEF*NtoN2O*kgtoGg</f>
        <v>1.6218210706021208E-3</v>
      </c>
      <c r="BI165" s="22">
        <f>Constants!$H72*'Activity data'!BI14*Constants!$H90*EF!$H215*MMVolatEF*NtoN2O*kgtoGg</f>
        <v>1.6239872630234152E-3</v>
      </c>
      <c r="BJ165" s="22">
        <f>Constants!$H72*'Activity data'!BJ14*Constants!$H90*EF!$H215*MMVolatEF*NtoN2O*kgtoGg</f>
        <v>1.6263143446671429E-3</v>
      </c>
      <c r="BK165" s="22">
        <f>Constants!$H72*'Activity data'!BK14*Constants!$H90*EF!$H215*MMVolatEF*NtoN2O*kgtoGg</f>
        <v>1.6288322217746338E-3</v>
      </c>
      <c r="BL165" s="22">
        <f>Constants!$H72*'Activity data'!BL14*Constants!$H90*EF!$H215*MMVolatEF*NtoN2O*kgtoGg</f>
        <v>1.6297481123221322E-3</v>
      </c>
      <c r="BM165" s="22">
        <f>Constants!$H72*'Activity data'!BM14*Constants!$H90*EF!$H215*MMVolatEF*NtoN2O*kgtoGg</f>
        <v>1.6307720731320139E-3</v>
      </c>
      <c r="BN165" s="22">
        <f>Constants!$H72*'Activity data'!BN14*Constants!$H90*EF!$H215*MMVolatEF*NtoN2O*kgtoGg</f>
        <v>1.6319487773540037E-3</v>
      </c>
      <c r="BO165" s="22">
        <f>Constants!$H72*'Activity data'!BO14*Constants!$H90*EF!$H215*MMVolatEF*NtoN2O*kgtoGg</f>
        <v>1.6332865503824213E-3</v>
      </c>
      <c r="BP165" s="22">
        <f>Constants!$H72*'Activity data'!BP14*Constants!$H90*EF!$H215*MMVolatEF*NtoN2O*kgtoGg</f>
        <v>1.6349292265493613E-3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0.13144850331056382</v>
      </c>
      <c r="AE168" s="22">
        <f>Constants!$H75*'Activity data'!AE17*Constants!$H93*EF!$H218*MMVolatEF*NtoN2O*kgtoGg</f>
        <v>0.13111601616855467</v>
      </c>
      <c r="AF168" s="22">
        <f>Constants!$H75*'Activity data'!AF17*Constants!$H93*EF!$H218*MMVolatEF*NtoN2O*kgtoGg</f>
        <v>0.13009947042051273</v>
      </c>
      <c r="AG168" s="22">
        <f>Constants!$H75*'Activity data'!AG17*Constants!$H93*EF!$H218*MMVolatEF*NtoN2O*kgtoGg</f>
        <v>0.12761643589166904</v>
      </c>
      <c r="AH168" s="22">
        <f>Constants!$H75*'Activity data'!AH17*Constants!$H93*EF!$H218*MMVolatEF*NtoN2O*kgtoGg</f>
        <v>0.1250712437218352</v>
      </c>
      <c r="AI168" s="22">
        <f>Constants!$H75*'Activity data'!AI17*Constants!$H93*EF!$H218*MMVolatEF*NtoN2O*kgtoGg</f>
        <v>0.1236485794910778</v>
      </c>
      <c r="AJ168" s="22">
        <f>Constants!$H75*'Activity data'!AJ17*Constants!$H93*EF!$H218*MMVolatEF*NtoN2O*kgtoGg</f>
        <v>0.1218679218178564</v>
      </c>
      <c r="AK168" s="22">
        <f>Constants!$H75*'Activity data'!AK17*Constants!$H93*EF!$H218*MMVolatEF*NtoN2O*kgtoGg</f>
        <v>0.11881848432298291</v>
      </c>
      <c r="AL168" s="22">
        <f>Constants!$H75*'Activity data'!AL17*Constants!$H93*EF!$H218*MMVolatEF*NtoN2O*kgtoGg</f>
        <v>0.1042387278495493</v>
      </c>
      <c r="AM168" s="22">
        <f>Constants!$H75*'Activity data'!AM17*Constants!$H93*EF!$H218*MMVolatEF*NtoN2O*kgtoGg</f>
        <v>0.10639625373918501</v>
      </c>
      <c r="AN168" s="22">
        <f>Constants!$H75*'Activity data'!AN17*Constants!$H93*EF!$H218*MMVolatEF*NtoN2O*kgtoGg</f>
        <v>0.10700142312366685</v>
      </c>
      <c r="AO168" s="22">
        <f>Constants!$H75*'Activity data'!AO17*Constants!$H93*EF!$H218*MMVolatEF*NtoN2O*kgtoGg</f>
        <v>0.10782915184287581</v>
      </c>
      <c r="AP168" s="22">
        <f>Constants!$H75*'Activity data'!AP17*Constants!$H93*EF!$H218*MMVolatEF*NtoN2O*kgtoGg</f>
        <v>0.10865025062276014</v>
      </c>
      <c r="AQ168" s="22">
        <f>Constants!$H75*'Activity data'!AQ17*Constants!$H93*EF!$H218*MMVolatEF*NtoN2O*kgtoGg</f>
        <v>0.11065330986623033</v>
      </c>
      <c r="AR168" s="22">
        <f>Constants!$H75*'Activity data'!AR17*Constants!$H93*EF!$H218*MMVolatEF*NtoN2O*kgtoGg</f>
        <v>0.11282759673146654</v>
      </c>
      <c r="AS168" s="22">
        <f>Constants!$H75*'Activity data'!AS17*Constants!$H93*EF!$H218*MMVolatEF*NtoN2O*kgtoGg</f>
        <v>0.11526430169877359</v>
      </c>
      <c r="AT168" s="22">
        <f>Constants!$H75*'Activity data'!AT17*Constants!$H93*EF!$H218*MMVolatEF*NtoN2O*kgtoGg</f>
        <v>0.11775610790716068</v>
      </c>
      <c r="AU168" s="22">
        <f>Constants!$H75*'Activity data'!AU17*Constants!$H93*EF!$H218*MMVolatEF*NtoN2O*kgtoGg</f>
        <v>0.12151372163582057</v>
      </c>
      <c r="AV168" s="22">
        <f>Constants!$H75*'Activity data'!AV17*Constants!$H93*EF!$H218*MMVolatEF*NtoN2O*kgtoGg</f>
        <v>0.12550328508760519</v>
      </c>
      <c r="AW168" s="22">
        <f>Constants!$H75*'Activity data'!AW17*Constants!$H93*EF!$H218*MMVolatEF*NtoN2O*kgtoGg</f>
        <v>0.12887060749572807</v>
      </c>
      <c r="AX168" s="22">
        <f>Constants!$H75*'Activity data'!AX17*Constants!$H93*EF!$H218*MMVolatEF*NtoN2O*kgtoGg</f>
        <v>0.13207056720381716</v>
      </c>
      <c r="AY168" s="22">
        <f>Constants!$H75*'Activity data'!AY17*Constants!$H93*EF!$H218*MMVolatEF*NtoN2O*kgtoGg</f>
        <v>0.13520493220375138</v>
      </c>
      <c r="AZ168" s="22">
        <f>Constants!$H75*'Activity data'!AZ17*Constants!$H93*EF!$H218*MMVolatEF*NtoN2O*kgtoGg</f>
        <v>0.13877184273086016</v>
      </c>
      <c r="BA168" s="22">
        <f>Constants!$H75*'Activity data'!BA17*Constants!$H93*EF!$H218*MMVolatEF*NtoN2O*kgtoGg</f>
        <v>0.14138708411715542</v>
      </c>
      <c r="BB168" s="22">
        <f>Constants!$H75*'Activity data'!BB17*Constants!$H93*EF!$H218*MMVolatEF*NtoN2O*kgtoGg</f>
        <v>0.14428477706053261</v>
      </c>
      <c r="BC168" s="22">
        <f>Constants!$H75*'Activity data'!BC17*Constants!$H93*EF!$H218*MMVolatEF*NtoN2O*kgtoGg</f>
        <v>0.14732542947343955</v>
      </c>
      <c r="BD168" s="22">
        <f>Constants!$H75*'Activity data'!BD17*Constants!$H93*EF!$H218*MMVolatEF*NtoN2O*kgtoGg</f>
        <v>0.14999103794309399</v>
      </c>
      <c r="BE168" s="22">
        <f>Constants!$H75*'Activity data'!BE17*Constants!$H93*EF!$H218*MMVolatEF*NtoN2O*kgtoGg</f>
        <v>0.15262707339847748</v>
      </c>
      <c r="BF168" s="22">
        <f>Constants!$H75*'Activity data'!BF17*Constants!$H93*EF!$H218*MMVolatEF*NtoN2O*kgtoGg</f>
        <v>0.15544549791267157</v>
      </c>
      <c r="BG168" s="22">
        <f>Constants!$H75*'Activity data'!BG17*Constants!$H93*EF!$H218*MMVolatEF*NtoN2O*kgtoGg</f>
        <v>0.15817824600288297</v>
      </c>
      <c r="BH168" s="22">
        <f>Constants!$H75*'Activity data'!BH17*Constants!$H93*EF!$H218*MMVolatEF*NtoN2O*kgtoGg</f>
        <v>0.16090781924718822</v>
      </c>
      <c r="BI168" s="22">
        <f>Constants!$H75*'Activity data'!BI17*Constants!$H93*EF!$H218*MMVolatEF*NtoN2O*kgtoGg</f>
        <v>0.1636841439366965</v>
      </c>
      <c r="BJ168" s="22">
        <f>Constants!$H75*'Activity data'!BJ17*Constants!$H93*EF!$H218*MMVolatEF*NtoN2O*kgtoGg</f>
        <v>0.16651102235167597</v>
      </c>
      <c r="BK168" s="22">
        <f>Constants!$H75*'Activity data'!BK17*Constants!$H93*EF!$H218*MMVolatEF*NtoN2O*kgtoGg</f>
        <v>0.16963461902258006</v>
      </c>
      <c r="BL168" s="22">
        <f>Constants!$H75*'Activity data'!BL17*Constants!$H93*EF!$H218*MMVolatEF*NtoN2O*kgtoGg</f>
        <v>0.17289182618578008</v>
      </c>
      <c r="BM168" s="22">
        <f>Constants!$H75*'Activity data'!BM17*Constants!$H93*EF!$H218*MMVolatEF*NtoN2O*kgtoGg</f>
        <v>0.17591979805934493</v>
      </c>
      <c r="BN168" s="22">
        <f>Constants!$H75*'Activity data'!BN17*Constants!$H93*EF!$H218*MMVolatEF*NtoN2O*kgtoGg</f>
        <v>0.17906418781070327</v>
      </c>
      <c r="BO168" s="22">
        <f>Constants!$H75*'Activity data'!BO17*Constants!$H93*EF!$H218*MMVolatEF*NtoN2O*kgtoGg</f>
        <v>0.18240209519883877</v>
      </c>
      <c r="BP168" s="22">
        <f>Constants!$H75*'Activity data'!BP17*Constants!$H93*EF!$H218*MMVolatEF*NtoN2O*kgtoGg</f>
        <v>0.18691781022209422</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1.2792000024837895E-2</v>
      </c>
      <c r="AE169" s="22">
        <f>Constants!$H76*'Activity data'!AE18*Constants!$H94*EF!$H219*MMVolatEF*NtoN2O*kgtoGg</f>
        <v>1.2759643813685072E-2</v>
      </c>
      <c r="AF169" s="22">
        <f>Constants!$H76*'Activity data'!AF18*Constants!$H94*EF!$H219*MMVolatEF*NtoN2O*kgtoGg</f>
        <v>1.2660717976519173E-2</v>
      </c>
      <c r="AG169" s="22">
        <f>Constants!$H76*'Activity data'!AG18*Constants!$H94*EF!$H219*MMVolatEF*NtoN2O*kgtoGg</f>
        <v>1.2419079791567018E-2</v>
      </c>
      <c r="AH169" s="22">
        <f>Constants!$H76*'Activity data'!AH18*Constants!$H94*EF!$H219*MMVolatEF*NtoN2O*kgtoGg</f>
        <v>1.2171392693732144E-2</v>
      </c>
      <c r="AI169" s="22">
        <f>Constants!$H76*'Activity data'!AI18*Constants!$H94*EF!$H219*MMVolatEF*NtoN2O*kgtoGg</f>
        <v>1.2032945161680844E-2</v>
      </c>
      <c r="AJ169" s="22">
        <f>Constants!$H76*'Activity data'!AJ18*Constants!$H94*EF!$H219*MMVolatEF*NtoN2O*kgtoGg</f>
        <v>1.1859659255592892E-2</v>
      </c>
      <c r="AK169" s="22">
        <f>Constants!$H76*'Activity data'!AK18*Constants!$H94*EF!$H219*MMVolatEF*NtoN2O*kgtoGg</f>
        <v>1.1562901182828832E-2</v>
      </c>
      <c r="AL169" s="22">
        <f>Constants!$H76*'Activity data'!AL18*Constants!$H94*EF!$H219*MMVolatEF*NtoN2O*kgtoGg</f>
        <v>1.0144062318382783E-2</v>
      </c>
      <c r="AM169" s="22">
        <f>Constants!$H76*'Activity data'!AM18*Constants!$H94*EF!$H219*MMVolatEF*NtoN2O*kgtoGg</f>
        <v>1.0354023409903174E-2</v>
      </c>
      <c r="AN169" s="22">
        <f>Constants!$H76*'Activity data'!AN18*Constants!$H94*EF!$H219*MMVolatEF*NtoN2O*kgtoGg</f>
        <v>1.0412915877952305E-2</v>
      </c>
      <c r="AO169" s="22">
        <f>Constants!$H76*'Activity data'!AO18*Constants!$H94*EF!$H219*MMVolatEF*NtoN2O*kgtoGg</f>
        <v>1.0493466858222229E-2</v>
      </c>
      <c r="AP169" s="22">
        <f>Constants!$H76*'Activity data'!AP18*Constants!$H94*EF!$H219*MMVolatEF*NtoN2O*kgtoGg</f>
        <v>1.0573372641461607E-2</v>
      </c>
      <c r="AQ169" s="22">
        <f>Constants!$H76*'Activity data'!AQ18*Constants!$H94*EF!$H219*MMVolatEF*NtoN2O*kgtoGg</f>
        <v>1.0768301706813414E-2</v>
      </c>
      <c r="AR169" s="22">
        <f>Constants!$H76*'Activity data'!AR18*Constants!$H94*EF!$H219*MMVolatEF*NtoN2O*kgtoGg</f>
        <v>1.0979893904013207E-2</v>
      </c>
      <c r="AS169" s="22">
        <f>Constants!$H76*'Activity data'!AS18*Constants!$H94*EF!$H219*MMVolatEF*NtoN2O*kgtoGg</f>
        <v>1.1217023496342383E-2</v>
      </c>
      <c r="AT169" s="22">
        <f>Constants!$H76*'Activity data'!AT18*Constants!$H94*EF!$H219*MMVolatEF*NtoN2O*kgtoGg</f>
        <v>1.1459515303223365E-2</v>
      </c>
      <c r="AU169" s="22">
        <f>Constants!$H76*'Activity data'!AU18*Constants!$H94*EF!$H219*MMVolatEF*NtoN2O*kgtoGg</f>
        <v>1.1825190025260961E-2</v>
      </c>
      <c r="AV169" s="22">
        <f>Constants!$H76*'Activity data'!AV18*Constants!$H94*EF!$H219*MMVolatEF*NtoN2O*kgtoGg</f>
        <v>1.2213437091518882E-2</v>
      </c>
      <c r="AW169" s="22">
        <f>Constants!$H76*'Activity data'!AW18*Constants!$H94*EF!$H219*MMVolatEF*NtoN2O*kgtoGg</f>
        <v>1.2541130349665572E-2</v>
      </c>
      <c r="AX169" s="22">
        <f>Constants!$H76*'Activity data'!AX18*Constants!$H94*EF!$H219*MMVolatEF*NtoN2O*kgtoGg</f>
        <v>1.2852536593437281E-2</v>
      </c>
      <c r="AY169" s="22">
        <f>Constants!$H76*'Activity data'!AY18*Constants!$H94*EF!$H219*MMVolatEF*NtoN2O*kgtoGg</f>
        <v>1.3157559443809955E-2</v>
      </c>
      <c r="AZ169" s="22">
        <f>Constants!$H76*'Activity data'!AZ18*Constants!$H94*EF!$H219*MMVolatEF*NtoN2O*kgtoGg</f>
        <v>1.3504675754777517E-2</v>
      </c>
      <c r="BA169" s="22">
        <f>Constants!$H76*'Activity data'!BA18*Constants!$H94*EF!$H219*MMVolatEF*NtoN2O*kgtoGg</f>
        <v>1.3759179739500763E-2</v>
      </c>
      <c r="BB169" s="22">
        <f>Constants!$H76*'Activity data'!BB18*Constants!$H94*EF!$H219*MMVolatEF*NtoN2O*kgtoGg</f>
        <v>1.4041170688580481E-2</v>
      </c>
      <c r="BC169" s="22">
        <f>Constants!$H76*'Activity data'!BC18*Constants!$H94*EF!$H219*MMVolatEF*NtoN2O*kgtoGg</f>
        <v>1.433707383514984E-2</v>
      </c>
      <c r="BD169" s="22">
        <f>Constants!$H76*'Activity data'!BD18*Constants!$H94*EF!$H219*MMVolatEF*NtoN2O*kgtoGg</f>
        <v>1.4596479326663622E-2</v>
      </c>
      <c r="BE169" s="22">
        <f>Constants!$H76*'Activity data'!BE18*Constants!$H94*EF!$H219*MMVolatEF*NtoN2O*kgtoGg</f>
        <v>1.4853006900287419E-2</v>
      </c>
      <c r="BF169" s="22">
        <f>Constants!$H76*'Activity data'!BF18*Constants!$H94*EF!$H219*MMVolatEF*NtoN2O*kgtoGg</f>
        <v>1.5127283788555927E-2</v>
      </c>
      <c r="BG169" s="22">
        <f>Constants!$H76*'Activity data'!BG18*Constants!$H94*EF!$H219*MMVolatEF*NtoN2O*kgtoGg</f>
        <v>1.5393223017664303E-2</v>
      </c>
      <c r="BH169" s="22">
        <f>Constants!$H76*'Activity data'!BH18*Constants!$H94*EF!$H219*MMVolatEF*NtoN2O*kgtoGg</f>
        <v>1.5658853284495521E-2</v>
      </c>
      <c r="BI169" s="22">
        <f>Constants!$H76*'Activity data'!BI18*Constants!$H94*EF!$H219*MMVolatEF*NtoN2O*kgtoGg</f>
        <v>1.5929033199844116E-2</v>
      </c>
      <c r="BJ169" s="22">
        <f>Constants!$H76*'Activity data'!BJ18*Constants!$H94*EF!$H219*MMVolatEF*NtoN2O*kgtoGg</f>
        <v>1.6204132785186644E-2</v>
      </c>
      <c r="BK169" s="22">
        <f>Constants!$H76*'Activity data'!BK18*Constants!$H94*EF!$H219*MMVolatEF*NtoN2O*kgtoGg</f>
        <v>1.650810770833494E-2</v>
      </c>
      <c r="BL169" s="22">
        <f>Constants!$H76*'Activity data'!BL18*Constants!$H94*EF!$H219*MMVolatEF*NtoN2O*kgtoGg</f>
        <v>1.6825085026928793E-2</v>
      </c>
      <c r="BM169" s="22">
        <f>Constants!$H76*'Activity data'!BM18*Constants!$H94*EF!$H219*MMVolatEF*NtoN2O*kgtoGg</f>
        <v>1.7119754158233674E-2</v>
      </c>
      <c r="BN169" s="22">
        <f>Constants!$H76*'Activity data'!BN18*Constants!$H94*EF!$H219*MMVolatEF*NtoN2O*kgtoGg</f>
        <v>1.7425752574072941E-2</v>
      </c>
      <c r="BO169" s="22">
        <f>Constants!$H76*'Activity data'!BO18*Constants!$H94*EF!$H219*MMVolatEF*NtoN2O*kgtoGg</f>
        <v>1.7750583289650242E-2</v>
      </c>
      <c r="BP169" s="22">
        <f>Constants!$H76*'Activity data'!BP18*Constants!$H94*EF!$H219*MMVolatEF*NtoN2O*kgtoGg</f>
        <v>1.8190033152028419E-2</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6.4695028006446706E-2</v>
      </c>
      <c r="AE170" s="22">
        <f>Constants!$H77*'Activity data'!AE19*Constants!$H95*EF!$H220*MMVolatEF*NtoN2O*kgtoGg</f>
        <v>6.6118218346865487E-2</v>
      </c>
      <c r="AF170" s="22">
        <f>Constants!$H77*'Activity data'!AF19*Constants!$H95*EF!$H220*MMVolatEF*NtoN2O*kgtoGg</f>
        <v>6.7350050748799267E-2</v>
      </c>
      <c r="AG170" s="22">
        <f>Constants!$H77*'Activity data'!AG19*Constants!$H95*EF!$H220*MMVolatEF*NtoN2O*kgtoGg</f>
        <v>6.8145544065853103E-2</v>
      </c>
      <c r="AH170" s="22">
        <f>Constants!$H77*'Activity data'!AH19*Constants!$H95*EF!$H220*MMVolatEF*NtoN2O*kgtoGg</f>
        <v>6.8899632158202578E-2</v>
      </c>
      <c r="AI170" s="22">
        <f>Constants!$H77*'Activity data'!AI19*Constants!$H95*EF!$H220*MMVolatEF*NtoN2O*kgtoGg</f>
        <v>6.9982363026287991E-2</v>
      </c>
      <c r="AJ170" s="22">
        <f>Constants!$H77*'Activity data'!AJ19*Constants!$H95*EF!$H220*MMVolatEF*NtoN2O*kgtoGg</f>
        <v>7.093581391622801E-2</v>
      </c>
      <c r="AK170" s="22">
        <f>Constants!$H77*'Activity data'!AK19*Constants!$H95*EF!$H220*MMVolatEF*NtoN2O*kgtoGg</f>
        <v>7.1456469990273663E-2</v>
      </c>
      <c r="AL170" s="22">
        <f>Constants!$H77*'Activity data'!AL19*Constants!$H95*EF!$H220*MMVolatEF*NtoN2O*kgtoGg</f>
        <v>6.8078676348941158E-2</v>
      </c>
      <c r="AM170" s="22">
        <f>Constants!$H77*'Activity data'!AM19*Constants!$H95*EF!$H220*MMVolatEF*NtoN2O*kgtoGg</f>
        <v>7.0052760668392167E-2</v>
      </c>
      <c r="AN170" s="22">
        <f>Constants!$H77*'Activity data'!AN19*Constants!$H95*EF!$H220*MMVolatEF*NtoN2O*kgtoGg</f>
        <v>7.1524483279429799E-2</v>
      </c>
      <c r="AO170" s="22">
        <f>Constants!$H77*'Activity data'!AO19*Constants!$H95*EF!$H220*MMVolatEF*NtoN2O*kgtoGg</f>
        <v>7.3094436871300392E-2</v>
      </c>
      <c r="AP170" s="22">
        <f>Constants!$H77*'Activity data'!AP19*Constants!$H95*EF!$H220*MMVolatEF*NtoN2O*kgtoGg</f>
        <v>7.468475288794886E-2</v>
      </c>
      <c r="AQ170" s="22">
        <f>Constants!$H77*'Activity data'!AQ19*Constants!$H95*EF!$H220*MMVolatEF*NtoN2O*kgtoGg</f>
        <v>7.674113711181868E-2</v>
      </c>
      <c r="AR170" s="22">
        <f>Constants!$H77*'Activity data'!AR19*Constants!$H95*EF!$H220*MMVolatEF*NtoN2O*kgtoGg</f>
        <v>7.8842142624744302E-2</v>
      </c>
      <c r="AS170" s="22">
        <f>Constants!$H77*'Activity data'!AS19*Constants!$H95*EF!$H220*MMVolatEF*NtoN2O*kgtoGg</f>
        <v>8.109142343535837E-2</v>
      </c>
      <c r="AT170" s="22">
        <f>Constants!$H77*'Activity data'!AT19*Constants!$H95*EF!$H220*MMVolatEF*NtoN2O*kgtoGg</f>
        <v>8.3413824508819706E-2</v>
      </c>
      <c r="AU170" s="22">
        <f>Constants!$H77*'Activity data'!AU19*Constants!$H95*EF!$H220*MMVolatEF*NtoN2O*kgtoGg</f>
        <v>8.6304588158209697E-2</v>
      </c>
      <c r="AV170" s="22">
        <f>Constants!$H77*'Activity data'!AV19*Constants!$H95*EF!$H220*MMVolatEF*NtoN2O*kgtoGg</f>
        <v>8.9367174162810578E-2</v>
      </c>
      <c r="AW170" s="22">
        <f>Constants!$H77*'Activity data'!AW19*Constants!$H95*EF!$H220*MMVolatEF*NtoN2O*kgtoGg</f>
        <v>9.2194029617441456E-2</v>
      </c>
      <c r="AX170" s="22">
        <f>Constants!$H77*'Activity data'!AX19*Constants!$H95*EF!$H220*MMVolatEF*NtoN2O*kgtoGg</f>
        <v>9.5019686503625786E-2</v>
      </c>
      <c r="AY170" s="22">
        <f>Constants!$H77*'Activity data'!AY19*Constants!$H95*EF!$H220*MMVolatEF*NtoN2O*kgtoGg</f>
        <v>9.7886283951756345E-2</v>
      </c>
      <c r="AZ170" s="22">
        <f>Constants!$H77*'Activity data'!AZ19*Constants!$H95*EF!$H220*MMVolatEF*NtoN2O*kgtoGg</f>
        <v>0.10101760367171075</v>
      </c>
      <c r="BA170" s="22">
        <f>Constants!$H77*'Activity data'!BA19*Constants!$H95*EF!$H220*MMVolatEF*NtoN2O*kgtoGg</f>
        <v>0.10379242951295907</v>
      </c>
      <c r="BB170" s="22">
        <f>Constants!$H77*'Activity data'!BB19*Constants!$H95*EF!$H220*MMVolatEF*NtoN2O*kgtoGg</f>
        <v>0.10671250901077527</v>
      </c>
      <c r="BC170" s="22">
        <f>Constants!$H77*'Activity data'!BC19*Constants!$H95*EF!$H220*MMVolatEF*NtoN2O*kgtoGg</f>
        <v>0.10977105266727095</v>
      </c>
      <c r="BD170" s="22">
        <f>Constants!$H77*'Activity data'!BD19*Constants!$H95*EF!$H220*MMVolatEF*NtoN2O*kgtoGg</f>
        <v>0.11272238872611075</v>
      </c>
      <c r="BE170" s="22">
        <f>Constants!$H77*'Activity data'!BE19*Constants!$H95*EF!$H220*MMVolatEF*NtoN2O*kgtoGg</f>
        <v>0.11572882992441193</v>
      </c>
      <c r="BF170" s="22">
        <f>Constants!$H77*'Activity data'!BF19*Constants!$H95*EF!$H220*MMVolatEF*NtoN2O*kgtoGg</f>
        <v>0.11889815964455364</v>
      </c>
      <c r="BG170" s="22">
        <f>Constants!$H77*'Activity data'!BG19*Constants!$H95*EF!$H220*MMVolatEF*NtoN2O*kgtoGg</f>
        <v>0.12205124989563464</v>
      </c>
      <c r="BH170" s="22">
        <f>Constants!$H77*'Activity data'!BH19*Constants!$H95*EF!$H220*MMVolatEF*NtoN2O*kgtoGg</f>
        <v>0.12527873446844767</v>
      </c>
      <c r="BI170" s="22">
        <f>Constants!$H77*'Activity data'!BI19*Constants!$H95*EF!$H220*MMVolatEF*NtoN2O*kgtoGg</f>
        <v>0.1286091854825562</v>
      </c>
      <c r="BJ170" s="22">
        <f>Constants!$H77*'Activity data'!BJ19*Constants!$H95*EF!$H220*MMVolatEF*NtoN2O*kgtoGg</f>
        <v>0.13204820781944288</v>
      </c>
      <c r="BK170" s="22">
        <f>Constants!$H77*'Activity data'!BK19*Constants!$H95*EF!$H220*MMVolatEF*NtoN2O*kgtoGg</f>
        <v>0.13573567503016939</v>
      </c>
      <c r="BL170" s="22">
        <f>Constants!$H77*'Activity data'!BL19*Constants!$H95*EF!$H220*MMVolatEF*NtoN2O*kgtoGg</f>
        <v>0.13954130865353084</v>
      </c>
      <c r="BM170" s="22">
        <f>Constants!$H77*'Activity data'!BM19*Constants!$H95*EF!$H220*MMVolatEF*NtoN2O*kgtoGg</f>
        <v>0.14331318760258482</v>
      </c>
      <c r="BN170" s="22">
        <f>Constants!$H77*'Activity data'!BN19*Constants!$H95*EF!$H220*MMVolatEF*NtoN2O*kgtoGg</f>
        <v>0.14724871982908475</v>
      </c>
      <c r="BO170" s="22">
        <f>Constants!$H77*'Activity data'!BO19*Constants!$H95*EF!$H220*MMVolatEF*NtoN2O*kgtoGg</f>
        <v>0.15140033188228669</v>
      </c>
      <c r="BP170" s="22">
        <f>Constants!$H77*'Activity data'!BP19*Constants!$H95*EF!$H220*MMVolatEF*NtoN2O*kgtoGg</f>
        <v>0.15637373207010979</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0.3128957953382096</v>
      </c>
      <c r="AE171" s="22">
        <f>Constants!$H78*'Activity data'!AE20*Constants!$H96*EF!$H221*MMVolatEF*NtoN2O*kgtoGg</f>
        <v>0.31828903457412189</v>
      </c>
      <c r="AF171" s="22">
        <f>Constants!$H78*'Activity data'!AF20*Constants!$H96*EF!$H221*MMVolatEF*NtoN2O*kgtoGg</f>
        <v>0.32105968450317646</v>
      </c>
      <c r="AG171" s="22">
        <f>Constants!$H78*'Activity data'!AG20*Constants!$H96*EF!$H221*MMVolatEF*NtoN2O*kgtoGg</f>
        <v>0.31832571072609506</v>
      </c>
      <c r="AH171" s="22">
        <f>Constants!$H78*'Activity data'!AH20*Constants!$H96*EF!$H221*MMVolatEF*NtoN2O*kgtoGg</f>
        <v>0.3149682067961902</v>
      </c>
      <c r="AI171" s="22">
        <f>Constants!$H78*'Activity data'!AI20*Constants!$H96*EF!$H221*MMVolatEF*NtoN2O*kgtoGg</f>
        <v>0.31534908310529564</v>
      </c>
      <c r="AJ171" s="22">
        <f>Constants!$H78*'Activity data'!AJ20*Constants!$H96*EF!$H221*MMVolatEF*NtoN2O*kgtoGg</f>
        <v>0.31419101012432382</v>
      </c>
      <c r="AK171" s="22">
        <f>Constants!$H78*'Activity data'!AK20*Constants!$H96*EF!$H221*MMVolatEF*NtoN2O*kgtoGg</f>
        <v>0.30799957689251295</v>
      </c>
      <c r="AL171" s="22">
        <f>Constants!$H78*'Activity data'!AL20*Constants!$H96*EF!$H221*MMVolatEF*NtoN2O*kgtoGg</f>
        <v>0.2572568425920278</v>
      </c>
      <c r="AM171" s="22">
        <f>Constants!$H78*'Activity data'!AM20*Constants!$H96*EF!$H221*MMVolatEF*NtoN2O*kgtoGg</f>
        <v>0.27068549199396164</v>
      </c>
      <c r="AN171" s="22">
        <f>Constants!$H78*'Activity data'!AN20*Constants!$H96*EF!$H221*MMVolatEF*NtoN2O*kgtoGg</f>
        <v>0.27820645994068144</v>
      </c>
      <c r="AO171" s="22">
        <f>Constants!$H78*'Activity data'!AO20*Constants!$H96*EF!$H221*MMVolatEF*NtoN2O*kgtoGg</f>
        <v>0.28666549464654045</v>
      </c>
      <c r="AP171" s="22">
        <f>Constants!$H78*'Activity data'!AP20*Constants!$H96*EF!$H221*MMVolatEF*NtoN2O*kgtoGg</f>
        <v>0.29517886452718667</v>
      </c>
      <c r="AQ171" s="22">
        <f>Constants!$H78*'Activity data'!AQ20*Constants!$H96*EF!$H221*MMVolatEF*NtoN2O*kgtoGg</f>
        <v>0.30862085485926721</v>
      </c>
      <c r="AR171" s="22">
        <f>Constants!$H78*'Activity data'!AR20*Constants!$H96*EF!$H221*MMVolatEF*NtoN2O*kgtoGg</f>
        <v>0.32324906170695766</v>
      </c>
      <c r="AS171" s="22">
        <f>Constants!$H78*'Activity data'!AS20*Constants!$H96*EF!$H221*MMVolatEF*NtoN2O*kgtoGg</f>
        <v>0.33922953772188652</v>
      </c>
      <c r="AT171" s="22">
        <f>Constants!$H78*'Activity data'!AT20*Constants!$H96*EF!$H221*MMVolatEF*NtoN2O*kgtoGg</f>
        <v>0.35573102786863781</v>
      </c>
      <c r="AU171" s="22">
        <f>Constants!$H78*'Activity data'!AU20*Constants!$H96*EF!$H221*MMVolatEF*NtoN2O*kgtoGg</f>
        <v>0.3779926533245801</v>
      </c>
      <c r="AV171" s="22">
        <f>Constants!$H78*'Activity data'!AV20*Constants!$H96*EF!$H221*MMVolatEF*NtoN2O*kgtoGg</f>
        <v>0.40171827901303964</v>
      </c>
      <c r="AW171" s="22">
        <f>Constants!$H78*'Activity data'!AW20*Constants!$H96*EF!$H221*MMVolatEF*NtoN2O*kgtoGg</f>
        <v>0.42338193712527772</v>
      </c>
      <c r="AX171" s="22">
        <f>Constants!$H78*'Activity data'!AX20*Constants!$H96*EF!$H221*MMVolatEF*NtoN2O*kgtoGg</f>
        <v>0.44472667694438467</v>
      </c>
      <c r="AY171" s="22">
        <f>Constants!$H78*'Activity data'!AY20*Constants!$H96*EF!$H221*MMVolatEF*NtoN2O*kgtoGg</f>
        <v>0.46619709031566192</v>
      </c>
      <c r="AZ171" s="22">
        <f>Constants!$H78*'Activity data'!AZ20*Constants!$H96*EF!$H221*MMVolatEF*NtoN2O*kgtoGg</f>
        <v>0.49008241283723947</v>
      </c>
      <c r="BA171" s="22">
        <f>Constants!$H78*'Activity data'!BA20*Constants!$H96*EF!$H221*MMVolatEF*NtoN2O*kgtoGg</f>
        <v>0.5100285185171215</v>
      </c>
      <c r="BB171" s="22">
        <f>Constants!$H78*'Activity data'!BB20*Constants!$H96*EF!$H221*MMVolatEF*NtoN2O*kgtoGg</f>
        <v>0.53188443496044135</v>
      </c>
      <c r="BC171" s="22">
        <f>Constants!$H78*'Activity data'!BC20*Constants!$H96*EF!$H221*MMVolatEF*NtoN2O*kgtoGg</f>
        <v>0.55485838480727168</v>
      </c>
      <c r="BD171" s="22">
        <f>Constants!$H78*'Activity data'!BD20*Constants!$H96*EF!$H221*MMVolatEF*NtoN2O*kgtoGg</f>
        <v>0.57648498425307382</v>
      </c>
      <c r="BE171" s="22">
        <f>Constants!$H78*'Activity data'!BE20*Constants!$H96*EF!$H221*MMVolatEF*NtoN2O*kgtoGg</f>
        <v>0.59839928289328548</v>
      </c>
      <c r="BF171" s="22">
        <f>Constants!$H78*'Activity data'!BF20*Constants!$H96*EF!$H221*MMVolatEF*NtoN2O*kgtoGg</f>
        <v>0.62165922675490759</v>
      </c>
      <c r="BG171" s="22">
        <f>Constants!$H78*'Activity data'!BG20*Constants!$H96*EF!$H221*MMVolatEF*NtoN2O*kgtoGg</f>
        <v>0.64514014160261224</v>
      </c>
      <c r="BH171" s="22">
        <f>Constants!$H78*'Activity data'!BH20*Constants!$H96*EF!$H221*MMVolatEF*NtoN2O*kgtoGg</f>
        <v>0.6690856675387834</v>
      </c>
      <c r="BI171" s="22">
        <f>Constants!$H78*'Activity data'!BI20*Constants!$H96*EF!$H221*MMVolatEF*NtoN2O*kgtoGg</f>
        <v>0.69376657637462691</v>
      </c>
      <c r="BJ171" s="22">
        <f>Constants!$H78*'Activity data'!BJ20*Constants!$H96*EF!$H221*MMVolatEF*NtoN2O*kgtoGg</f>
        <v>0.71922674633616768</v>
      </c>
      <c r="BK171" s="22">
        <f>Constants!$H78*'Activity data'!BK20*Constants!$H96*EF!$H221*MMVolatEF*NtoN2O*kgtoGg</f>
        <v>0.7467925262399101</v>
      </c>
      <c r="BL171" s="22">
        <f>Constants!$H78*'Activity data'!BL20*Constants!$H96*EF!$H221*MMVolatEF*NtoN2O*kgtoGg</f>
        <v>0.77584136052917674</v>
      </c>
      <c r="BM171" s="22">
        <f>Constants!$H78*'Activity data'!BM20*Constants!$H96*EF!$H221*MMVolatEF*NtoN2O*kgtoGg</f>
        <v>0.80427834117828745</v>
      </c>
      <c r="BN171" s="22">
        <f>Constants!$H78*'Activity data'!BN20*Constants!$H96*EF!$H221*MMVolatEF*NtoN2O*kgtoGg</f>
        <v>0.83397236473685188</v>
      </c>
      <c r="BO171" s="22">
        <f>Constants!$H78*'Activity data'!BO20*Constants!$H96*EF!$H221*MMVolatEF*NtoN2O*kgtoGg</f>
        <v>0.86539648833239491</v>
      </c>
      <c r="BP171" s="22">
        <f>Constants!$H78*'Activity data'!BP20*Constants!$H96*EF!$H221*MMVolatEF*NtoN2O*kgtoGg</f>
        <v>0.90416197817360366</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8.9324869061475076E-2</v>
      </c>
      <c r="AE172" s="22">
        <f>Constants!$H63*'Activity data'!AE5*Constants!$H81*FracLEACHMM*MMLeachEF*NtoN2O*kgtoGg</f>
        <v>8.9901561190097748E-2</v>
      </c>
      <c r="AF172" s="22">
        <f>Constants!$H63*'Activity data'!AF5*Constants!$H81*FracLEACHMM*MMLeachEF*NtoN2O*kgtoGg</f>
        <v>9.0363604270248157E-2</v>
      </c>
      <c r="AG172" s="22">
        <f>Constants!$H63*'Activity data'!AG5*Constants!$H81*FracLEACHMM*MMLeachEF*NtoN2O*kgtoGg</f>
        <v>9.0523700533891277E-2</v>
      </c>
      <c r="AH172" s="22">
        <f>Constants!$H63*'Activity data'!AH5*Constants!$H81*FracLEACHMM*MMLeachEF*NtoN2O*kgtoGg</f>
        <v>9.0686184723126451E-2</v>
      </c>
      <c r="AI172" s="22">
        <f>Constants!$H63*'Activity data'!AI5*Constants!$H81*FracLEACHMM*MMLeachEF*NtoN2O*kgtoGg</f>
        <v>9.1128049299070021E-2</v>
      </c>
      <c r="AJ172" s="22">
        <f>Constants!$H63*'Activity data'!AJ5*Constants!$H81*FracLEACHMM*MMLeachEF*NtoN2O*kgtoGg</f>
        <v>9.1492932782584829E-2</v>
      </c>
      <c r="AK172" s="22">
        <f>Constants!$H63*'Activity data'!AK5*Constants!$H81*FracLEACHMM*MMLeachEF*NtoN2O*kgtoGg</f>
        <v>9.1555625490699524E-2</v>
      </c>
      <c r="AL172" s="22">
        <f>Constants!$H63*'Activity data'!AL5*Constants!$H81*FracLEACHMM*MMLeachEF*NtoN2O*kgtoGg</f>
        <v>8.8756825509150997E-2</v>
      </c>
      <c r="AM172" s="22">
        <f>Constants!$H63*'Activity data'!AM5*Constants!$H81*FracLEACHMM*MMLeachEF*NtoN2O*kgtoGg</f>
        <v>8.9871970304529453E-2</v>
      </c>
      <c r="AN172" s="22">
        <f>Constants!$H63*'Activity data'!AN5*Constants!$H81*FracLEACHMM*MMLeachEF*NtoN2O*kgtoGg</f>
        <v>9.0624684917867501E-2</v>
      </c>
      <c r="AO172" s="22">
        <f>Constants!$H63*'Activity data'!AO5*Constants!$H81*FracLEACHMM*MMLeachEF*NtoN2O*kgtoGg</f>
        <v>9.1457143905645022E-2</v>
      </c>
      <c r="AP172" s="22">
        <f>Constants!$H63*'Activity data'!AP5*Constants!$H81*FracLEACHMM*MMLeachEF*NtoN2O*kgtoGg</f>
        <v>9.2311150425133798E-2</v>
      </c>
      <c r="AQ172" s="22">
        <f>Constants!$H63*'Activity data'!AQ5*Constants!$H81*FracLEACHMM*MMLeachEF*NtoN2O*kgtoGg</f>
        <v>9.3506538740525266E-2</v>
      </c>
      <c r="AR172" s="22">
        <f>Constants!$H63*'Activity data'!AR5*Constants!$H81*FracLEACHMM*MMLeachEF*NtoN2O*kgtoGg</f>
        <v>9.4707972502098101E-2</v>
      </c>
      <c r="AS172" s="22">
        <f>Constants!$H63*'Activity data'!AS5*Constants!$H81*FracLEACHMM*MMLeachEF*NtoN2O*kgtoGg</f>
        <v>9.6016283822126999E-2</v>
      </c>
      <c r="AT172" s="22">
        <f>Constants!$H63*'Activity data'!AT5*Constants!$H81*FracLEACHMM*MMLeachEF*NtoN2O*kgtoGg</f>
        <v>9.7376439283468313E-2</v>
      </c>
      <c r="AU172" s="22">
        <f>Constants!$H63*'Activity data'!AU5*Constants!$H81*FracLEACHMM*MMLeachEF*NtoN2O*kgtoGg</f>
        <v>9.9137058071502998E-2</v>
      </c>
      <c r="AV172" s="22">
        <f>Constants!$H63*'Activity data'!AV5*Constants!$H81*FracLEACHMM*MMLeachEF*NtoN2O*kgtoGg</f>
        <v>0.10101402879933444</v>
      </c>
      <c r="AW172" s="22">
        <f>Constants!$H63*'Activity data'!AW5*Constants!$H81*FracLEACHMM*MMLeachEF*NtoN2O*kgtoGg</f>
        <v>0.10269808017779446</v>
      </c>
      <c r="AX172" s="22">
        <f>Constants!$H63*'Activity data'!AX5*Constants!$H81*FracLEACHMM*MMLeachEF*NtoN2O*kgtoGg</f>
        <v>0.10437722906642113</v>
      </c>
      <c r="AY172" s="22">
        <f>Constants!$H63*'Activity data'!AY5*Constants!$H81*FracLEACHMM*MMLeachEF*NtoN2O*kgtoGg</f>
        <v>0.10608075432779993</v>
      </c>
      <c r="AZ172" s="22">
        <f>Constants!$H63*'Activity data'!AZ5*Constants!$H81*FracLEACHMM*MMLeachEF*NtoN2O*kgtoGg</f>
        <v>0.10796294018636392</v>
      </c>
      <c r="BA172" s="22">
        <f>Constants!$H63*'Activity data'!BA5*Constants!$H81*FracLEACHMM*MMLeachEF*NtoN2O*kgtoGg</f>
        <v>0.10959423900753362</v>
      </c>
      <c r="BB172" s="22">
        <f>Constants!$H63*'Activity data'!BB5*Constants!$H81*FracLEACHMM*MMLeachEF*NtoN2O*kgtoGg</f>
        <v>0.11130008035838286</v>
      </c>
      <c r="BC172" s="22">
        <f>Constants!$H63*'Activity data'!BC5*Constants!$H81*FracLEACHMM*MMLeachEF*NtoN2O*kgtoGg</f>
        <v>0.11309598649506225</v>
      </c>
      <c r="BD172" s="22">
        <f>Constants!$H63*'Activity data'!BD5*Constants!$H81*FracLEACHMM*MMLeachEF*NtoN2O*kgtoGg</f>
        <v>0.11481385322311949</v>
      </c>
      <c r="BE172" s="22">
        <f>Constants!$H63*'Activity data'!BE5*Constants!$H81*FracLEACHMM*MMLeachEF*NtoN2O*kgtoGg</f>
        <v>0.11656457625384703</v>
      </c>
      <c r="BF172" s="22">
        <f>Constants!$H63*'Activity data'!BF5*Constants!$H81*FracLEACHMM*MMLeachEF*NtoN2O*kgtoGg</f>
        <v>0.11842061569387524</v>
      </c>
      <c r="BG172" s="22">
        <f>Constants!$H63*'Activity data'!BG5*Constants!$H81*FracLEACHMM*MMLeachEF*NtoN2O*kgtoGg</f>
        <v>0.12024037428356726</v>
      </c>
      <c r="BH172" s="22">
        <f>Constants!$H63*'Activity data'!BH5*Constants!$H81*FracLEACHMM*MMLeachEF*NtoN2O*kgtoGg</f>
        <v>0.12210469310515702</v>
      </c>
      <c r="BI172" s="22">
        <f>Constants!$H63*'Activity data'!BI5*Constants!$H81*FracLEACHMM*MMLeachEF*NtoN2O*kgtoGg</f>
        <v>0.12403225951520629</v>
      </c>
      <c r="BJ172" s="22">
        <f>Constants!$H63*'Activity data'!BJ5*Constants!$H81*FracLEACHMM*MMLeachEF*NtoN2O*kgtoGg</f>
        <v>0.12602622698533794</v>
      </c>
      <c r="BK172" s="22">
        <f>Constants!$H63*'Activity data'!BK5*Constants!$H81*FracLEACHMM*MMLeachEF*NtoN2O*kgtoGg</f>
        <v>0.12817888416428927</v>
      </c>
      <c r="BL172" s="22">
        <f>Constants!$H63*'Activity data'!BL5*Constants!$H81*FracLEACHMM*MMLeachEF*NtoN2O*kgtoGg</f>
        <v>0.13038235584356345</v>
      </c>
      <c r="BM172" s="22">
        <f>Constants!$H63*'Activity data'!BM5*Constants!$H81*FracLEACHMM*MMLeachEF*NtoN2O*kgtoGg</f>
        <v>0.1325559032024459</v>
      </c>
      <c r="BN172" s="22">
        <f>Constants!$H63*'Activity data'!BN5*Constants!$H81*FracLEACHMM*MMLeachEF*NtoN2O*kgtoGg</f>
        <v>0.13482974400542733</v>
      </c>
      <c r="BO172" s="22">
        <f>Constants!$H63*'Activity data'!BO5*Constants!$H81*FracLEACHMM*MMLeachEF*NtoN2O*kgtoGg</f>
        <v>0.1372374273927274</v>
      </c>
      <c r="BP172" s="22">
        <f>Constants!$H63*'Activity data'!BP5*Constants!$H81*FracLEACHMM*MMLeachEF*NtoN2O*kgtoGg</f>
        <v>0.14017388074470821</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2.6973844282279461E-2</v>
      </c>
      <c r="AE173" s="22">
        <f>Constants!$H64*'Activity data'!AE6*Constants!$H82*FracLEACHMM*MMLeachEF*NtoN2O*kgtoGg</f>
        <v>2.7147990674428978E-2</v>
      </c>
      <c r="AF173" s="22">
        <f>Constants!$H64*'Activity data'!AF6*Constants!$H82*FracLEACHMM*MMLeachEF*NtoN2O*kgtoGg</f>
        <v>2.728751596258926E-2</v>
      </c>
      <c r="AG173" s="22">
        <f>Constants!$H64*'Activity data'!AG6*Constants!$H82*FracLEACHMM*MMLeachEF*NtoN2O*kgtoGg</f>
        <v>2.7335860972563047E-2</v>
      </c>
      <c r="AH173" s="22">
        <f>Constants!$H64*'Activity data'!AH6*Constants!$H82*FracLEACHMM*MMLeachEF*NtoN2O*kgtoGg</f>
        <v>2.73849270754839E-2</v>
      </c>
      <c r="AI173" s="22">
        <f>Constants!$H64*'Activity data'!AI6*Constants!$H82*FracLEACHMM*MMLeachEF*NtoN2O*kgtoGg</f>
        <v>2.7518358967302904E-2</v>
      </c>
      <c r="AJ173" s="22">
        <f>Constants!$H64*'Activity data'!AJ6*Constants!$H82*FracLEACHMM*MMLeachEF*NtoN2O*kgtoGg</f>
        <v>2.7628544522220768E-2</v>
      </c>
      <c r="AK173" s="22">
        <f>Constants!$H64*'Activity data'!AK6*Constants!$H82*FracLEACHMM*MMLeachEF*NtoN2O*kgtoGg</f>
        <v>2.7647476129555745E-2</v>
      </c>
      <c r="AL173" s="22">
        <f>Constants!$H64*'Activity data'!AL6*Constants!$H82*FracLEACHMM*MMLeachEF*NtoN2O*kgtoGg</f>
        <v>2.6802309540757505E-2</v>
      </c>
      <c r="AM173" s="22">
        <f>Constants!$H64*'Activity data'!AM6*Constants!$H82*FracLEACHMM*MMLeachEF*NtoN2O*kgtoGg</f>
        <v>2.7139054977708903E-2</v>
      </c>
      <c r="AN173" s="22">
        <f>Constants!$H64*'Activity data'!AN6*Constants!$H82*FracLEACHMM*MMLeachEF*NtoN2O*kgtoGg</f>
        <v>2.7366355694547376E-2</v>
      </c>
      <c r="AO173" s="22">
        <f>Constants!$H64*'Activity data'!AO6*Constants!$H82*FracLEACHMM*MMLeachEF*NtoN2O*kgtoGg</f>
        <v>2.7617737189349702E-2</v>
      </c>
      <c r="AP173" s="22">
        <f>Constants!$H64*'Activity data'!AP6*Constants!$H82*FracLEACHMM*MMLeachEF*NtoN2O*kgtoGg</f>
        <v>2.7875625492067364E-2</v>
      </c>
      <c r="AQ173" s="22">
        <f>Constants!$H64*'Activity data'!AQ6*Constants!$H82*FracLEACHMM*MMLeachEF*NtoN2O*kgtoGg</f>
        <v>2.8236602436282471E-2</v>
      </c>
      <c r="AR173" s="22">
        <f>Constants!$H64*'Activity data'!AR6*Constants!$H82*FracLEACHMM*MMLeachEF*NtoN2O*kgtoGg</f>
        <v>2.8599404951871216E-2</v>
      </c>
      <c r="AS173" s="22">
        <f>Constants!$H64*'Activity data'!AS6*Constants!$H82*FracLEACHMM*MMLeachEF*NtoN2O*kgtoGg</f>
        <v>2.8994481778627228E-2</v>
      </c>
      <c r="AT173" s="22">
        <f>Constants!$H64*'Activity data'!AT6*Constants!$H82*FracLEACHMM*MMLeachEF*NtoN2O*kgtoGg</f>
        <v>2.9405214220772344E-2</v>
      </c>
      <c r="AU173" s="22">
        <f>Constants!$H64*'Activity data'!AU6*Constants!$H82*FracLEACHMM*MMLeachEF*NtoN2O*kgtoGg</f>
        <v>2.9936876427813695E-2</v>
      </c>
      <c r="AV173" s="22">
        <f>Constants!$H64*'Activity data'!AV6*Constants!$H82*FracLEACHMM*MMLeachEF*NtoN2O*kgtoGg</f>
        <v>3.0503673968821875E-2</v>
      </c>
      <c r="AW173" s="22">
        <f>Constants!$H64*'Activity data'!AW6*Constants!$H82*FracLEACHMM*MMLeachEF*NtoN2O*kgtoGg</f>
        <v>3.1012214760688876E-2</v>
      </c>
      <c r="AX173" s="22">
        <f>Constants!$H64*'Activity data'!AX6*Constants!$H82*FracLEACHMM*MMLeachEF*NtoN2O*kgtoGg</f>
        <v>3.1519275125002501E-2</v>
      </c>
      <c r="AY173" s="22">
        <f>Constants!$H64*'Activity data'!AY6*Constants!$H82*FracLEACHMM*MMLeachEF*NtoN2O*kgtoGg</f>
        <v>3.2033696535458046E-2</v>
      </c>
      <c r="AZ173" s="22">
        <f>Constants!$H64*'Activity data'!AZ6*Constants!$H82*FracLEACHMM*MMLeachEF*NtoN2O*kgtoGg</f>
        <v>3.2602068913639454E-2</v>
      </c>
      <c r="BA173" s="22">
        <f>Constants!$H64*'Activity data'!BA6*Constants!$H82*FracLEACHMM*MMLeachEF*NtoN2O*kgtoGg</f>
        <v>3.3094679771538571E-2</v>
      </c>
      <c r="BB173" s="22">
        <f>Constants!$H64*'Activity data'!BB6*Constants!$H82*FracLEACHMM*MMLeachEF*NtoN2O*kgtoGg</f>
        <v>3.3609800582254913E-2</v>
      </c>
      <c r="BC173" s="22">
        <f>Constants!$H64*'Activity data'!BC6*Constants!$H82*FracLEACHMM*MMLeachEF*NtoN2O*kgtoGg</f>
        <v>3.4152118673346013E-2</v>
      </c>
      <c r="BD173" s="22">
        <f>Constants!$H64*'Activity data'!BD6*Constants!$H82*FracLEACHMM*MMLeachEF*NtoN2O*kgtoGg</f>
        <v>3.4670870842895052E-2</v>
      </c>
      <c r="BE173" s="22">
        <f>Constants!$H64*'Activity data'!BE6*Constants!$H82*FracLEACHMM*MMLeachEF*NtoN2O*kgtoGg</f>
        <v>3.5199544782285264E-2</v>
      </c>
      <c r="BF173" s="22">
        <f>Constants!$H64*'Activity data'!BF6*Constants!$H82*FracLEACHMM*MMLeachEF*NtoN2O*kgtoGg</f>
        <v>3.5760021605404209E-2</v>
      </c>
      <c r="BG173" s="22">
        <f>Constants!$H64*'Activity data'!BG6*Constants!$H82*FracLEACHMM*MMLeachEF*NtoN2O*kgtoGg</f>
        <v>3.6309542532167734E-2</v>
      </c>
      <c r="BH173" s="22">
        <f>Constants!$H64*'Activity data'!BH6*Constants!$H82*FracLEACHMM*MMLeachEF*NtoN2O*kgtoGg</f>
        <v>3.6872519518470113E-2</v>
      </c>
      <c r="BI173" s="22">
        <f>Constants!$H64*'Activity data'!BI6*Constants!$H82*FracLEACHMM*MMLeachEF*NtoN2O*kgtoGg</f>
        <v>3.7454595671894297E-2</v>
      </c>
      <c r="BJ173" s="22">
        <f>Constants!$H64*'Activity data'!BJ6*Constants!$H82*FracLEACHMM*MMLeachEF*NtoN2O*kgtoGg</f>
        <v>3.8056723260866697E-2</v>
      </c>
      <c r="BK173" s="22">
        <f>Constants!$H64*'Activity data'!BK6*Constants!$H82*FracLEACHMM*MMLeachEF*NtoN2O*kgtoGg</f>
        <v>3.8706771115940557E-2</v>
      </c>
      <c r="BL173" s="22">
        <f>Constants!$H64*'Activity data'!BL6*Constants!$H82*FracLEACHMM*MMLeachEF*NtoN2O*kgtoGg</f>
        <v>3.9372163660946681E-2</v>
      </c>
      <c r="BM173" s="22">
        <f>Constants!$H64*'Activity data'!BM6*Constants!$H82*FracLEACHMM*MMLeachEF*NtoN2O*kgtoGg</f>
        <v>4.0028519820375315E-2</v>
      </c>
      <c r="BN173" s="22">
        <f>Constants!$H64*'Activity data'!BN6*Constants!$H82*FracLEACHMM*MMLeachEF*NtoN2O*kgtoGg</f>
        <v>4.0715162055474506E-2</v>
      </c>
      <c r="BO173" s="22">
        <f>Constants!$H64*'Activity data'!BO6*Constants!$H82*FracLEACHMM*MMLeachEF*NtoN2O*kgtoGg</f>
        <v>4.144222135544804E-2</v>
      </c>
      <c r="BP173" s="22">
        <f>Constants!$H64*'Activity data'!BP6*Constants!$H82*FracLEACHMM*MMLeachEF*NtoN2O*kgtoGg</f>
        <v>4.2328955769847181E-2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1.4502136194980604E-3</v>
      </c>
      <c r="AE174" s="22">
        <f>Constants!$H65*'Activity data'!AE7*Constants!$H83*FracLEACHMM*MMLeachEF*NtoN2O*kgtoGg</f>
        <v>1.4595763735437486E-3</v>
      </c>
      <c r="AF174" s="22">
        <f>Constants!$H65*'Activity data'!AF7*Constants!$H83*FracLEACHMM*MMLeachEF*NtoN2O*kgtoGg</f>
        <v>1.4670777690080716E-3</v>
      </c>
      <c r="AG174" s="22">
        <f>Constants!$H65*'Activity data'!AG7*Constants!$H83*FracLEACHMM*MMLeachEF*NtoN2O*kgtoGg</f>
        <v>1.4696769755269885E-3</v>
      </c>
      <c r="AH174" s="22">
        <f>Constants!$H65*'Activity data'!AH7*Constants!$H83*FracLEACHMM*MMLeachEF*NtoN2O*kgtoGg</f>
        <v>1.4723149506693843E-3</v>
      </c>
      <c r="AI174" s="22">
        <f>Constants!$H65*'Activity data'!AI7*Constants!$H83*FracLEACHMM*MMLeachEF*NtoN2O*kgtoGg</f>
        <v>1.4794887426126573E-3</v>
      </c>
      <c r="AJ174" s="22">
        <f>Constants!$H65*'Activity data'!AJ7*Constants!$H83*FracLEACHMM*MMLeachEF*NtoN2O*kgtoGg</f>
        <v>1.4854127255177867E-3</v>
      </c>
      <c r="AK174" s="22">
        <f>Constants!$H65*'Activity data'!AK7*Constants!$H83*FracLEACHMM*MMLeachEF*NtoN2O*kgtoGg</f>
        <v>1.4864305587383264E-3</v>
      </c>
      <c r="AL174" s="22">
        <f>Constants!$H65*'Activity data'!AL7*Constants!$H83*FracLEACHMM*MMLeachEF*NtoN2O*kgtoGg</f>
        <v>1.4409912774481497E-3</v>
      </c>
      <c r="AM174" s="22">
        <f>Constants!$H65*'Activity data'!AM7*Constants!$H83*FracLEACHMM*MMLeachEF*NtoN2O*kgtoGg</f>
        <v>1.4590959574433391E-3</v>
      </c>
      <c r="AN174" s="22">
        <f>Constants!$H65*'Activity data'!AN7*Constants!$H83*FracLEACHMM*MMLeachEF*NtoN2O*kgtoGg</f>
        <v>1.4713164845521643E-3</v>
      </c>
      <c r="AO174" s="22">
        <f>Constants!$H65*'Activity data'!AO7*Constants!$H83*FracLEACHMM*MMLeachEF*NtoN2O*kgtoGg</f>
        <v>1.4848316833364766E-3</v>
      </c>
      <c r="AP174" s="22">
        <f>Constants!$H65*'Activity data'!AP7*Constants!$H83*FracLEACHMM*MMLeachEF*NtoN2O*kgtoGg</f>
        <v>1.4986967121768822E-3</v>
      </c>
      <c r="AQ174" s="22">
        <f>Constants!$H65*'Activity data'!AQ7*Constants!$H83*FracLEACHMM*MMLeachEF*NtoN2O*kgtoGg</f>
        <v>1.5181041676121257E-3</v>
      </c>
      <c r="AR174" s="22">
        <f>Constants!$H65*'Activity data'!AR7*Constants!$H83*FracLEACHMM*MMLeachEF*NtoN2O*kgtoGg</f>
        <v>1.5376097725154883E-3</v>
      </c>
      <c r="AS174" s="22">
        <f>Constants!$H65*'Activity data'!AS7*Constants!$H83*FracLEACHMM*MMLeachEF*NtoN2O*kgtoGg</f>
        <v>1.5588505637395269E-3</v>
      </c>
      <c r="AT174" s="22">
        <f>Constants!$H65*'Activity data'!AT7*Constants!$H83*FracLEACHMM*MMLeachEF*NtoN2O*kgtoGg</f>
        <v>1.5809330587422828E-3</v>
      </c>
      <c r="AU174" s="22">
        <f>Constants!$H65*'Activity data'!AU7*Constants!$H83*FracLEACHMM*MMLeachEF*NtoN2O*kgtoGg</f>
        <v>1.6095171851113329E-3</v>
      </c>
      <c r="AV174" s="22">
        <f>Constants!$H65*'Activity data'!AV7*Constants!$H83*FracLEACHMM*MMLeachEF*NtoN2O*kgtoGg</f>
        <v>1.6399903169669982E-3</v>
      </c>
      <c r="AW174" s="22">
        <f>Constants!$H65*'Activity data'!AW7*Constants!$H83*FracLEACHMM*MMLeachEF*NtoN2O*kgtoGg</f>
        <v>1.6673313505519052E-3</v>
      </c>
      <c r="AX174" s="22">
        <f>Constants!$H65*'Activity data'!AX7*Constants!$H83*FracLEACHMM*MMLeachEF*NtoN2O*kgtoGg</f>
        <v>1.6945927908768332E-3</v>
      </c>
      <c r="AY174" s="22">
        <f>Constants!$H65*'Activity data'!AY7*Constants!$H83*FracLEACHMM*MMLeachEF*NtoN2O*kgtoGg</f>
        <v>1.722249988263938E-3</v>
      </c>
      <c r="AZ174" s="22">
        <f>Constants!$H65*'Activity data'!AZ7*Constants!$H83*FracLEACHMM*MMLeachEF*NtoN2O*kgtoGg</f>
        <v>1.7528077891898776E-3</v>
      </c>
      <c r="BA174" s="22">
        <f>Constants!$H65*'Activity data'!BA7*Constants!$H83*FracLEACHMM*MMLeachEF*NtoN2O*kgtoGg</f>
        <v>1.7792923706148255E-3</v>
      </c>
      <c r="BB174" s="22">
        <f>Constants!$H65*'Activity data'!BB7*Constants!$H83*FracLEACHMM*MMLeachEF*NtoN2O*kgtoGg</f>
        <v>1.806987170346376E-3</v>
      </c>
      <c r="BC174" s="22">
        <f>Constants!$H65*'Activity data'!BC7*Constants!$H83*FracLEACHMM*MMLeachEF*NtoN2O*kgtoGg</f>
        <v>1.8361441964480341E-3</v>
      </c>
      <c r="BD174" s="22">
        <f>Constants!$H65*'Activity data'!BD7*Constants!$H83*FracLEACHMM*MMLeachEF*NtoN2O*kgtoGg</f>
        <v>1.8640342314594103E-3</v>
      </c>
      <c r="BE174" s="22">
        <f>Constants!$H65*'Activity data'!BE7*Constants!$H83*FracLEACHMM*MMLeachEF*NtoN2O*kgtoGg</f>
        <v>1.8924576975087436E-3</v>
      </c>
      <c r="BF174" s="22">
        <f>Constants!$H65*'Activity data'!BF7*Constants!$H83*FracLEACHMM*MMLeachEF*NtoN2O*kgtoGg</f>
        <v>1.9225910041962919E-3</v>
      </c>
      <c r="BG174" s="22">
        <f>Constants!$H65*'Activity data'!BG7*Constants!$H83*FracLEACHMM*MMLeachEF*NtoN2O*kgtoGg</f>
        <v>1.9521352813802158E-3</v>
      </c>
      <c r="BH174" s="22">
        <f>Constants!$H65*'Activity data'!BH7*Constants!$H83*FracLEACHMM*MMLeachEF*NtoN2O*kgtoGg</f>
        <v>1.9824030060862584E-3</v>
      </c>
      <c r="BI174" s="22">
        <f>Constants!$H65*'Activity data'!BI7*Constants!$H83*FracLEACHMM*MMLeachEF*NtoN2O*kgtoGg</f>
        <v>2.0136975726466259E-3</v>
      </c>
      <c r="BJ174" s="22">
        <f>Constants!$H65*'Activity data'!BJ7*Constants!$H83*FracLEACHMM*MMLeachEF*NtoN2O*kgtoGg</f>
        <v>2.0460701785334689E-3</v>
      </c>
      <c r="BK174" s="22">
        <f>Constants!$H65*'Activity data'!BK7*Constants!$H83*FracLEACHMM*MMLeachEF*NtoN2O*kgtoGg</f>
        <v>2.0810191551379237E-3</v>
      </c>
      <c r="BL174" s="22">
        <f>Constants!$H65*'Activity data'!BL7*Constants!$H83*FracLEACHMM*MMLeachEF*NtoN2O*kgtoGg</f>
        <v>2.1167931190187159E-3</v>
      </c>
      <c r="BM174" s="22">
        <f>Constants!$H65*'Activity data'!BM7*Constants!$H83*FracLEACHMM*MMLeachEF*NtoN2O*kgtoGg</f>
        <v>2.1520812533937696E-3</v>
      </c>
      <c r="BN174" s="22">
        <f>Constants!$H65*'Activity data'!BN7*Constants!$H83*FracLEACHMM*MMLeachEF*NtoN2O*kgtoGg</f>
        <v>2.1889976791965842E-3</v>
      </c>
      <c r="BO174" s="22">
        <f>Constants!$H65*'Activity data'!BO7*Constants!$H83*FracLEACHMM*MMLeachEF*NtoN2O*kgtoGg</f>
        <v>2.228087075871756E-3</v>
      </c>
      <c r="BP174" s="22">
        <f>Constants!$H65*'Activity data'!BP7*Constants!$H83*FracLEACHMM*MMLeachEF*NtoN2O*kgtoGg</f>
        <v>2.2757611971865317E-3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3.0488544088485784E-2</v>
      </c>
      <c r="AE175" s="22">
        <f>Constants!$H66*'Activity data'!AE8*Constants!$H84*FracLEACHMM*MMLeachEF*NtoN2O*kgtoGg</f>
        <v>3.0306710328263819E-2</v>
      </c>
      <c r="AF175" s="22">
        <f>Constants!$H66*'Activity data'!AF8*Constants!$H84*FracLEACHMM*MMLeachEF*NtoN2O*kgtoGg</f>
        <v>2.995883995158706E-2</v>
      </c>
      <c r="AG175" s="22">
        <f>Constants!$H66*'Activity data'!AG8*Constants!$H84*FracLEACHMM*MMLeachEF*NtoN2O*kgtoGg</f>
        <v>2.9275730623889065E-2</v>
      </c>
      <c r="AH175" s="22">
        <f>Constants!$H66*'Activity data'!AH8*Constants!$H84*FracLEACHMM*MMLeachEF*NtoN2O*kgtoGg</f>
        <v>2.8574163334664872E-2</v>
      </c>
      <c r="AI175" s="22">
        <f>Constants!$H66*'Activity data'!AI8*Constants!$H84*FracLEACHMM*MMLeachEF*NtoN2O*kgtoGg</f>
        <v>2.8113937993981972E-2</v>
      </c>
      <c r="AJ175" s="22">
        <f>Constants!$H66*'Activity data'!AJ8*Constants!$H84*FracLEACHMM*MMLeachEF*NtoN2O*kgtoGg</f>
        <v>2.7567477757419457E-2</v>
      </c>
      <c r="AK175" s="22">
        <f>Constants!$H66*'Activity data'!AK8*Constants!$H84*FracLEACHMM*MMLeachEF*NtoN2O*kgtoGg</f>
        <v>2.6742621024611984E-2</v>
      </c>
      <c r="AL175" s="22">
        <f>Constants!$H66*'Activity data'!AL8*Constants!$H84*FracLEACHMM*MMLeachEF*NtoN2O*kgtoGg</f>
        <v>2.3467979229625725E-2</v>
      </c>
      <c r="AM175" s="22">
        <f>Constants!$H66*'Activity data'!AM8*Constants!$H84*FracLEACHMM*MMLeachEF*NtoN2O*kgtoGg</f>
        <v>2.4013646418236393E-2</v>
      </c>
      <c r="AN175" s="22">
        <f>Constants!$H66*'Activity data'!AN8*Constants!$H84*FracLEACHMM*MMLeachEF*NtoN2O*kgtoGg</f>
        <v>2.4226507038459893E-2</v>
      </c>
      <c r="AO175" s="22">
        <f>Constants!$H66*'Activity data'!AO8*Constants!$H84*FracLEACHMM*MMLeachEF*NtoN2O*kgtoGg</f>
        <v>2.4484002484726573E-2</v>
      </c>
      <c r="AP175" s="22">
        <f>Constants!$H66*'Activity data'!AP8*Constants!$H84*FracLEACHMM*MMLeachEF*NtoN2O*kgtoGg</f>
        <v>2.4737471185801566E-2</v>
      </c>
      <c r="AQ175" s="22">
        <f>Constants!$H66*'Activity data'!AQ8*Constants!$H84*FracLEACHMM*MMLeachEF*NtoN2O*kgtoGg</f>
        <v>2.5241838243090856E-2</v>
      </c>
      <c r="AR175" s="22">
        <f>Constants!$H66*'Activity data'!AR8*Constants!$H84*FracLEACHMM*MMLeachEF*NtoN2O*kgtoGg</f>
        <v>2.5771934222926493E-2</v>
      </c>
      <c r="AS175" s="22">
        <f>Constants!$H66*'Activity data'!AS8*Constants!$H84*FracLEACHMM*MMLeachEF*NtoN2O*kgtoGg</f>
        <v>2.6357170236740314E-2</v>
      </c>
      <c r="AT175" s="22">
        <f>Constants!$H66*'Activity data'!AT8*Constants!$H84*FracLEACHMM*MMLeachEF*NtoN2O*kgtoGg</f>
        <v>2.6953154634450586E-2</v>
      </c>
      <c r="AU175" s="22">
        <f>Constants!$H66*'Activity data'!AU8*Constants!$H84*FracLEACHMM*MMLeachEF*NtoN2O*kgtoGg</f>
        <v>2.782099355152505E-2</v>
      </c>
      <c r="AV175" s="22">
        <f>Constants!$H66*'Activity data'!AV8*Constants!$H84*FracLEACHMM*MMLeachEF*NtoN2O*kgtoGg</f>
        <v>2.8738507907391801E-2</v>
      </c>
      <c r="AW175" s="22">
        <f>Constants!$H66*'Activity data'!AW8*Constants!$H84*FracLEACHMM*MMLeachEF*NtoN2O*kgtoGg</f>
        <v>2.926607947147556E-2</v>
      </c>
      <c r="AX175" s="22">
        <f>Constants!$H66*'Activity data'!AX8*Constants!$H84*FracLEACHMM*MMLeachEF*NtoN2O*kgtoGg</f>
        <v>2.9740140133046548E-2</v>
      </c>
      <c r="AY175" s="22">
        <f>Constants!$H66*'Activity data'!AY8*Constants!$H84*FracLEACHMM*MMLeachEF*NtoN2O*kgtoGg</f>
        <v>3.0182534083306234E-2</v>
      </c>
      <c r="AZ175" s="22">
        <f>Constants!$H66*'Activity data'!AZ8*Constants!$H84*FracLEACHMM*MMLeachEF*NtoN2O*kgtoGg</f>
        <v>3.0697437541240827E-2</v>
      </c>
      <c r="BA175" s="22">
        <f>Constants!$H66*'Activity data'!BA8*Constants!$H84*FracLEACHMM*MMLeachEF*NtoN2O*kgtoGg</f>
        <v>3.0994732828693257E-2</v>
      </c>
      <c r="BB175" s="22">
        <f>Constants!$H66*'Activity data'!BB8*Constants!$H84*FracLEACHMM*MMLeachEF*NtoN2O*kgtoGg</f>
        <v>3.1327125466640245E-2</v>
      </c>
      <c r="BC175" s="22">
        <f>Constants!$H66*'Activity data'!BC8*Constants!$H84*FracLEACHMM*MMLeachEF*NtoN2O*kgtoGg</f>
        <v>3.1670331734099673E-2</v>
      </c>
      <c r="BD175" s="22">
        <f>Constants!$H66*'Activity data'!BD8*Constants!$H84*FracLEACHMM*MMLeachEF*NtoN2O*kgtoGg</f>
        <v>3.1918398499727045E-2</v>
      </c>
      <c r="BE175" s="22">
        <f>Constants!$H66*'Activity data'!BE8*Constants!$H84*FracLEACHMM*MMLeachEF*NtoN2O*kgtoGg</f>
        <v>3.2142152636417357E-2</v>
      </c>
      <c r="BF175" s="22">
        <f>Constants!$H66*'Activity data'!BF8*Constants!$H84*FracLEACHMM*MMLeachEF*NtoN2O*kgtoGg</f>
        <v>3.2383306955683623E-2</v>
      </c>
      <c r="BG175" s="22">
        <f>Constants!$H66*'Activity data'!BG8*Constants!$H84*FracLEACHMM*MMLeachEF*NtoN2O*kgtoGg</f>
        <v>3.2749086996505132E-2</v>
      </c>
      <c r="BH175" s="22">
        <f>Constants!$H66*'Activity data'!BH8*Constants!$H84*FracLEACHMM*MMLeachEF*NtoN2O*kgtoGg</f>
        <v>3.3103150569803258E-2</v>
      </c>
      <c r="BI175" s="22">
        <f>Constants!$H66*'Activity data'!BI8*Constants!$H84*FracLEACHMM*MMLeachEF*NtoN2O*kgtoGg</f>
        <v>3.3454952651572695E-2</v>
      </c>
      <c r="BJ175" s="22">
        <f>Constants!$H66*'Activity data'!BJ8*Constants!$H84*FracLEACHMM*MMLeachEF*NtoN2O*kgtoGg</f>
        <v>3.3804775276018668E-2</v>
      </c>
      <c r="BK175" s="22">
        <f>Constants!$H66*'Activity data'!BK8*Constants!$H84*FracLEACHMM*MMLeachEF*NtoN2O*kgtoGg</f>
        <v>3.4199540407697453E-2</v>
      </c>
      <c r="BL175" s="22">
        <f>Constants!$H66*'Activity data'!BL8*Constants!$H84*FracLEACHMM*MMLeachEF*NtoN2O*kgtoGg</f>
        <v>3.4602192882885532E-2</v>
      </c>
      <c r="BM175" s="22">
        <f>Constants!$H66*'Activity data'!BM8*Constants!$H84*FracLEACHMM*MMLeachEF*NtoN2O*kgtoGg</f>
        <v>3.4947491313487698E-2</v>
      </c>
      <c r="BN175" s="22">
        <f>Constants!$H66*'Activity data'!BN8*Constants!$H84*FracLEACHMM*MMLeachEF*NtoN2O*kgtoGg</f>
        <v>3.5301204345248152E-2</v>
      </c>
      <c r="BO175" s="22">
        <f>Constants!$H66*'Activity data'!BO8*Constants!$H84*FracLEACHMM*MMLeachEF*NtoN2O*kgtoGg</f>
        <v>3.567695895997372E-2</v>
      </c>
      <c r="BP175" s="22">
        <f>Constants!$H66*'Activity data'!BP8*Constants!$H84*FracLEACHMM*MMLeachEF*NtoN2O*kgtoGg</f>
        <v>3.6256896773858877E-2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4.0472577988509652E-2</v>
      </c>
      <c r="AE176" s="22">
        <f>Constants!$H67*'Activity data'!AE9*Constants!$H85*FracLEACHMM*MMLeachEF*NtoN2O*kgtoGg</f>
        <v>4.0231199422836948E-2</v>
      </c>
      <c r="AF176" s="22">
        <f>Constants!$H67*'Activity data'!AF9*Constants!$H85*FracLEACHMM*MMLeachEF*NtoN2O*kgtoGg</f>
        <v>3.9769412500211827E-2</v>
      </c>
      <c r="AG176" s="22">
        <f>Constants!$H67*'Activity data'!AG9*Constants!$H85*FracLEACHMM*MMLeachEF*NtoN2O*kgtoGg</f>
        <v>3.8862606473013671E-2</v>
      </c>
      <c r="AH176" s="22">
        <f>Constants!$H67*'Activity data'!AH9*Constants!$H85*FracLEACHMM*MMLeachEF*NtoN2O*kgtoGg</f>
        <v>3.7931298085676267E-2</v>
      </c>
      <c r="AI176" s="22">
        <f>Constants!$H67*'Activity data'!AI9*Constants!$H85*FracLEACHMM*MMLeachEF*NtoN2O*kgtoGg</f>
        <v>3.7320363501885764E-2</v>
      </c>
      <c r="AJ176" s="22">
        <f>Constants!$H67*'Activity data'!AJ9*Constants!$H85*FracLEACHMM*MMLeachEF*NtoN2O*kgtoGg</f>
        <v>3.6594954821244682E-2</v>
      </c>
      <c r="AK176" s="22">
        <f>Constants!$H67*'Activity data'!AK9*Constants!$H85*FracLEACHMM*MMLeachEF*NtoN2O*kgtoGg</f>
        <v>3.5499983596937998E-2</v>
      </c>
      <c r="AL176" s="22">
        <f>Constants!$H67*'Activity data'!AL9*Constants!$H85*FracLEACHMM*MMLeachEF*NtoN2O*kgtoGg</f>
        <v>3.1153000184172584E-2</v>
      </c>
      <c r="AM176" s="22">
        <f>Constants!$H67*'Activity data'!AM9*Constants!$H85*FracLEACHMM*MMLeachEF*NtoN2O*kgtoGg</f>
        <v>3.1877356118740034E-2</v>
      </c>
      <c r="AN176" s="22">
        <f>Constants!$H67*'Activity data'!AN9*Constants!$H85*FracLEACHMM*MMLeachEF*NtoN2O*kgtoGg</f>
        <v>3.2159921859750008E-2</v>
      </c>
      <c r="AO176" s="22">
        <f>Constants!$H67*'Activity data'!AO9*Constants!$H85*FracLEACHMM*MMLeachEF*NtoN2O*kgtoGg</f>
        <v>3.2501738920625994E-2</v>
      </c>
      <c r="AP176" s="22">
        <f>Constants!$H67*'Activity data'!AP9*Constants!$H85*FracLEACHMM*MMLeachEF*NtoN2O*kgtoGg</f>
        <v>3.2838210604617564E-2</v>
      </c>
      <c r="AQ176" s="22">
        <f>Constants!$H67*'Activity data'!AQ9*Constants!$H85*FracLEACHMM*MMLeachEF*NtoN2O*kgtoGg</f>
        <v>3.3507741921092758E-2</v>
      </c>
      <c r="AR176" s="22">
        <f>Constants!$H67*'Activity data'!AR9*Constants!$H85*FracLEACHMM*MMLeachEF*NtoN2O*kgtoGg</f>
        <v>3.4211427568496156E-2</v>
      </c>
      <c r="AS176" s="22">
        <f>Constants!$H67*'Activity data'!AS9*Constants!$H85*FracLEACHMM*MMLeachEF*NtoN2O*kgtoGg</f>
        <v>3.4988309867041517E-2</v>
      </c>
      <c r="AT176" s="22">
        <f>Constants!$H67*'Activity data'!AT9*Constants!$H85*FracLEACHMM*MMLeachEF*NtoN2O*kgtoGg</f>
        <v>3.5779460305260476E-2</v>
      </c>
      <c r="AU176" s="22">
        <f>Constants!$H67*'Activity data'!AU9*Constants!$H85*FracLEACHMM*MMLeachEF*NtoN2O*kgtoGg</f>
        <v>3.6931489019744919E-2</v>
      </c>
      <c r="AV176" s="22">
        <f>Constants!$H67*'Activity data'!AV9*Constants!$H85*FracLEACHMM*MMLeachEF*NtoN2O*kgtoGg</f>
        <v>3.8149460308095746E-2</v>
      </c>
      <c r="AW176" s="22">
        <f>Constants!$H67*'Activity data'!AW9*Constants!$H85*FracLEACHMM*MMLeachEF*NtoN2O*kgtoGg</f>
        <v>3.8849794873430522E-2</v>
      </c>
      <c r="AX176" s="22">
        <f>Constants!$H67*'Activity data'!AX9*Constants!$H85*FracLEACHMM*MMLeachEF*NtoN2O*kgtoGg</f>
        <v>3.947909540811767E-2</v>
      </c>
      <c r="AY176" s="22">
        <f>Constants!$H67*'Activity data'!AY9*Constants!$H85*FracLEACHMM*MMLeachEF*NtoN2O*kgtoGg</f>
        <v>4.0066359385090976E-2</v>
      </c>
      <c r="AZ176" s="22">
        <f>Constants!$H67*'Activity data'!AZ9*Constants!$H85*FracLEACHMM*MMLeachEF*NtoN2O*kgtoGg</f>
        <v>4.0749877440178453E-2</v>
      </c>
      <c r="BA176" s="22">
        <f>Constants!$H67*'Activity data'!BA9*Constants!$H85*FracLEACHMM*MMLeachEF*NtoN2O*kgtoGg</f>
        <v>4.1144527531442709E-2</v>
      </c>
      <c r="BB176" s="22">
        <f>Constants!$H67*'Activity data'!BB9*Constants!$H85*FracLEACHMM*MMLeachEF*NtoN2O*kgtoGg</f>
        <v>4.1585768245432586E-2</v>
      </c>
      <c r="BC176" s="22">
        <f>Constants!$H67*'Activity data'!BC9*Constants!$H85*FracLEACHMM*MMLeachEF*NtoN2O*kgtoGg</f>
        <v>4.2041363710587754E-2</v>
      </c>
      <c r="BD176" s="22">
        <f>Constants!$H67*'Activity data'!BD9*Constants!$H85*FracLEACHMM*MMLeachEF*NtoN2O*kgtoGg</f>
        <v>4.237066449612454E-2</v>
      </c>
      <c r="BE176" s="22">
        <f>Constants!$H67*'Activity data'!BE9*Constants!$H85*FracLEACHMM*MMLeachEF*NtoN2O*kgtoGg</f>
        <v>4.2667691035705044E-2</v>
      </c>
      <c r="BF176" s="22">
        <f>Constants!$H67*'Activity data'!BF9*Constants!$H85*FracLEACHMM*MMLeachEF*NtoN2O*kgtoGg</f>
        <v>4.2987815767323669E-2</v>
      </c>
      <c r="BG176" s="22">
        <f>Constants!$H67*'Activity data'!BG9*Constants!$H85*FracLEACHMM*MMLeachEF*NtoN2O*kgtoGg</f>
        <v>4.3473377202655698E-2</v>
      </c>
      <c r="BH176" s="22">
        <f>Constants!$H67*'Activity data'!BH9*Constants!$H85*FracLEACHMM*MMLeachEF*NtoN2O*kgtoGg</f>
        <v>4.3943385397917804E-2</v>
      </c>
      <c r="BI176" s="22">
        <f>Constants!$H67*'Activity data'!BI9*Constants!$H85*FracLEACHMM*MMLeachEF*NtoN2O*kgtoGg</f>
        <v>4.4410391534701867E-2</v>
      </c>
      <c r="BJ176" s="22">
        <f>Constants!$H67*'Activity data'!BJ9*Constants!$H85*FracLEACHMM*MMLeachEF*NtoN2O*kgtoGg</f>
        <v>4.4874770004495086E-2</v>
      </c>
      <c r="BK176" s="22">
        <f>Constants!$H67*'Activity data'!BK9*Constants!$H85*FracLEACHMM*MMLeachEF*NtoN2O*kgtoGg</f>
        <v>4.5398808231202271E-2</v>
      </c>
      <c r="BL176" s="22">
        <f>Constants!$H67*'Activity data'!BL9*Constants!$H85*FracLEACHMM*MMLeachEF*NtoN2O*kgtoGg</f>
        <v>4.5933316656957837E-2</v>
      </c>
      <c r="BM176" s="22">
        <f>Constants!$H67*'Activity data'!BM9*Constants!$H85*FracLEACHMM*MMLeachEF*NtoN2O*kgtoGg</f>
        <v>4.639168940251423E-2</v>
      </c>
      <c r="BN176" s="22">
        <f>Constants!$H67*'Activity data'!BN9*Constants!$H85*FracLEACHMM*MMLeachEF*NtoN2O*kgtoGg</f>
        <v>4.6861232264972005E-2</v>
      </c>
      <c r="BO176" s="22">
        <f>Constants!$H67*'Activity data'!BO9*Constants!$H85*FracLEACHMM*MMLeachEF*NtoN2O*kgtoGg</f>
        <v>4.7360034631686733E-2</v>
      </c>
      <c r="BP176" s="22">
        <f>Constants!$H67*'Activity data'!BP9*Constants!$H85*FracLEACHMM*MMLeachEF*NtoN2O*kgtoGg</f>
        <v>4.8129883737397794E-2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4.2126610804253374E-2</v>
      </c>
      <c r="AE177" s="22">
        <f>Constants!$H68*'Activity data'!AE10*Constants!$H86*FracLEACHMM*MMLeachEF*NtoN2O*kgtoGg</f>
        <v>4.3659026616958273E-2</v>
      </c>
      <c r="AF177" s="22">
        <f>Constants!$H68*'Activity data'!AF10*Constants!$H86*FracLEACHMM*MMLeachEF*NtoN2O*kgtoGg</f>
        <v>4.497150807106233E-2</v>
      </c>
      <c r="AG177" s="22">
        <f>Constants!$H68*'Activity data'!AG10*Constants!$H86*FracLEACHMM*MMLeachEF*NtoN2O*kgtoGg</f>
        <v>4.5771980965598841E-2</v>
      </c>
      <c r="AH177" s="22">
        <f>Constants!$H68*'Activity data'!AH10*Constants!$H86*FracLEACHMM*MMLeachEF*NtoN2O*kgtoGg</f>
        <v>4.6513873745110006E-2</v>
      </c>
      <c r="AI177" s="22">
        <f>Constants!$H68*'Activity data'!AI10*Constants!$H86*FracLEACHMM*MMLeachEF*NtoN2O*kgtoGg</f>
        <v>4.7633909719955209E-2</v>
      </c>
      <c r="AJ177" s="22">
        <f>Constants!$H68*'Activity data'!AJ10*Constants!$H86*FracLEACHMM*MMLeachEF*NtoN2O*kgtoGg</f>
        <v>4.8604151910955365E-2</v>
      </c>
      <c r="AK177" s="22">
        <f>Constants!$H68*'Activity data'!AK10*Constants!$H86*FracLEACHMM*MMLeachEF*NtoN2O*kgtoGg</f>
        <v>4.9055007654152133E-2</v>
      </c>
      <c r="AL177" s="22">
        <f>Constants!$H68*'Activity data'!AL10*Constants!$H86*FracLEACHMM*MMLeachEF*NtoN2O*kgtoGg</f>
        <v>4.478187180147393E-2</v>
      </c>
      <c r="AM177" s="22">
        <f>Constants!$H68*'Activity data'!AM10*Constants!$H86*FracLEACHMM*MMLeachEF*NtoN2O*kgtoGg</f>
        <v>4.6920779809003603E-2</v>
      </c>
      <c r="AN177" s="22">
        <f>Constants!$H68*'Activity data'!AN10*Constants!$H86*FracLEACHMM*MMLeachEF*NtoN2O*kgtoGg</f>
        <v>4.8455050318408951E-2</v>
      </c>
      <c r="AO177" s="22">
        <f>Constants!$H68*'Activity data'!AO10*Constants!$H86*FracLEACHMM*MMLeachEF*NtoN2O*kgtoGg</f>
        <v>5.0112318360946005E-2</v>
      </c>
      <c r="AP177" s="22">
        <f>Constants!$H68*'Activity data'!AP10*Constants!$H86*FracLEACHMM*MMLeachEF*NtoN2O*kgtoGg</f>
        <v>5.1798214934190782E-2</v>
      </c>
      <c r="AQ177" s="22">
        <f>Constants!$H68*'Activity data'!AQ10*Constants!$H86*FracLEACHMM*MMLeachEF*NtoN2O*kgtoGg</f>
        <v>5.4059406948102427E-2</v>
      </c>
      <c r="AR177" s="22">
        <f>Constants!$H68*'Activity data'!AR10*Constants!$H86*FracLEACHMM*MMLeachEF*NtoN2O*kgtoGg</f>
        <v>5.6440442067291909E-2</v>
      </c>
      <c r="AS177" s="22">
        <f>Constants!$H68*'Activity data'!AS10*Constants!$H86*FracLEACHMM*MMLeachEF*NtoN2O*kgtoGg</f>
        <v>5.9012722977479254E-2</v>
      </c>
      <c r="AT177" s="22">
        <f>Constants!$H68*'Activity data'!AT10*Constants!$H86*FracLEACHMM*MMLeachEF*NtoN2O*kgtoGg</f>
        <v>6.168474042887772E-2</v>
      </c>
      <c r="AU177" s="22">
        <f>Constants!$H68*'Activity data'!AU10*Constants!$H86*FracLEACHMM*MMLeachEF*NtoN2O*kgtoGg</f>
        <v>6.5070870338287304E-2</v>
      </c>
      <c r="AV177" s="22">
        <f>Constants!$H68*'Activity data'!AV10*Constants!$H86*FracLEACHMM*MMLeachEF*NtoN2O*kgtoGg</f>
        <v>6.8683887254921111E-2</v>
      </c>
      <c r="AW177" s="22">
        <f>Constants!$H68*'Activity data'!AW10*Constants!$H86*FracLEACHMM*MMLeachEF*NtoN2O*kgtoGg</f>
        <v>7.2255651366116669E-2</v>
      </c>
      <c r="AX177" s="22">
        <f>Constants!$H68*'Activity data'!AX10*Constants!$H86*FracLEACHMM*MMLeachEF*NtoN2O*kgtoGg</f>
        <v>7.5856722563406739E-2</v>
      </c>
      <c r="AY177" s="22">
        <f>Constants!$H68*'Activity data'!AY10*Constants!$H86*FracLEACHMM*MMLeachEF*NtoN2O*kgtoGg</f>
        <v>7.9540193211293422E-2</v>
      </c>
      <c r="AZ177" s="22">
        <f>Constants!$H68*'Activity data'!AZ10*Constants!$H86*FracLEACHMM*MMLeachEF*NtoN2O*kgtoGg</f>
        <v>8.3590674872081841E-2</v>
      </c>
      <c r="BA177" s="22">
        <f>Constants!$H68*'Activity data'!BA10*Constants!$H86*FracLEACHMM*MMLeachEF*NtoN2O*kgtoGg</f>
        <v>8.7221187445520404E-2</v>
      </c>
      <c r="BB177" s="22">
        <f>Constants!$H68*'Activity data'!BB10*Constants!$H86*FracLEACHMM*MMLeachEF*NtoN2O*kgtoGg</f>
        <v>9.1116154708235003E-2</v>
      </c>
      <c r="BC177" s="22">
        <f>Constants!$H68*'Activity data'!BC10*Constants!$H86*FracLEACHMM*MMLeachEF*NtoN2O*kgtoGg</f>
        <v>9.5222436955061093E-2</v>
      </c>
      <c r="BD177" s="22">
        <f>Constants!$H68*'Activity data'!BD10*Constants!$H86*FracLEACHMM*MMLeachEF*NtoN2O*kgtoGg</f>
        <v>9.9224644280081917E-2</v>
      </c>
      <c r="BE177" s="22">
        <f>Constants!$H68*'Activity data'!BE10*Constants!$H86*FracLEACHMM*MMLeachEF*NtoN2O*kgtoGg</f>
        <v>0.10333182201200969</v>
      </c>
      <c r="BF177" s="22">
        <f>Constants!$H68*'Activity data'!BF10*Constants!$H86*FracLEACHMM*MMLeachEF*NtoN2O*kgtoGg</f>
        <v>0.10768594123480169</v>
      </c>
      <c r="BG177" s="22">
        <f>Constants!$H68*'Activity data'!BG10*Constants!$H86*FracLEACHMM*MMLeachEF*NtoN2O*kgtoGg</f>
        <v>0.11196244746407534</v>
      </c>
      <c r="BH177" s="22">
        <f>Constants!$H68*'Activity data'!BH10*Constants!$H86*FracLEACHMM*MMLeachEF*NtoN2O*kgtoGg</f>
        <v>0.1163641845653068</v>
      </c>
      <c r="BI177" s="22">
        <f>Constants!$H68*'Activity data'!BI10*Constants!$H86*FracLEACHMM*MMLeachEF*NtoN2O*kgtoGg</f>
        <v>0.12092999570600245</v>
      </c>
      <c r="BJ177" s="22">
        <f>Constants!$H68*'Activity data'!BJ10*Constants!$H86*FracLEACHMM*MMLeachEF*NtoN2O*kgtoGg</f>
        <v>0.12566880045093876</v>
      </c>
      <c r="BK177" s="22">
        <f>Constants!$H68*'Activity data'!BK10*Constants!$H86*FracLEACHMM*MMLeachEF*NtoN2O*kgtoGg</f>
        <v>0.13076848222145232</v>
      </c>
      <c r="BL177" s="22">
        <f>Constants!$H68*'Activity data'!BL10*Constants!$H86*FracLEACHMM*MMLeachEF*NtoN2O*kgtoGg</f>
        <v>0.13610776578449463</v>
      </c>
      <c r="BM177" s="22">
        <f>Constants!$H68*'Activity data'!BM10*Constants!$H86*FracLEACHMM*MMLeachEF*NtoN2O*kgtoGg</f>
        <v>0.14143613511462419</v>
      </c>
      <c r="BN177" s="22">
        <f>Constants!$H68*'Activity data'!BN10*Constants!$H86*FracLEACHMM*MMLeachEF*NtoN2O*kgtoGg</f>
        <v>0.14701893089679427</v>
      </c>
      <c r="BO177" s="22">
        <f>Constants!$H68*'Activity data'!BO10*Constants!$H86*FracLEACHMM*MMLeachEF*NtoN2O*kgtoGg</f>
        <v>0.15292939375978984</v>
      </c>
      <c r="BP177" s="22">
        <f>Constants!$H68*'Activity data'!BP10*Constants!$H86*FracLEACHMM*MMLeachEF*NtoN2O*kgtoGg</f>
        <v>0.15999230975469886</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4.3942541152911883E-3</v>
      </c>
      <c r="AE178" s="22">
        <f>Constants!$H69*'Activity data'!AE11*Constants!$H87*FracLEACHMM*MMLeachEF*NtoN2O*kgtoGg</f>
        <v>4.3966484681350971E-3</v>
      </c>
      <c r="AF178" s="22">
        <f>Constants!$H69*'Activity data'!AF11*Constants!$H87*FracLEACHMM*MMLeachEF*NtoN2O*kgtoGg</f>
        <v>4.40207716179332E-3</v>
      </c>
      <c r="AG178" s="22">
        <f>Constants!$H69*'Activity data'!AG11*Constants!$H87*FracLEACHMM*MMLeachEF*NtoN2O*kgtoGg</f>
        <v>4.4102105155163869E-3</v>
      </c>
      <c r="AH178" s="22">
        <f>Constants!$H69*'Activity data'!AH11*Constants!$H87*FracLEACHMM*MMLeachEF*NtoN2O*kgtoGg</f>
        <v>4.4211371271512022E-3</v>
      </c>
      <c r="AI178" s="22">
        <f>Constants!$H69*'Activity data'!AI11*Constants!$H87*FracLEACHMM*MMLeachEF*NtoN2O*kgtoGg</f>
        <v>4.4349561545459137E-3</v>
      </c>
      <c r="AJ178" s="22">
        <f>Constants!$H69*'Activity data'!AJ11*Constants!$H87*FracLEACHMM*MMLeachEF*NtoN2O*kgtoGg</f>
        <v>4.4502254235922979E-3</v>
      </c>
      <c r="AK178" s="22">
        <f>Constants!$H69*'Activity data'!AK11*Constants!$H87*FracLEACHMM*MMLeachEF*NtoN2O*kgtoGg</f>
        <v>4.4667949286653916E-3</v>
      </c>
      <c r="AL178" s="22">
        <f>Constants!$H69*'Activity data'!AL11*Constants!$H87*FracLEACHMM*MMLeachEF*NtoN2O*kgtoGg</f>
        <v>4.4826092284213003E-3</v>
      </c>
      <c r="AM178" s="22">
        <f>Constants!$H69*'Activity data'!AM11*Constants!$H87*FracLEACHMM*MMLeachEF*NtoN2O*kgtoGg</f>
        <v>4.4893891551229508E-3</v>
      </c>
      <c r="AN178" s="22">
        <f>Constants!$H69*'Activity data'!AN11*Constants!$H87*FracLEACHMM*MMLeachEF*NtoN2O*kgtoGg</f>
        <v>4.4969869015941107E-3</v>
      </c>
      <c r="AO178" s="22">
        <f>Constants!$H69*'Activity data'!AO11*Constants!$H87*FracLEACHMM*MMLeachEF*NtoN2O*kgtoGg</f>
        <v>4.505676272346994E-3</v>
      </c>
      <c r="AP178" s="22">
        <f>Constants!$H69*'Activity data'!AP11*Constants!$H87*FracLEACHMM*MMLeachEF*NtoN2O*kgtoGg</f>
        <v>4.5153542858977092E-3</v>
      </c>
      <c r="AQ178" s="22">
        <f>Constants!$H69*'Activity data'!AQ11*Constants!$H87*FracLEACHMM*MMLeachEF*NtoN2O*kgtoGg</f>
        <v>4.5262151834189416E-3</v>
      </c>
      <c r="AR178" s="22">
        <f>Constants!$H69*'Activity data'!AR11*Constants!$H87*FracLEACHMM*MMLeachEF*NtoN2O*kgtoGg</f>
        <v>4.5330092896720886E-3</v>
      </c>
      <c r="AS178" s="22">
        <f>Constants!$H69*'Activity data'!AS11*Constants!$H87*FracLEACHMM*MMLeachEF*NtoN2O*kgtoGg</f>
        <v>4.5406651263993061E-3</v>
      </c>
      <c r="AT178" s="22">
        <f>Constants!$H69*'Activity data'!AT11*Constants!$H87*FracLEACHMM*MMLeachEF*NtoN2O*kgtoGg</f>
        <v>4.5491017032077193E-3</v>
      </c>
      <c r="AU178" s="22">
        <f>Constants!$H69*'Activity data'!AU11*Constants!$H87*FracLEACHMM*MMLeachEF*NtoN2O*kgtoGg</f>
        <v>4.558551765060607E-3</v>
      </c>
      <c r="AV178" s="22">
        <f>Constants!$H69*'Activity data'!AV11*Constants!$H87*FracLEACHMM*MMLeachEF*NtoN2O*kgtoGg</f>
        <v>4.5687658537852819E-3</v>
      </c>
      <c r="AW178" s="22">
        <f>Constants!$H69*'Activity data'!AW11*Constants!$H87*FracLEACHMM*MMLeachEF*NtoN2O*kgtoGg</f>
        <v>4.5754886322653754E-3</v>
      </c>
      <c r="AX178" s="22">
        <f>Constants!$H69*'Activity data'!AX11*Constants!$H87*FracLEACHMM*MMLeachEF*NtoN2O*kgtoGg</f>
        <v>4.5827911650809534E-3</v>
      </c>
      <c r="AY178" s="22">
        <f>Constants!$H69*'Activity data'!AY11*Constants!$H87*FracLEACHMM*MMLeachEF*NtoN2O*kgtoGg</f>
        <v>4.590671175780517E-3</v>
      </c>
      <c r="AZ178" s="22">
        <f>Constants!$H69*'Activity data'!AZ11*Constants!$H87*FracLEACHMM*MMLeachEF*NtoN2O*kgtoGg</f>
        <v>4.5992243745138816E-3</v>
      </c>
      <c r="BA178" s="22">
        <f>Constants!$H69*'Activity data'!BA11*Constants!$H87*FracLEACHMM*MMLeachEF*NtoN2O*kgtoGg</f>
        <v>4.6081008758671197E-3</v>
      </c>
      <c r="BB178" s="22">
        <f>Constants!$H69*'Activity data'!BB11*Constants!$H87*FracLEACHMM*MMLeachEF*NtoN2O*kgtoGg</f>
        <v>4.6137636935589706E-3</v>
      </c>
      <c r="BC178" s="22">
        <f>Constants!$H69*'Activity data'!BC11*Constants!$H87*FracLEACHMM*MMLeachEF*NtoN2O*kgtoGg</f>
        <v>4.6199454389016948E-3</v>
      </c>
      <c r="BD178" s="22">
        <f>Constants!$H69*'Activity data'!BD11*Constants!$H87*FracLEACHMM*MMLeachEF*NtoN2O*kgtoGg</f>
        <v>4.6265003117817709E-3</v>
      </c>
      <c r="BE178" s="22">
        <f>Constants!$H69*'Activity data'!BE11*Constants!$H87*FracLEACHMM*MMLeachEF*NtoN2O*kgtoGg</f>
        <v>4.6334975861583826E-3</v>
      </c>
      <c r="BF178" s="22">
        <f>Constants!$H69*'Activity data'!BF11*Constants!$H87*FracLEACHMM*MMLeachEF*NtoN2O*kgtoGg</f>
        <v>4.6409782331608071E-3</v>
      </c>
      <c r="BG178" s="22">
        <f>Constants!$H69*'Activity data'!BG11*Constants!$H87*FracLEACHMM*MMLeachEF*NtoN2O*kgtoGg</f>
        <v>4.6453119417507833E-3</v>
      </c>
      <c r="BH178" s="22">
        <f>Constants!$H69*'Activity data'!BH11*Constants!$H87*FracLEACHMM*MMLeachEF*NtoN2O*kgtoGg</f>
        <v>4.6500345363731368E-3</v>
      </c>
      <c r="BI178" s="22">
        <f>Constants!$H69*'Activity data'!BI11*Constants!$H87*FracLEACHMM*MMLeachEF*NtoN2O*kgtoGg</f>
        <v>4.6551479495277213E-3</v>
      </c>
      <c r="BJ178" s="22">
        <f>Constants!$H69*'Activity data'!BJ11*Constants!$H87*FracLEACHMM*MMLeachEF*NtoN2O*kgtoGg</f>
        <v>4.6606430643310864E-3</v>
      </c>
      <c r="BK178" s="22">
        <f>Constants!$H69*'Activity data'!BK11*Constants!$H87*FracLEACHMM*MMLeachEF*NtoN2O*kgtoGg</f>
        <v>4.6665797261155554E-3</v>
      </c>
      <c r="BL178" s="22">
        <f>Constants!$H69*'Activity data'!BL11*Constants!$H87*FracLEACHMM*MMLeachEF*NtoN2O*kgtoGg</f>
        <v>4.6693221234514809E-3</v>
      </c>
      <c r="BM178" s="22">
        <f>Constants!$H69*'Activity data'!BM11*Constants!$H87*FracLEACHMM*MMLeachEF*NtoN2O*kgtoGg</f>
        <v>4.6723256772959266E-3</v>
      </c>
      <c r="BN178" s="22">
        <f>Constants!$H69*'Activity data'!BN11*Constants!$H87*FracLEACHMM*MMLeachEF*NtoN2O*kgtoGg</f>
        <v>4.6756805549408621E-3</v>
      </c>
      <c r="BO178" s="22">
        <f>Constants!$H69*'Activity data'!BO11*Constants!$H87*FracLEACHMM*MMLeachEF*NtoN2O*kgtoGg</f>
        <v>4.6794035302678534E-3</v>
      </c>
      <c r="BP178" s="22">
        <f>Constants!$H69*'Activity data'!BP11*Constants!$H87*FracLEACHMM*MMLeachEF*NtoN2O*kgtoGg</f>
        <v>4.6837881273350613E-3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3.6552285598495039E-3</v>
      </c>
      <c r="AE179" s="22">
        <f>Constants!$H70*'Activity data'!AE12*Constants!$H88*FracLEACHMM*MMLeachEF*NtoN2O*kgtoGg</f>
        <v>3.6572202304875211E-3</v>
      </c>
      <c r="AF179" s="22">
        <f>Constants!$H70*'Activity data'!AF12*Constants!$H88*FracLEACHMM*MMLeachEF*NtoN2O*kgtoGg</f>
        <v>3.661735926571907E-3</v>
      </c>
      <c r="AG179" s="22">
        <f>Constants!$H70*'Activity data'!AG12*Constants!$H88*FracLEACHMM*MMLeachEF*NtoN2O*kgtoGg</f>
        <v>3.6685014130540057E-3</v>
      </c>
      <c r="AH179" s="22">
        <f>Constants!$H70*'Activity data'!AH12*Constants!$H88*FracLEACHMM*MMLeachEF*NtoN2O*kgtoGg</f>
        <v>3.677590387396882E-3</v>
      </c>
      <c r="AI179" s="22">
        <f>Constants!$H70*'Activity data'!AI12*Constants!$H88*FracLEACHMM*MMLeachEF*NtoN2O*kgtoGg</f>
        <v>3.6890853310840755E-3</v>
      </c>
      <c r="AJ179" s="22">
        <f>Constants!$H70*'Activity data'!AJ12*Constants!$H88*FracLEACHMM*MMLeachEF*NtoN2O*kgtoGg</f>
        <v>3.701786614815517E-3</v>
      </c>
      <c r="AK179" s="22">
        <f>Constants!$H70*'Activity data'!AK12*Constants!$H88*FracLEACHMM*MMLeachEF*NtoN2O*kgtoGg</f>
        <v>3.7155694609087818E-3</v>
      </c>
      <c r="AL179" s="22">
        <f>Constants!$H70*'Activity data'!AL12*Constants!$H88*FracLEACHMM*MMLeachEF*NtoN2O*kgtoGg</f>
        <v>3.728724112097629E-3</v>
      </c>
      <c r="AM179" s="22">
        <f>Constants!$H70*'Activity data'!AM12*Constants!$H88*FracLEACHMM*MMLeachEF*NtoN2O*kgtoGg</f>
        <v>3.7343637908834599E-3</v>
      </c>
      <c r="AN179" s="22">
        <f>Constants!$H70*'Activity data'!AN12*Constants!$H88*FracLEACHMM*MMLeachEF*NtoN2O*kgtoGg</f>
        <v>3.7406837485288867E-3</v>
      </c>
      <c r="AO179" s="22">
        <f>Constants!$H70*'Activity data'!AO12*Constants!$H88*FracLEACHMM*MMLeachEF*NtoN2O*kgtoGg</f>
        <v>3.747911741109593E-3</v>
      </c>
      <c r="AP179" s="22">
        <f>Constants!$H70*'Activity data'!AP12*Constants!$H88*FracLEACHMM*MMLeachEF*NtoN2O*kgtoGg</f>
        <v>3.7559621065652634E-3</v>
      </c>
      <c r="AQ179" s="22">
        <f>Constants!$H70*'Activity data'!AQ12*Constants!$H88*FracLEACHMM*MMLeachEF*NtoN2O*kgtoGg</f>
        <v>3.7649964185926602E-3</v>
      </c>
      <c r="AR179" s="22">
        <f>Constants!$H70*'Activity data'!AR12*Constants!$H88*FracLEACHMM*MMLeachEF*NtoN2O*kgtoGg</f>
        <v>3.7706478922133442E-3</v>
      </c>
      <c r="AS179" s="22">
        <f>Constants!$H70*'Activity data'!AS12*Constants!$H88*FracLEACHMM*MMLeachEF*NtoN2O*kgtoGg</f>
        <v>3.7770161704969085E-3</v>
      </c>
      <c r="AT179" s="22">
        <f>Constants!$H70*'Activity data'!AT12*Constants!$H88*FracLEACHMM*MMLeachEF*NtoN2O*kgtoGg</f>
        <v>3.7840338840128751E-3</v>
      </c>
      <c r="AU179" s="22">
        <f>Constants!$H70*'Activity data'!AU12*Constants!$H88*FracLEACHMM*MMLeachEF*NtoN2O*kgtoGg</f>
        <v>3.7918946346819872E-3</v>
      </c>
      <c r="AV179" s="22">
        <f>Constants!$H70*'Activity data'!AV12*Constants!$H88*FracLEACHMM*MMLeachEF*NtoN2O*kgtoGg</f>
        <v>3.8003909182012649E-3</v>
      </c>
      <c r="AW179" s="22">
        <f>Constants!$H70*'Activity data'!AW12*Constants!$H88*FracLEACHMM*MMLeachEF*NtoN2O*kgtoGg</f>
        <v>3.8059830599521186E-3</v>
      </c>
      <c r="AX179" s="22">
        <f>Constants!$H70*'Activity data'!AX12*Constants!$H88*FracLEACHMM*MMLeachEF*NtoN2O*kgtoGg</f>
        <v>3.8120574529677278E-3</v>
      </c>
      <c r="AY179" s="22">
        <f>Constants!$H70*'Activity data'!AY12*Constants!$H88*FracLEACHMM*MMLeachEF*NtoN2O*kgtoGg</f>
        <v>3.8186122036501561E-3</v>
      </c>
      <c r="AZ179" s="22">
        <f>Constants!$H70*'Activity data'!AZ12*Constants!$H88*FracLEACHMM*MMLeachEF*NtoN2O*kgtoGg</f>
        <v>3.8257269256184354E-3</v>
      </c>
      <c r="BA179" s="22">
        <f>Constants!$H70*'Activity data'!BA12*Constants!$H88*FracLEACHMM*MMLeachEF*NtoN2O*kgtoGg</f>
        <v>3.8331105771794573E-3</v>
      </c>
      <c r="BB179" s="22">
        <f>Constants!$H70*'Activity data'!BB12*Constants!$H88*FracLEACHMM*MMLeachEF*NtoN2O*kgtoGg</f>
        <v>3.83782102232291E-3</v>
      </c>
      <c r="BC179" s="22">
        <f>Constants!$H70*'Activity data'!BC12*Constants!$H88*FracLEACHMM*MMLeachEF*NtoN2O*kgtoGg</f>
        <v>3.84296312187692E-3</v>
      </c>
      <c r="BD179" s="22">
        <f>Constants!$H70*'Activity data'!BD12*Constants!$H88*FracLEACHMM*MMLeachEF*NtoN2O*kgtoGg</f>
        <v>3.8484155963876827E-3</v>
      </c>
      <c r="BE179" s="22">
        <f>Constants!$H70*'Activity data'!BE12*Constants!$H88*FracLEACHMM*MMLeachEF*NtoN2O*kgtoGg</f>
        <v>3.854236069321529E-3</v>
      </c>
      <c r="BF179" s="22">
        <f>Constants!$H70*'Activity data'!BF12*Constants!$H88*FracLEACHMM*MMLeachEF*NtoN2O*kgtoGg</f>
        <v>3.8604586212841606E-3</v>
      </c>
      <c r="BG179" s="22">
        <f>Constants!$H70*'Activity data'!BG12*Constants!$H88*FracLEACHMM*MMLeachEF*NtoN2O*kgtoGg</f>
        <v>3.8640634868637429E-3</v>
      </c>
      <c r="BH179" s="22">
        <f>Constants!$H70*'Activity data'!BH12*Constants!$H88*FracLEACHMM*MMLeachEF*NtoN2O*kgtoGg</f>
        <v>3.8679918356317737E-3</v>
      </c>
      <c r="BI179" s="22">
        <f>Constants!$H70*'Activity data'!BI12*Constants!$H88*FracLEACHMM*MMLeachEF*NtoN2O*kgtoGg</f>
        <v>3.8722452750803277E-3</v>
      </c>
      <c r="BJ179" s="22">
        <f>Constants!$H70*'Activity data'!BJ12*Constants!$H88*FracLEACHMM*MMLeachEF*NtoN2O*kgtoGg</f>
        <v>3.8768162216032014E-3</v>
      </c>
      <c r="BK179" s="22">
        <f>Constants!$H70*'Activity data'!BK12*Constants!$H88*FracLEACHMM*MMLeachEF*NtoN2O*kgtoGg</f>
        <v>3.8817544557461113E-3</v>
      </c>
      <c r="BL179" s="22">
        <f>Constants!$H70*'Activity data'!BL12*Constants!$H88*FracLEACHMM*MMLeachEF*NtoN2O*kgtoGg</f>
        <v>3.8840356367615303E-3</v>
      </c>
      <c r="BM179" s="22">
        <f>Constants!$H70*'Activity data'!BM12*Constants!$H88*FracLEACHMM*MMLeachEF*NtoN2O*kgtoGg</f>
        <v>3.8865340529899099E-3</v>
      </c>
      <c r="BN179" s="22">
        <f>Constants!$H70*'Activity data'!BN12*Constants!$H88*FracLEACHMM*MMLeachEF*NtoN2O*kgtoGg</f>
        <v>3.8893247073901404E-3</v>
      </c>
      <c r="BO179" s="22">
        <f>Constants!$H70*'Activity data'!BO12*Constants!$H88*FracLEACHMM*MMLeachEF*NtoN2O*kgtoGg</f>
        <v>3.8924215528127748E-3</v>
      </c>
      <c r="BP179" s="22">
        <f>Constants!$H70*'Activity data'!BP12*Constants!$H88*FracLEACHMM*MMLeachEF*NtoN2O*kgtoGg</f>
        <v>3.8960687484466648E-3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5.4316944527915657E-4</v>
      </c>
      <c r="AE180" s="22">
        <f>Constants!$H71*'Activity data'!AE13*Constants!$H89*FracLEACHMM*MMLeachEF*NtoN2O*kgtoGg</f>
        <v>5.4458535306161889E-4</v>
      </c>
      <c r="AF180" s="22">
        <f>Constants!$H71*'Activity data'!AF13*Constants!$H89*FracLEACHMM*MMLeachEF*NtoN2O*kgtoGg</f>
        <v>5.4648428783025656E-4</v>
      </c>
      <c r="AG180" s="22">
        <f>Constants!$H71*'Activity data'!AG13*Constants!$H89*FracLEACHMM*MMLeachEF*NtoN2O*kgtoGg</f>
        <v>5.4881042620888855E-4</v>
      </c>
      <c r="AH180" s="22">
        <f>Constants!$H71*'Activity data'!AH13*Constants!$H89*FracLEACHMM*MMLeachEF*NtoN2O*kgtoGg</f>
        <v>5.5158783519349854E-4</v>
      </c>
      <c r="AI180" s="22">
        <f>Constants!$H71*'Activity data'!AI13*Constants!$H89*FracLEACHMM*MMLeachEF*NtoN2O*kgtoGg</f>
        <v>5.5484087380954839E-4</v>
      </c>
      <c r="AJ180" s="22">
        <f>Constants!$H71*'Activity data'!AJ13*Constants!$H89*FracLEACHMM*MMLeachEF*NtoN2O*kgtoGg</f>
        <v>5.5829551279079495E-4</v>
      </c>
      <c r="AK180" s="22">
        <f>Constants!$H71*'Activity data'!AK13*Constants!$H89*FracLEACHMM*MMLeachEF*NtoN2O*kgtoGg</f>
        <v>5.6192811617634204E-4</v>
      </c>
      <c r="AL180" s="22">
        <f>Constants!$H71*'Activity data'!AL13*Constants!$H89*FracLEACHMM*MMLeachEF*NtoN2O*kgtoGg</f>
        <v>5.6534932581867947E-4</v>
      </c>
      <c r="AM180" s="22">
        <f>Constants!$H71*'Activity data'!AM13*Constants!$H89*FracLEACHMM*MMLeachEF*NtoN2O*kgtoGg</f>
        <v>5.6698359161914068E-4</v>
      </c>
      <c r="AN180" s="22">
        <f>Constants!$H71*'Activity data'!AN13*Constants!$H89*FracLEACHMM*MMLeachEF*NtoN2O*kgtoGg</f>
        <v>5.6872724132413905E-4</v>
      </c>
      <c r="AO180" s="22">
        <f>Constants!$H71*'Activity data'!AO13*Constants!$H89*FracLEACHMM*MMLeachEF*NtoN2O*kgtoGg</f>
        <v>5.7063517475683997E-4</v>
      </c>
      <c r="AP180" s="22">
        <f>Constants!$H71*'Activity data'!AP13*Constants!$H89*FracLEACHMM*MMLeachEF*NtoN2O*kgtoGg</f>
        <v>5.7268988927798678E-4</v>
      </c>
      <c r="AQ180" s="22">
        <f>Constants!$H71*'Activity data'!AQ13*Constants!$H89*FracLEACHMM*MMLeachEF*NtoN2O*kgtoGg</f>
        <v>5.7492998952644089E-4</v>
      </c>
      <c r="AR180" s="22">
        <f>Constants!$H71*'Activity data'!AR13*Constants!$H89*FracLEACHMM*MMLeachEF*NtoN2O*kgtoGg</f>
        <v>5.763654256335279E-4</v>
      </c>
      <c r="AS180" s="22">
        <f>Constants!$H71*'Activity data'!AS13*Constants!$H89*FracLEACHMM*MMLeachEF*NtoN2O*kgtoGg</f>
        <v>5.7793255354087673E-4</v>
      </c>
      <c r="AT180" s="22">
        <f>Constants!$H71*'Activity data'!AT13*Constants!$H89*FracLEACHMM*MMLeachEF*NtoN2O*kgtoGg</f>
        <v>5.7961726161073074E-4</v>
      </c>
      <c r="AU180" s="22">
        <f>Constants!$H71*'Activity data'!AU13*Constants!$H89*FracLEACHMM*MMLeachEF*NtoN2O*kgtoGg</f>
        <v>5.8146425019705715E-4</v>
      </c>
      <c r="AV180" s="22">
        <f>Constants!$H71*'Activity data'!AV13*Constants!$H89*FracLEACHMM*MMLeachEF*NtoN2O*kgtoGg</f>
        <v>5.8342742700000564E-4</v>
      </c>
      <c r="AW180" s="22">
        <f>Constants!$H71*'Activity data'!AW13*Constants!$H89*FracLEACHMM*MMLeachEF*NtoN2O*kgtoGg</f>
        <v>5.8471261397936608E-4</v>
      </c>
      <c r="AX180" s="22">
        <f>Constants!$H71*'Activity data'!AX13*Constants!$H89*FracLEACHMM*MMLeachEF*NtoN2O*kgtoGg</f>
        <v>5.8608430083060268E-4</v>
      </c>
      <c r="AY180" s="22">
        <f>Constants!$H71*'Activity data'!AY13*Constants!$H89*FracLEACHMM*MMLeachEF*NtoN2O*kgtoGg</f>
        <v>5.8754272924725951E-4</v>
      </c>
      <c r="AZ180" s="22">
        <f>Constants!$H71*'Activity data'!AZ13*Constants!$H89*FracLEACHMM*MMLeachEF*NtoN2O*kgtoGg</f>
        <v>5.8910624845877118E-4</v>
      </c>
      <c r="BA180" s="22">
        <f>Constants!$H71*'Activity data'!BA13*Constants!$H89*FracLEACHMM*MMLeachEF*NtoN2O*kgtoGg</f>
        <v>5.9071040512602229E-4</v>
      </c>
      <c r="BB180" s="22">
        <f>Constants!$H71*'Activity data'!BB13*Constants!$H89*FracLEACHMM*MMLeachEF*NtoN2O*kgtoGg</f>
        <v>5.9170161155853648E-4</v>
      </c>
      <c r="BC180" s="22">
        <f>Constants!$H71*'Activity data'!BC13*Constants!$H89*FracLEACHMM*MMLeachEF*NtoN2O*kgtoGg</f>
        <v>5.9277334391491087E-4</v>
      </c>
      <c r="BD180" s="22">
        <f>Constants!$H71*'Activity data'!BD13*Constants!$H89*FracLEACHMM*MMLeachEF*NtoN2O*kgtoGg</f>
        <v>5.938990288339354E-4</v>
      </c>
      <c r="BE180" s="22">
        <f>Constants!$H71*'Activity data'!BE13*Constants!$H89*FracLEACHMM*MMLeachEF*NtoN2O*kgtoGg</f>
        <v>5.9509180629769068E-4</v>
      </c>
      <c r="BF180" s="22">
        <f>Constants!$H71*'Activity data'!BF13*Constants!$H89*FracLEACHMM*MMLeachEF*NtoN2O*kgtoGg</f>
        <v>5.9635948089864586E-4</v>
      </c>
      <c r="BG180" s="22">
        <f>Constants!$H71*'Activity data'!BG13*Constants!$H89*FracLEACHMM*MMLeachEF*NtoN2O*kgtoGg</f>
        <v>5.970367880190606E-4</v>
      </c>
      <c r="BH180" s="22">
        <f>Constants!$H71*'Activity data'!BH13*Constants!$H89*FracLEACHMM*MMLeachEF*NtoN2O*kgtoGg</f>
        <v>5.9777438841327553E-4</v>
      </c>
      <c r="BI180" s="22">
        <f>Constants!$H71*'Activity data'!BI13*Constants!$H89*FracLEACHMM*MMLeachEF*NtoN2O*kgtoGg</f>
        <v>5.9857280839516907E-4</v>
      </c>
      <c r="BJ180" s="22">
        <f>Constants!$H71*'Activity data'!BJ13*Constants!$H89*FracLEACHMM*MMLeachEF*NtoN2O*kgtoGg</f>
        <v>5.9943052928163564E-4</v>
      </c>
      <c r="BK180" s="22">
        <f>Constants!$H71*'Activity data'!BK13*Constants!$H89*FracLEACHMM*MMLeachEF*NtoN2O*kgtoGg</f>
        <v>6.0035857398108678E-4</v>
      </c>
      <c r="BL180" s="22">
        <f>Constants!$H71*'Activity data'!BL13*Constants!$H89*FracLEACHMM*MMLeachEF*NtoN2O*kgtoGg</f>
        <v>6.0069615493980573E-4</v>
      </c>
      <c r="BM180" s="22">
        <f>Constants!$H71*'Activity data'!BM13*Constants!$H89*FracLEACHMM*MMLeachEF*NtoN2O*kgtoGg</f>
        <v>6.010735686742683E-4</v>
      </c>
      <c r="BN180" s="22">
        <f>Constants!$H71*'Activity data'!BN13*Constants!$H89*FracLEACHMM*MMLeachEF*NtoN2O*kgtoGg</f>
        <v>6.0150728091256246E-4</v>
      </c>
      <c r="BO180" s="22">
        <f>Constants!$H71*'Activity data'!BO13*Constants!$H89*FracLEACHMM*MMLeachEF*NtoN2O*kgtoGg</f>
        <v>6.0200036024689449E-4</v>
      </c>
      <c r="BP180" s="22">
        <f>Constants!$H71*'Activity data'!BP13*Constants!$H89*FracLEACHMM*MMLeachEF*NtoN2O*kgtoGg</f>
        <v>6.0260582145272819E-4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6.698511164808226E-3</v>
      </c>
      <c r="AE181" s="22">
        <f>Constants!$H72*'Activity data'!AE14*Constants!$H90*FracLEACHMM*MMLeachEF*NtoN2O*kgtoGg</f>
        <v>6.7159725190349675E-3</v>
      </c>
      <c r="AF181" s="22">
        <f>Constants!$H72*'Activity data'!AF14*Constants!$H90*FracLEACHMM*MMLeachEF*NtoN2O*kgtoGg</f>
        <v>6.7393906915030905E-3</v>
      </c>
      <c r="AG181" s="22">
        <f>Constants!$H72*'Activity data'!AG14*Constants!$H90*FracLEACHMM*MMLeachEF*NtoN2O*kgtoGg</f>
        <v>6.7680772533772532E-3</v>
      </c>
      <c r="AH181" s="22">
        <f>Constants!$H72*'Activity data'!AH14*Constants!$H90*FracLEACHMM*MMLeachEF*NtoN2O*kgtoGg</f>
        <v>6.8023290053017167E-3</v>
      </c>
      <c r="AI181" s="22">
        <f>Constants!$H72*'Activity data'!AI14*Constants!$H90*FracLEACHMM*MMLeachEF*NtoN2O*kgtoGg</f>
        <v>6.842446349306518E-3</v>
      </c>
      <c r="AJ181" s="22">
        <f>Constants!$H72*'Activity data'!AJ14*Constants!$H90*FracLEACHMM*MMLeachEF*NtoN2O*kgtoGg</f>
        <v>6.8850498830424203E-3</v>
      </c>
      <c r="AK181" s="22">
        <f>Constants!$H72*'Activity data'!AK14*Constants!$H90*FracLEACHMM*MMLeachEF*NtoN2O*kgtoGg</f>
        <v>6.9298481215053775E-3</v>
      </c>
      <c r="AL181" s="22">
        <f>Constants!$H72*'Activity data'!AL14*Constants!$H90*FracLEACHMM*MMLeachEF*NtoN2O*kgtoGg</f>
        <v>6.9720393956750216E-3</v>
      </c>
      <c r="AM181" s="22">
        <f>Constants!$H72*'Activity data'!AM14*Constants!$H90*FracLEACHMM*MMLeachEF*NtoN2O*kgtoGg</f>
        <v>6.992193599498155E-3</v>
      </c>
      <c r="AN181" s="22">
        <f>Constants!$H72*'Activity data'!AN14*Constants!$H90*FracLEACHMM*MMLeachEF*NtoN2O*kgtoGg</f>
        <v>7.0136967549461618E-3</v>
      </c>
      <c r="AO181" s="22">
        <f>Constants!$H72*'Activity data'!AO14*Constants!$H90*FracLEACHMM*MMLeachEF*NtoN2O*kgtoGg</f>
        <v>7.037225901351093E-3</v>
      </c>
      <c r="AP181" s="22">
        <f>Constants!$H72*'Activity data'!AP14*Constants!$H90*FracLEACHMM*MMLeachEF*NtoN2O*kgtoGg</f>
        <v>7.0625651914750474E-3</v>
      </c>
      <c r="AQ181" s="22">
        <f>Constants!$H72*'Activity data'!AQ14*Constants!$H90*FracLEACHMM*MMLeachEF*NtoN2O*kgtoGg</f>
        <v>7.0901907080702375E-3</v>
      </c>
      <c r="AR181" s="22">
        <f>Constants!$H72*'Activity data'!AR14*Constants!$H90*FracLEACHMM*MMLeachEF*NtoN2O*kgtoGg</f>
        <v>7.1078928908297053E-3</v>
      </c>
      <c r="AS181" s="22">
        <f>Constants!$H72*'Activity data'!AS14*Constants!$H90*FracLEACHMM*MMLeachEF*NtoN2O*kgtoGg</f>
        <v>7.1272191321624873E-3</v>
      </c>
      <c r="AT181" s="22">
        <f>Constants!$H72*'Activity data'!AT14*Constants!$H90*FracLEACHMM*MMLeachEF*NtoN2O*kgtoGg</f>
        <v>7.1479954035699499E-3</v>
      </c>
      <c r="AU181" s="22">
        <f>Constants!$H72*'Activity data'!AU14*Constants!$H90*FracLEACHMM*MMLeachEF*NtoN2O*kgtoGg</f>
        <v>7.1707729617965935E-3</v>
      </c>
      <c r="AV181" s="22">
        <f>Constants!$H72*'Activity data'!AV14*Constants!$H90*FracLEACHMM*MMLeachEF*NtoN2O*kgtoGg</f>
        <v>7.1949833842482559E-3</v>
      </c>
      <c r="AW181" s="22">
        <f>Constants!$H72*'Activity data'!AW14*Constants!$H90*FracLEACHMM*MMLeachEF*NtoN2O*kgtoGg</f>
        <v>7.2108326544988825E-3</v>
      </c>
      <c r="AX181" s="22">
        <f>Constants!$H72*'Activity data'!AX14*Constants!$H90*FracLEACHMM*MMLeachEF*NtoN2O*kgtoGg</f>
        <v>7.2277486643508495E-3</v>
      </c>
      <c r="AY181" s="22">
        <f>Constants!$H72*'Activity data'!AY14*Constants!$H90*FracLEACHMM*MMLeachEF*NtoN2O*kgtoGg</f>
        <v>7.2457343944337107E-3</v>
      </c>
      <c r="AZ181" s="22">
        <f>Constants!$H72*'Activity data'!AZ14*Constants!$H90*FracLEACHMM*MMLeachEF*NtoN2O*kgtoGg</f>
        <v>7.2650161323623268E-3</v>
      </c>
      <c r="BA181" s="22">
        <f>Constants!$H72*'Activity data'!BA14*Constants!$H90*FracLEACHMM*MMLeachEF*NtoN2O*kgtoGg</f>
        <v>7.2847990222856714E-3</v>
      </c>
      <c r="BB181" s="22">
        <f>Constants!$H72*'Activity data'!BB14*Constants!$H90*FracLEACHMM*MMLeachEF*NtoN2O*kgtoGg</f>
        <v>7.2970228456478523E-3</v>
      </c>
      <c r="BC181" s="22">
        <f>Constants!$H72*'Activity data'!BC14*Constants!$H90*FracLEACHMM*MMLeachEF*NtoN2O*kgtoGg</f>
        <v>7.3102397362834652E-3</v>
      </c>
      <c r="BD181" s="22">
        <f>Constants!$H72*'Activity data'!BD14*Constants!$H90*FracLEACHMM*MMLeachEF*NtoN2O*kgtoGg</f>
        <v>7.324121984380586E-3</v>
      </c>
      <c r="BE181" s="22">
        <f>Constants!$H72*'Activity data'!BE14*Constants!$H90*FracLEACHMM*MMLeachEF*NtoN2O*kgtoGg</f>
        <v>7.3388316357196641E-3</v>
      </c>
      <c r="BF181" s="22">
        <f>Constants!$H72*'Activity data'!BF14*Constants!$H90*FracLEACHMM*MMLeachEF*NtoN2O*kgtoGg</f>
        <v>7.3544649386266016E-3</v>
      </c>
      <c r="BG181" s="22">
        <f>Constants!$H72*'Activity data'!BG14*Constants!$H90*FracLEACHMM*MMLeachEF*NtoN2O*kgtoGg</f>
        <v>7.3628176715491434E-3</v>
      </c>
      <c r="BH181" s="22">
        <f>Constants!$H72*'Activity data'!BH14*Constants!$H90*FracLEACHMM*MMLeachEF*NtoN2O*kgtoGg</f>
        <v>7.371913957282367E-3</v>
      </c>
      <c r="BI181" s="22">
        <f>Constants!$H72*'Activity data'!BI14*Constants!$H90*FracLEACHMM*MMLeachEF*NtoN2O*kgtoGg</f>
        <v>7.3817602864700693E-3</v>
      </c>
      <c r="BJ181" s="22">
        <f>Constants!$H72*'Activity data'!BJ14*Constants!$H90*FracLEACHMM*MMLeachEF*NtoN2O*kgtoGg</f>
        <v>7.3923379303051928E-3</v>
      </c>
      <c r="BK181" s="22">
        <f>Constants!$H72*'Activity data'!BK14*Constants!$H90*FracLEACHMM*MMLeachEF*NtoN2O*kgtoGg</f>
        <v>7.4037828262483339E-3</v>
      </c>
      <c r="BL181" s="22">
        <f>Constants!$H72*'Activity data'!BL14*Constants!$H90*FracLEACHMM*MMLeachEF*NtoN2O*kgtoGg</f>
        <v>7.4079459651006018E-3</v>
      </c>
      <c r="BM181" s="22">
        <f>Constants!$H72*'Activity data'!BM14*Constants!$H90*FracLEACHMM*MMLeachEF*NtoN2O*kgtoGg</f>
        <v>7.4126003324182441E-3</v>
      </c>
      <c r="BN181" s="22">
        <f>Constants!$H72*'Activity data'!BN14*Constants!$H90*FracLEACHMM*MMLeachEF*NtoN2O*kgtoGg</f>
        <v>7.417948987972745E-3</v>
      </c>
      <c r="BO181" s="22">
        <f>Constants!$H72*'Activity data'!BO14*Constants!$H90*FracLEACHMM*MMLeachEF*NtoN2O*kgtoGg</f>
        <v>7.4240297744655494E-3</v>
      </c>
      <c r="BP181" s="22">
        <f>Constants!$H72*'Activity data'!BP14*Constants!$H90*FracLEACHMM*MMLeachEF*NtoN2O*kgtoGg</f>
        <v>7.431496484315279E-3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2.7017368452431592E-2</v>
      </c>
      <c r="AE184" s="22">
        <f>Constants!$H75*'Activity data'!AE17*Constants!$H93*FracLEACHMM*MMLeachEF*NtoN2O*kgtoGg</f>
        <v>2.6949030453936977E-2</v>
      </c>
      <c r="AF184" s="22">
        <f>Constants!$H75*'Activity data'!AF17*Constants!$H93*FracLEACHMM*MMLeachEF*NtoN2O*kgtoGg</f>
        <v>2.6740093947762278E-2</v>
      </c>
      <c r="AG184" s="22">
        <f>Constants!$H75*'Activity data'!AG17*Constants!$H93*FracLEACHMM*MMLeachEF*NtoN2O*kgtoGg</f>
        <v>2.6229741550767821E-2</v>
      </c>
      <c r="AH184" s="22">
        <f>Constants!$H75*'Activity data'!AH17*Constants!$H93*FracLEACHMM*MMLeachEF*NtoN2O*kgtoGg</f>
        <v>2.5706613535592327E-2</v>
      </c>
      <c r="AI184" s="22">
        <f>Constants!$H75*'Activity data'!AI17*Constants!$H93*FracLEACHMM*MMLeachEF*NtoN2O*kgtoGg</f>
        <v>2.5414205157113824E-2</v>
      </c>
      <c r="AJ184" s="22">
        <f>Constants!$H75*'Activity data'!AJ17*Constants!$H93*FracLEACHMM*MMLeachEF*NtoN2O*kgtoGg</f>
        <v>2.5048216323209728E-2</v>
      </c>
      <c r="AK184" s="22">
        <f>Constants!$H75*'Activity data'!AK17*Constants!$H93*FracLEACHMM*MMLeachEF*NtoN2O*kgtoGg</f>
        <v>2.442144786030068E-2</v>
      </c>
      <c r="AL184" s="22">
        <f>Constants!$H75*'Activity data'!AL17*Constants!$H93*FracLEACHMM*MMLeachEF*NtoN2O*kgtoGg</f>
        <v>2.1424786485930929E-2</v>
      </c>
      <c r="AM184" s="22">
        <f>Constants!$H75*'Activity data'!AM17*Constants!$H93*FracLEACHMM*MMLeachEF*NtoN2O*kgtoGg</f>
        <v>2.1868235216330158E-2</v>
      </c>
      <c r="AN184" s="22">
        <f>Constants!$H75*'Activity data'!AN17*Constants!$H93*FracLEACHMM*MMLeachEF*NtoN2O*kgtoGg</f>
        <v>2.1992619167648709E-2</v>
      </c>
      <c r="AO184" s="22">
        <f>Constants!$H75*'Activity data'!AO17*Constants!$H93*FracLEACHMM*MMLeachEF*NtoN2O*kgtoGg</f>
        <v>2.2162747021692752E-2</v>
      </c>
      <c r="AP184" s="22">
        <f>Constants!$H75*'Activity data'!AP17*Constants!$H93*FracLEACHMM*MMLeachEF*NtoN2O*kgtoGg</f>
        <v>2.2331512186097587E-2</v>
      </c>
      <c r="AQ184" s="22">
        <f>Constants!$H75*'Activity data'!AQ17*Constants!$H93*FracLEACHMM*MMLeachEF*NtoN2O*kgtoGg</f>
        <v>2.2743212496484724E-2</v>
      </c>
      <c r="AR184" s="22">
        <f>Constants!$H75*'Activity data'!AR17*Constants!$H93*FracLEACHMM*MMLeachEF*NtoN2O*kgtoGg</f>
        <v>2.3190106206796356E-2</v>
      </c>
      <c r="AS184" s="22">
        <f>Constants!$H75*'Activity data'!AS17*Constants!$H93*FracLEACHMM*MMLeachEF*NtoN2O*kgtoGg</f>
        <v>2.3690936222000605E-2</v>
      </c>
      <c r="AT184" s="22">
        <f>Constants!$H75*'Activity data'!AT17*Constants!$H93*FracLEACHMM*MMLeachEF*NtoN2O*kgtoGg</f>
        <v>2.4203091512844752E-2</v>
      </c>
      <c r="AU184" s="22">
        <f>Constants!$H75*'Activity data'!AU17*Constants!$H93*FracLEACHMM*MMLeachEF*NtoN2O*kgtoGg</f>
        <v>2.4975415518461341E-2</v>
      </c>
      <c r="AV184" s="22">
        <f>Constants!$H75*'Activity data'!AV17*Constants!$H93*FracLEACHMM*MMLeachEF*NtoN2O*kgtoGg</f>
        <v>2.5795413487449688E-2</v>
      </c>
      <c r="AW184" s="22">
        <f>Constants!$H75*'Activity data'!AW17*Constants!$H93*FracLEACHMM*MMLeachEF*NtoN2O*kgtoGg</f>
        <v>2.6487518668620452E-2</v>
      </c>
      <c r="AX184" s="22">
        <f>Constants!$H75*'Activity data'!AX17*Constants!$H93*FracLEACHMM*MMLeachEF*NtoN2O*kgtoGg</f>
        <v>2.7145224829504752E-2</v>
      </c>
      <c r="AY184" s="22">
        <f>Constants!$H75*'Activity data'!AY17*Constants!$H93*FracLEACHMM*MMLeachEF*NtoN2O*kgtoGg</f>
        <v>2.778944893198507E-2</v>
      </c>
      <c r="AZ184" s="22">
        <f>Constants!$H75*'Activity data'!AZ17*Constants!$H93*FracLEACHMM*MMLeachEF*NtoN2O*kgtoGg</f>
        <v>2.8522576609521819E-2</v>
      </c>
      <c r="BA184" s="22">
        <f>Constants!$H75*'Activity data'!BA17*Constants!$H93*FracLEACHMM*MMLeachEF*NtoN2O*kgtoGg</f>
        <v>2.9060102243865869E-2</v>
      </c>
      <c r="BB184" s="22">
        <f>Constants!$H75*'Activity data'!BB17*Constants!$H93*FracLEACHMM*MMLeachEF*NtoN2O*kgtoGg</f>
        <v>2.9655681774568232E-2</v>
      </c>
      <c r="BC184" s="22">
        <f>Constants!$H75*'Activity data'!BC17*Constants!$H93*FracLEACHMM*MMLeachEF*NtoN2O*kgtoGg</f>
        <v>3.0280644588950308E-2</v>
      </c>
      <c r="BD184" s="22">
        <f>Constants!$H75*'Activity data'!BD17*Constants!$H93*FracLEACHMM*MMLeachEF*NtoN2O*kgtoGg</f>
        <v>3.0828522460213895E-2</v>
      </c>
      <c r="BE184" s="22">
        <f>Constants!$H75*'Activity data'!BE17*Constants!$H93*FracLEACHMM*MMLeachEF*NtoN2O*kgtoGg</f>
        <v>3.1370322019418501E-2</v>
      </c>
      <c r="BF184" s="22">
        <f>Constants!$H75*'Activity data'!BF17*Constants!$H93*FracLEACHMM*MMLeachEF*NtoN2O*kgtoGg</f>
        <v>3.1949609053029224E-2</v>
      </c>
      <c r="BG184" s="22">
        <f>Constants!$H75*'Activity data'!BG17*Constants!$H93*FracLEACHMM*MMLeachEF*NtoN2O*kgtoGg</f>
        <v>3.2511286517446489E-2</v>
      </c>
      <c r="BH184" s="22">
        <f>Constants!$H75*'Activity data'!BH17*Constants!$H93*FracLEACHMM*MMLeachEF*NtoN2O*kgtoGg</f>
        <v>3.307231143748731E-2</v>
      </c>
      <c r="BI184" s="22">
        <f>Constants!$H75*'Activity data'!BI17*Constants!$H93*FracLEACHMM*MMLeachEF*NtoN2O*kgtoGg</f>
        <v>3.3642945451499692E-2</v>
      </c>
      <c r="BJ184" s="22">
        <f>Constants!$H75*'Activity data'!BJ17*Constants!$H93*FracLEACHMM*MMLeachEF*NtoN2O*kgtoGg</f>
        <v>3.4223970064060562E-2</v>
      </c>
      <c r="BK184" s="22">
        <f>Constants!$H75*'Activity data'!BK17*Constants!$H93*FracLEACHMM*MMLeachEF*NtoN2O*kgtoGg</f>
        <v>3.4865980889815025E-2</v>
      </c>
      <c r="BL184" s="22">
        <f>Constants!$H75*'Activity data'!BL17*Constants!$H93*FracLEACHMM*MMLeachEF*NtoN2O*kgtoGg</f>
        <v>3.5535453450078115E-2</v>
      </c>
      <c r="BM184" s="22">
        <f>Constants!$H75*'Activity data'!BM17*Constants!$H93*FracLEACHMM*MMLeachEF*NtoN2O*kgtoGg</f>
        <v>3.6157809960128448E-2</v>
      </c>
      <c r="BN184" s="22">
        <f>Constants!$H75*'Activity data'!BN17*Constants!$H93*FracLEACHMM*MMLeachEF*NtoN2O*kgtoGg</f>
        <v>3.6804094507543829E-2</v>
      </c>
      <c r="BO184" s="22">
        <f>Constants!$H75*'Activity data'!BO17*Constants!$H93*FracLEACHMM*MMLeachEF*NtoN2O*kgtoGg</f>
        <v>3.7490153850131297E-2</v>
      </c>
      <c r="BP184" s="22">
        <f>Constants!$H75*'Activity data'!BP17*Constants!$H93*FracLEACHMM*MMLeachEF*NtoN2O*kgtoGg</f>
        <v>3.8418294783932765E-2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4.0378787957190332E-3</v>
      </c>
      <c r="AE185" s="22">
        <f>Constants!$H76*'Activity data'!AE18*Constants!$H94*FracLEACHMM*MMLeachEF*NtoN2O*kgtoGg</f>
        <v>4.0276653452288739E-3</v>
      </c>
      <c r="AF185" s="22">
        <f>Constants!$H76*'Activity data'!AF18*Constants!$H94*FracLEACHMM*MMLeachEF*NtoN2O*kgtoGg</f>
        <v>3.9964387552143855E-3</v>
      </c>
      <c r="AG185" s="22">
        <f>Constants!$H76*'Activity data'!AG18*Constants!$H94*FracLEACHMM*MMLeachEF*NtoN2O*kgtoGg</f>
        <v>3.9201640756209022E-3</v>
      </c>
      <c r="AH185" s="22">
        <f>Constants!$H76*'Activity data'!AH18*Constants!$H94*FracLEACHMM*MMLeachEF*NtoN2O*kgtoGg</f>
        <v>3.8419800169609045E-3</v>
      </c>
      <c r="AI185" s="22">
        <f>Constants!$H76*'Activity data'!AI18*Constants!$H94*FracLEACHMM*MMLeachEF*NtoN2O*kgtoGg</f>
        <v>3.7982781444699633E-3</v>
      </c>
      <c r="AJ185" s="22">
        <f>Constants!$H76*'Activity data'!AJ18*Constants!$H94*FracLEACHMM*MMLeachEF*NtoN2O*kgtoGg</f>
        <v>3.7435793104775546E-3</v>
      </c>
      <c r="AK185" s="22">
        <f>Constants!$H76*'Activity data'!AK18*Constants!$H94*FracLEACHMM*MMLeachEF*NtoN2O*kgtoGg</f>
        <v>3.6499056763979894E-3</v>
      </c>
      <c r="AL185" s="22">
        <f>Constants!$H76*'Activity data'!AL18*Constants!$H94*FracLEACHMM*MMLeachEF*NtoN2O*kgtoGg</f>
        <v>3.2020398732268886E-3</v>
      </c>
      <c r="AM185" s="22">
        <f>Constants!$H76*'Activity data'!AM18*Constants!$H94*FracLEACHMM*MMLeachEF*NtoN2O*kgtoGg</f>
        <v>3.2683154702977204E-3</v>
      </c>
      <c r="AN185" s="22">
        <f>Constants!$H76*'Activity data'!AN18*Constants!$H94*FracLEACHMM*MMLeachEF*NtoN2O*kgtoGg</f>
        <v>3.2869052645051466E-3</v>
      </c>
      <c r="AO185" s="22">
        <f>Constants!$H76*'Activity data'!AO18*Constants!$H94*FracLEACHMM*MMLeachEF*NtoN2O*kgtoGg</f>
        <v>3.3123317102974207E-3</v>
      </c>
      <c r="AP185" s="22">
        <f>Constants!$H76*'Activity data'!AP18*Constants!$H94*FracLEACHMM*MMLeachEF*NtoN2O*kgtoGg</f>
        <v>3.3375544954108599E-3</v>
      </c>
      <c r="AQ185" s="22">
        <f>Constants!$H76*'Activity data'!AQ18*Constants!$H94*FracLEACHMM*MMLeachEF*NtoN2O*kgtoGg</f>
        <v>3.3990851347264566E-3</v>
      </c>
      <c r="AR185" s="22">
        <f>Constants!$H76*'Activity data'!AR18*Constants!$H94*FracLEACHMM*MMLeachEF*NtoN2O*kgtoGg</f>
        <v>3.4658756010142702E-3</v>
      </c>
      <c r="AS185" s="22">
        <f>Constants!$H76*'Activity data'!AS18*Constants!$H94*FracLEACHMM*MMLeachEF*NtoN2O*kgtoGg</f>
        <v>3.5407271137444388E-3</v>
      </c>
      <c r="AT185" s="22">
        <f>Constants!$H76*'Activity data'!AT18*Constants!$H94*FracLEACHMM*MMLeachEF*NtoN2O*kgtoGg</f>
        <v>3.6172712447043449E-3</v>
      </c>
      <c r="AU185" s="22">
        <f>Constants!$H76*'Activity data'!AU18*Constants!$H94*FracLEACHMM*MMLeachEF*NtoN2O*kgtoGg</f>
        <v>3.7326988716101521E-3</v>
      </c>
      <c r="AV185" s="22">
        <f>Constants!$H76*'Activity data'!AV18*Constants!$H94*FracLEACHMM*MMLeachEF*NtoN2O*kgtoGg</f>
        <v>3.8552516071713645E-3</v>
      </c>
      <c r="AW185" s="22">
        <f>Constants!$H76*'Activity data'!AW18*Constants!$H94*FracLEACHMM*MMLeachEF*NtoN2O*kgtoGg</f>
        <v>3.9586901356267589E-3</v>
      </c>
      <c r="AX185" s="22">
        <f>Constants!$H76*'Activity data'!AX18*Constants!$H94*FracLEACHMM*MMLeachEF*NtoN2O*kgtoGg</f>
        <v>4.0569875610597479E-3</v>
      </c>
      <c r="AY185" s="22">
        <f>Constants!$H76*'Activity data'!AY18*Constants!$H94*FracLEACHMM*MMLeachEF*NtoN2O*kgtoGg</f>
        <v>4.1532700264551633E-3</v>
      </c>
      <c r="AZ185" s="22">
        <f>Constants!$H76*'Activity data'!AZ18*Constants!$H94*FracLEACHMM*MMLeachEF*NtoN2O*kgtoGg</f>
        <v>4.262839569058559E-3</v>
      </c>
      <c r="BA185" s="22">
        <f>Constants!$H76*'Activity data'!BA18*Constants!$H94*FracLEACHMM*MMLeachEF*NtoN2O*kgtoGg</f>
        <v>4.3431754228222107E-3</v>
      </c>
      <c r="BB185" s="22">
        <f>Constants!$H76*'Activity data'!BB18*Constants!$H94*FracLEACHMM*MMLeachEF*NtoN2O*kgtoGg</f>
        <v>4.4321877173549486E-3</v>
      </c>
      <c r="BC185" s="22">
        <f>Constants!$H76*'Activity data'!BC18*Constants!$H94*FracLEACHMM*MMLeachEF*NtoN2O*kgtoGg</f>
        <v>4.5255914883680047E-3</v>
      </c>
      <c r="BD185" s="22">
        <f>Constants!$H76*'Activity data'!BD18*Constants!$H94*FracLEACHMM*MMLeachEF*NtoN2O*kgtoGg</f>
        <v>4.6074745349316982E-3</v>
      </c>
      <c r="BE185" s="22">
        <f>Constants!$H76*'Activity data'!BE18*Constants!$H94*FracLEACHMM*MMLeachEF*NtoN2O*kgtoGg</f>
        <v>4.6884491478179991E-3</v>
      </c>
      <c r="BF185" s="22">
        <f>Constants!$H76*'Activity data'!BF18*Constants!$H94*FracLEACHMM*MMLeachEF*NtoN2O*kgtoGg</f>
        <v>4.7750264484078056E-3</v>
      </c>
      <c r="BG185" s="22">
        <f>Constants!$H76*'Activity data'!BG18*Constants!$H94*FracLEACHMM*MMLeachEF*NtoN2O*kgtoGg</f>
        <v>4.85897191214151E-3</v>
      </c>
      <c r="BH185" s="22">
        <f>Constants!$H76*'Activity data'!BH18*Constants!$H94*FracLEACHMM*MMLeachEF*NtoN2O*kgtoGg</f>
        <v>4.9428198499038888E-3</v>
      </c>
      <c r="BI185" s="22">
        <f>Constants!$H76*'Activity data'!BI18*Constants!$H94*FracLEACHMM*MMLeachEF*NtoN2O*kgtoGg</f>
        <v>5.028103914092209E-3</v>
      </c>
      <c r="BJ185" s="22">
        <f>Constants!$H76*'Activity data'!BJ18*Constants!$H94*FracLEACHMM*MMLeachEF*NtoN2O*kgtoGg</f>
        <v>5.1149409044149762E-3</v>
      </c>
      <c r="BK185" s="22">
        <f>Constants!$H76*'Activity data'!BK18*Constants!$H94*FracLEACHMM*MMLeachEF*NtoN2O*kgtoGg</f>
        <v>5.2108925847016872E-3</v>
      </c>
      <c r="BL185" s="22">
        <f>Constants!$H76*'Activity data'!BL18*Constants!$H94*FracLEACHMM*MMLeachEF*NtoN2O*kgtoGg</f>
        <v>5.3109485564800489E-3</v>
      </c>
      <c r="BM185" s="22">
        <f>Constants!$H76*'Activity data'!BM18*Constants!$H94*FracLEACHMM*MMLeachEF*NtoN2O*kgtoGg</f>
        <v>5.4039628024727497E-3</v>
      </c>
      <c r="BN185" s="22">
        <f>Constants!$H76*'Activity data'!BN18*Constants!$H94*FracLEACHMM*MMLeachEF*NtoN2O*kgtoGg</f>
        <v>5.5005532115129235E-3</v>
      </c>
      <c r="BO185" s="22">
        <f>Constants!$H76*'Activity data'!BO18*Constants!$H94*FracLEACHMM*MMLeachEF*NtoN2O*kgtoGg</f>
        <v>5.6030881596118185E-3</v>
      </c>
      <c r="BP185" s="22">
        <f>Constants!$H76*'Activity data'!BP18*Constants!$H94*FracLEACHMM*MMLeachEF*NtoN2O*kgtoGg</f>
        <v>5.7418033939483654E-3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1.6789367129700701E-2</v>
      </c>
      <c r="AE186" s="22">
        <f>Constants!$H77*'Activity data'!AE19*Constants!$H95*FracLEACHMM*MMLeachEF*NtoN2O*kgtoGg</f>
        <v>1.71587071834426E-2</v>
      </c>
      <c r="AF186" s="22">
        <f>Constants!$H77*'Activity data'!AF19*Constants!$H95*FracLEACHMM*MMLeachEF*NtoN2O*kgtoGg</f>
        <v>1.7478386872525765E-2</v>
      </c>
      <c r="AG186" s="22">
        <f>Constants!$H77*'Activity data'!AG19*Constants!$H95*FracLEACHMM*MMLeachEF*NtoN2O*kgtoGg</f>
        <v>1.7684829774875371E-2</v>
      </c>
      <c r="AH186" s="22">
        <f>Constants!$H77*'Activity data'!AH19*Constants!$H95*FracLEACHMM*MMLeachEF*NtoN2O*kgtoGg</f>
        <v>1.7880527376696178E-2</v>
      </c>
      <c r="AI186" s="22">
        <f>Constants!$H77*'Activity data'!AI19*Constants!$H95*FracLEACHMM*MMLeachEF*NtoN2O*kgtoGg</f>
        <v>1.8161512896095505E-2</v>
      </c>
      <c r="AJ186" s="22">
        <f>Constants!$H77*'Activity data'!AJ19*Constants!$H95*FracLEACHMM*MMLeachEF*NtoN2O*kgtoGg</f>
        <v>1.8408948248156056E-2</v>
      </c>
      <c r="AK186" s="22">
        <f>Constants!$H77*'Activity data'!AK19*Constants!$H95*FracLEACHMM*MMLeachEF*NtoN2O*kgtoGg</f>
        <v>1.8544066606472405E-2</v>
      </c>
      <c r="AL186" s="22">
        <f>Constants!$H77*'Activity data'!AL19*Constants!$H95*FracLEACHMM*MMLeachEF*NtoN2O*kgtoGg</f>
        <v>1.7667476561143904E-2</v>
      </c>
      <c r="AM186" s="22">
        <f>Constants!$H77*'Activity data'!AM19*Constants!$H95*FracLEACHMM*MMLeachEF*NtoN2O*kgtoGg</f>
        <v>1.8179782180378596E-2</v>
      </c>
      <c r="AN186" s="22">
        <f>Constants!$H77*'Activity data'!AN19*Constants!$H95*FracLEACHMM*MMLeachEF*NtoN2O*kgtoGg</f>
        <v>1.8561717114038874E-2</v>
      </c>
      <c r="AO186" s="22">
        <f>Constants!$H77*'Activity data'!AO19*Constants!$H95*FracLEACHMM*MMLeachEF*NtoN2O*kgtoGg</f>
        <v>1.8969144516773454E-2</v>
      </c>
      <c r="AP186" s="22">
        <f>Constants!$H77*'Activity data'!AP19*Constants!$H95*FracLEACHMM*MMLeachEF*NtoN2O*kgtoGg</f>
        <v>1.938185628579988E-2</v>
      </c>
      <c r="AQ186" s="22">
        <f>Constants!$H77*'Activity data'!AQ19*Constants!$H95*FracLEACHMM*MMLeachEF*NtoN2O*kgtoGg</f>
        <v>1.9915520011717654E-2</v>
      </c>
      <c r="AR186" s="22">
        <f>Constants!$H77*'Activity data'!AR19*Constants!$H95*FracLEACHMM*MMLeachEF*NtoN2O*kgtoGg</f>
        <v>2.0460763656940564E-2</v>
      </c>
      <c r="AS186" s="22">
        <f>Constants!$H77*'Activity data'!AS19*Constants!$H95*FracLEACHMM*MMLeachEF*NtoN2O*kgtoGg</f>
        <v>2.104448705069854E-2</v>
      </c>
      <c r="AT186" s="22">
        <f>Constants!$H77*'Activity data'!AT19*Constants!$H95*FracLEACHMM*MMLeachEF*NtoN2O*kgtoGg</f>
        <v>2.1647186291216192E-2</v>
      </c>
      <c r="AU186" s="22">
        <f>Constants!$H77*'Activity data'!AU19*Constants!$H95*FracLEACHMM*MMLeachEF*NtoN2O*kgtoGg</f>
        <v>2.2397384470123627E-2</v>
      </c>
      <c r="AV186" s="22">
        <f>Constants!$H77*'Activity data'!AV19*Constants!$H95*FracLEACHMM*MMLeachEF*NtoN2O*kgtoGg</f>
        <v>2.3192173225642886E-2</v>
      </c>
      <c r="AW186" s="22">
        <f>Constants!$H77*'Activity data'!AW19*Constants!$H95*FracLEACHMM*MMLeachEF*NtoN2O*kgtoGg</f>
        <v>2.3925786232900037E-2</v>
      </c>
      <c r="AX186" s="22">
        <f>Constants!$H77*'Activity data'!AX19*Constants!$H95*FracLEACHMM*MMLeachEF*NtoN2O*kgtoGg</f>
        <v>2.4659088192982469E-2</v>
      </c>
      <c r="AY186" s="22">
        <f>Constants!$H77*'Activity data'!AY19*Constants!$H95*FracLEACHMM*MMLeachEF*NtoN2O*kgtoGg</f>
        <v>2.5403014866372763E-2</v>
      </c>
      <c r="AZ186" s="22">
        <f>Constants!$H77*'Activity data'!AZ19*Constants!$H95*FracLEACHMM*MMLeachEF*NtoN2O*kgtoGg</f>
        <v>2.6215641091274416E-2</v>
      </c>
      <c r="BA186" s="22">
        <f>Constants!$H77*'Activity data'!BA19*Constants!$H95*FracLEACHMM*MMLeachEF*NtoN2O*kgtoGg</f>
        <v>2.6935751603709104E-2</v>
      </c>
      <c r="BB186" s="22">
        <f>Constants!$H77*'Activity data'!BB19*Constants!$H95*FracLEACHMM*MMLeachEF*NtoN2O*kgtoGg</f>
        <v>2.7693557701758291E-2</v>
      </c>
      <c r="BC186" s="22">
        <f>Constants!$H77*'Activity data'!BC19*Constants!$H95*FracLEACHMM*MMLeachEF*NtoN2O*kgtoGg</f>
        <v>2.8487297405001107E-2</v>
      </c>
      <c r="BD186" s="22">
        <f>Constants!$H77*'Activity data'!BD19*Constants!$H95*FracLEACHMM*MMLeachEF*NtoN2O*kgtoGg</f>
        <v>2.925321506732978E-2</v>
      </c>
      <c r="BE186" s="22">
        <f>Constants!$H77*'Activity data'!BE19*Constants!$H95*FracLEACHMM*MMLeachEF*NtoN2O*kgtoGg</f>
        <v>3.003343337138718E-2</v>
      </c>
      <c r="BF186" s="22">
        <f>Constants!$H77*'Activity data'!BF19*Constants!$H95*FracLEACHMM*MMLeachEF*NtoN2O*kgtoGg</f>
        <v>3.0855923783188667E-2</v>
      </c>
      <c r="BG186" s="22">
        <f>Constants!$H77*'Activity data'!BG19*Constants!$H95*FracLEACHMM*MMLeachEF*NtoN2O*kgtoGg</f>
        <v>3.1674199799905184E-2</v>
      </c>
      <c r="BH186" s="22">
        <f>Constants!$H77*'Activity data'!BH19*Constants!$H95*FracLEACHMM*MMLeachEF*NtoN2O*kgtoGg</f>
        <v>3.2511782301500265E-2</v>
      </c>
      <c r="BI186" s="22">
        <f>Constants!$H77*'Activity data'!BI19*Constants!$H95*FracLEACHMM*MMLeachEF*NtoN2O*kgtoGg</f>
        <v>3.3376086197895206E-2</v>
      </c>
      <c r="BJ186" s="22">
        <f>Constants!$H77*'Activity data'!BJ19*Constants!$H95*FracLEACHMM*MMLeachEF*NtoN2O*kgtoGg</f>
        <v>3.4268566043108011E-2</v>
      </c>
      <c r="BK186" s="22">
        <f>Constants!$H77*'Activity data'!BK19*Constants!$H95*FracLEACHMM*MMLeachEF*NtoN2O*kgtoGg</f>
        <v>3.5225521201601058E-2</v>
      </c>
      <c r="BL186" s="22">
        <f>Constants!$H77*'Activity data'!BL19*Constants!$H95*FracLEACHMM*MMLeachEF*NtoN2O*kgtoGg</f>
        <v>3.6213142384134304E-2</v>
      </c>
      <c r="BM186" s="22">
        <f>Constants!$H77*'Activity data'!BM19*Constants!$H95*FracLEACHMM*MMLeachEF*NtoN2O*kgtoGg</f>
        <v>3.719200370309296E-2</v>
      </c>
      <c r="BN186" s="22">
        <f>Constants!$H77*'Activity data'!BN19*Constants!$H95*FracLEACHMM*MMLeachEF*NtoN2O*kgtoGg</f>
        <v>3.8213335595783243E-2</v>
      </c>
      <c r="BO186" s="22">
        <f>Constants!$H77*'Activity data'!BO19*Constants!$H95*FracLEACHMM*MMLeachEF*NtoN2O*kgtoGg</f>
        <v>3.9290743568067499E-2</v>
      </c>
      <c r="BP186" s="22">
        <f>Constants!$H77*'Activity data'!BP19*Constants!$H95*FracLEACHMM*MMLeachEF*NtoN2O*kgtoGg</f>
        <v>4.0581418357294938E-2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7.8223948834552387E-2</v>
      </c>
      <c r="AE187" s="22">
        <f>Constants!$H78*'Activity data'!AE20*Constants!$H96*FracLEACHMM*MMLeachEF*NtoN2O*kgtoGg</f>
        <v>7.9572258643530472E-2</v>
      </c>
      <c r="AF187" s="22">
        <f>Constants!$H78*'Activity data'!AF20*Constants!$H96*FracLEACHMM*MMLeachEF*NtoN2O*kgtoGg</f>
        <v>8.0264921125794128E-2</v>
      </c>
      <c r="AG187" s="22">
        <f>Constants!$H78*'Activity data'!AG20*Constants!$H96*FracLEACHMM*MMLeachEF*NtoN2O*kgtoGg</f>
        <v>7.9581427681523764E-2</v>
      </c>
      <c r="AH187" s="22">
        <f>Constants!$H78*'Activity data'!AH20*Constants!$H96*FracLEACHMM*MMLeachEF*NtoN2O*kgtoGg</f>
        <v>7.8742051699047549E-2</v>
      </c>
      <c r="AI187" s="22">
        <f>Constants!$H78*'Activity data'!AI20*Constants!$H96*FracLEACHMM*MMLeachEF*NtoN2O*kgtoGg</f>
        <v>7.8837270776323923E-2</v>
      </c>
      <c r="AJ187" s="22">
        <f>Constants!$H78*'Activity data'!AJ20*Constants!$H96*FracLEACHMM*MMLeachEF*NtoN2O*kgtoGg</f>
        <v>7.8547752531080955E-2</v>
      </c>
      <c r="AK187" s="22">
        <f>Constants!$H78*'Activity data'!AK20*Constants!$H96*FracLEACHMM*MMLeachEF*NtoN2O*kgtoGg</f>
        <v>7.6999894223128237E-2</v>
      </c>
      <c r="AL187" s="22">
        <f>Constants!$H78*'Activity data'!AL20*Constants!$H96*FracLEACHMM*MMLeachEF*NtoN2O*kgtoGg</f>
        <v>6.431421064800695E-2</v>
      </c>
      <c r="AM187" s="22">
        <f>Constants!$H78*'Activity data'!AM20*Constants!$H96*FracLEACHMM*MMLeachEF*NtoN2O*kgtoGg</f>
        <v>6.7671372998490409E-2</v>
      </c>
      <c r="AN187" s="22">
        <f>Constants!$H78*'Activity data'!AN20*Constants!$H96*FracLEACHMM*MMLeachEF*NtoN2O*kgtoGg</f>
        <v>6.955161498517036E-2</v>
      </c>
      <c r="AO187" s="22">
        <f>Constants!$H78*'Activity data'!AO20*Constants!$H96*FracLEACHMM*MMLeachEF*NtoN2O*kgtoGg</f>
        <v>7.1666373661635141E-2</v>
      </c>
      <c r="AP187" s="22">
        <f>Constants!$H78*'Activity data'!AP20*Constants!$H96*FracLEACHMM*MMLeachEF*NtoN2O*kgtoGg</f>
        <v>7.3794716131796681E-2</v>
      </c>
      <c r="AQ187" s="22">
        <f>Constants!$H78*'Activity data'!AQ20*Constants!$H96*FracLEACHMM*MMLeachEF*NtoN2O*kgtoGg</f>
        <v>7.7155213714816803E-2</v>
      </c>
      <c r="AR187" s="22">
        <f>Constants!$H78*'Activity data'!AR20*Constants!$H96*FracLEACHMM*MMLeachEF*NtoN2O*kgtoGg</f>
        <v>8.081226542673943E-2</v>
      </c>
      <c r="AS187" s="22">
        <f>Constants!$H78*'Activity data'!AS20*Constants!$H96*FracLEACHMM*MMLeachEF*NtoN2O*kgtoGg</f>
        <v>8.480738443047163E-2</v>
      </c>
      <c r="AT187" s="22">
        <f>Constants!$H78*'Activity data'!AT20*Constants!$H96*FracLEACHMM*MMLeachEF*NtoN2O*kgtoGg</f>
        <v>8.8932756967159451E-2</v>
      </c>
      <c r="AU187" s="22">
        <f>Constants!$H78*'Activity data'!AU20*Constants!$H96*FracLEACHMM*MMLeachEF*NtoN2O*kgtoGg</f>
        <v>9.4498163331145024E-2</v>
      </c>
      <c r="AV187" s="22">
        <f>Constants!$H78*'Activity data'!AV20*Constants!$H96*FracLEACHMM*MMLeachEF*NtoN2O*kgtoGg</f>
        <v>0.10042956975325992</v>
      </c>
      <c r="AW187" s="22">
        <f>Constants!$H78*'Activity data'!AW20*Constants!$H96*FracLEACHMM*MMLeachEF*NtoN2O*kgtoGg</f>
        <v>0.1058454842813194</v>
      </c>
      <c r="AX187" s="22">
        <f>Constants!$H78*'Activity data'!AX20*Constants!$H96*FracLEACHMM*MMLeachEF*NtoN2O*kgtoGg</f>
        <v>0.11118166923609617</v>
      </c>
      <c r="AY187" s="22">
        <f>Constants!$H78*'Activity data'!AY20*Constants!$H96*FracLEACHMM*MMLeachEF*NtoN2O*kgtoGg</f>
        <v>0.11654927257891548</v>
      </c>
      <c r="AZ187" s="22">
        <f>Constants!$H78*'Activity data'!AZ20*Constants!$H96*FracLEACHMM*MMLeachEF*NtoN2O*kgtoGg</f>
        <v>0.12252060320930987</v>
      </c>
      <c r="BA187" s="22">
        <f>Constants!$H78*'Activity data'!BA20*Constants!$H96*FracLEACHMM*MMLeachEF*NtoN2O*kgtoGg</f>
        <v>0.12750712962928037</v>
      </c>
      <c r="BB187" s="22">
        <f>Constants!$H78*'Activity data'!BB20*Constants!$H96*FracLEACHMM*MMLeachEF*NtoN2O*kgtoGg</f>
        <v>0.13297110874011034</v>
      </c>
      <c r="BC187" s="22">
        <f>Constants!$H78*'Activity data'!BC20*Constants!$H96*FracLEACHMM*MMLeachEF*NtoN2O*kgtoGg</f>
        <v>0.13871459620181795</v>
      </c>
      <c r="BD187" s="22">
        <f>Constants!$H78*'Activity data'!BD20*Constants!$H96*FracLEACHMM*MMLeachEF*NtoN2O*kgtoGg</f>
        <v>0.14412124606326848</v>
      </c>
      <c r="BE187" s="22">
        <f>Constants!$H78*'Activity data'!BE20*Constants!$H96*FracLEACHMM*MMLeachEF*NtoN2O*kgtoGg</f>
        <v>0.1495998207233214</v>
      </c>
      <c r="BF187" s="22">
        <f>Constants!$H78*'Activity data'!BF20*Constants!$H96*FracLEACHMM*MMLeachEF*NtoN2O*kgtoGg</f>
        <v>0.1554148066887269</v>
      </c>
      <c r="BG187" s="22">
        <f>Constants!$H78*'Activity data'!BG20*Constants!$H96*FracLEACHMM*MMLeachEF*NtoN2O*kgtoGg</f>
        <v>0.161285035400653</v>
      </c>
      <c r="BH187" s="22">
        <f>Constants!$H78*'Activity data'!BH20*Constants!$H96*FracLEACHMM*MMLeachEF*NtoN2O*kgtoGg</f>
        <v>0.16727141688469585</v>
      </c>
      <c r="BI187" s="22">
        <f>Constants!$H78*'Activity data'!BI20*Constants!$H96*FracLEACHMM*MMLeachEF*NtoN2O*kgtoGg</f>
        <v>0.17344164409365673</v>
      </c>
      <c r="BJ187" s="22">
        <f>Constants!$H78*'Activity data'!BJ20*Constants!$H96*FracLEACHMM*MMLeachEF*NtoN2O*kgtoGg</f>
        <v>0.17980668658404195</v>
      </c>
      <c r="BK187" s="22">
        <f>Constants!$H78*'Activity data'!BK20*Constants!$H96*FracLEACHMM*MMLeachEF*NtoN2O*kgtoGg</f>
        <v>0.18669813155997753</v>
      </c>
      <c r="BL187" s="22">
        <f>Constants!$H78*'Activity data'!BL20*Constants!$H96*FracLEACHMM*MMLeachEF*NtoN2O*kgtoGg</f>
        <v>0.19396034013229418</v>
      </c>
      <c r="BM187" s="22">
        <f>Constants!$H78*'Activity data'!BM20*Constants!$H96*FracLEACHMM*MMLeachEF*NtoN2O*kgtoGg</f>
        <v>0.20106958529457186</v>
      </c>
      <c r="BN187" s="22">
        <f>Constants!$H78*'Activity data'!BN20*Constants!$H96*FracLEACHMM*MMLeachEF*NtoN2O*kgtoGg</f>
        <v>0.208493091184213</v>
      </c>
      <c r="BO187" s="22">
        <f>Constants!$H78*'Activity data'!BO20*Constants!$H96*FracLEACHMM*MMLeachEF*NtoN2O*kgtoGg</f>
        <v>0.21634912208309873</v>
      </c>
      <c r="BP187" s="22">
        <f>Constants!$H78*'Activity data'!BP20*Constants!$H96*FracLEACHMM*MMLeachEF*NtoN2O*kgtoGg</f>
        <v>0.22604049454340086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900"/>
  </sheetPr>
  <dimension ref="A1:BT127"/>
  <sheetViews>
    <sheetView workbookViewId="0">
      <pane xSplit="5" ySplit="3" topLeftCell="O73" activePane="bottomRight" state="frozen"/>
      <selection pane="topRight" activeCell="F1" sqref="F1"/>
      <selection pane="bottomLeft" activeCell="A4" sqref="A4"/>
      <selection pane="bottomRight" activeCell="F79" sqref="F79:AG79"/>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1176.426524799095</v>
      </c>
      <c r="AC4" s="46">
        <f t="shared" si="0"/>
        <v>1174.0707096826932</v>
      </c>
      <c r="AD4" s="46">
        <f t="shared" si="0"/>
        <v>1167.1267734170556</v>
      </c>
      <c r="AE4" s="46">
        <f t="shared" si="0"/>
        <v>1150.591557080912</v>
      </c>
      <c r="AF4" s="46">
        <f t="shared" si="0"/>
        <v>1133.6532782973754</v>
      </c>
      <c r="AG4" s="46">
        <f t="shared" si="0"/>
        <v>1123.9483013616352</v>
      </c>
      <c r="AH4" s="46">
        <f t="shared" si="0"/>
        <v>1111.7945183468448</v>
      </c>
      <c r="AI4" s="46">
        <f t="shared" si="0"/>
        <v>1091.4680858451204</v>
      </c>
      <c r="AJ4" s="46">
        <f t="shared" si="0"/>
        <v>998.22388712224335</v>
      </c>
      <c r="AK4" s="46">
        <f t="shared" si="0"/>
        <v>1016.4726131736511</v>
      </c>
      <c r="AL4" s="46">
        <f t="shared" ref="AL4:BN4" si="1">SUM(AL5:AL10)</f>
        <v>1024.9303658233009</v>
      </c>
      <c r="AM4" s="46">
        <f t="shared" si="1"/>
        <v>1034.8404027260178</v>
      </c>
      <c r="AN4" s="46">
        <f t="shared" si="1"/>
        <v>1044.7476854826941</v>
      </c>
      <c r="AO4" s="46">
        <f t="shared" si="1"/>
        <v>1062.3264431643715</v>
      </c>
      <c r="AP4" s="46">
        <f t="shared" si="1"/>
        <v>1080.4974650983988</v>
      </c>
      <c r="AQ4" s="46">
        <f t="shared" si="1"/>
        <v>1100.4869429634546</v>
      </c>
      <c r="AR4" s="46">
        <f t="shared" si="1"/>
        <v>1120.9604394148823</v>
      </c>
      <c r="AS4" s="46">
        <f t="shared" si="1"/>
        <v>1149.8590449753904</v>
      </c>
      <c r="AT4" s="46">
        <f t="shared" si="1"/>
        <v>1180.4729167236105</v>
      </c>
      <c r="AU4" s="46">
        <f t="shared" si="1"/>
        <v>1200.3752470221823</v>
      </c>
      <c r="AV4" s="46">
        <f t="shared" si="1"/>
        <v>1218.917242687538</v>
      </c>
      <c r="AW4" s="46">
        <f t="shared" si="1"/>
        <v>1236.7637779092208</v>
      </c>
      <c r="AX4" s="46">
        <f t="shared" si="1"/>
        <v>1257.1412339113169</v>
      </c>
      <c r="AY4" s="46">
        <f t="shared" si="1"/>
        <v>1271.0653441278073</v>
      </c>
      <c r="AZ4" s="46">
        <f t="shared" si="1"/>
        <v>1286.1041025750733</v>
      </c>
      <c r="BA4" s="46">
        <f t="shared" si="1"/>
        <v>1301.7740592057492</v>
      </c>
      <c r="BB4" s="46">
        <f t="shared" si="1"/>
        <v>1314.7513278985318</v>
      </c>
      <c r="BC4" s="46">
        <f t="shared" si="1"/>
        <v>1327.2524999872112</v>
      </c>
      <c r="BD4" s="46">
        <f t="shared" si="1"/>
        <v>1340.6105336131511</v>
      </c>
      <c r="BE4" s="46">
        <f t="shared" si="1"/>
        <v>1356.9499929320418</v>
      </c>
      <c r="BF4" s="46">
        <f t="shared" si="1"/>
        <v>1373.176800835419</v>
      </c>
      <c r="BG4" s="46">
        <f t="shared" si="1"/>
        <v>1389.6019807137366</v>
      </c>
      <c r="BH4" s="46">
        <f t="shared" si="1"/>
        <v>1406.2450588000484</v>
      </c>
      <c r="BI4" s="46">
        <f t="shared" si="1"/>
        <v>1424.6472748447511</v>
      </c>
      <c r="BJ4" s="46">
        <f t="shared" si="1"/>
        <v>1443.3936211742043</v>
      </c>
      <c r="BK4" s="46">
        <f t="shared" si="1"/>
        <v>1460.5890753205695</v>
      </c>
      <c r="BL4" s="46">
        <f t="shared" si="1"/>
        <v>1478.3973254845814</v>
      </c>
      <c r="BM4" s="46">
        <f t="shared" si="1"/>
        <v>1497.2925500444242</v>
      </c>
      <c r="BN4" s="46">
        <f t="shared" si="1"/>
        <v>1523.4003852208323</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982.63593489309119</v>
      </c>
      <c r="AC5" s="28">
        <f>SUM(Emissions!AE4:AE9)</f>
        <v>980.07285285834473</v>
      </c>
      <c r="AD5" s="28">
        <f>SUM(Emissions!AF4:AF9)</f>
        <v>972.81647547265345</v>
      </c>
      <c r="AE5" s="28">
        <f>SUM(Emissions!AG4:AG9)</f>
        <v>955.90905164676644</v>
      </c>
      <c r="AF5" s="28">
        <f>SUM(Emissions!AH4:AH9)</f>
        <v>938.480436875789</v>
      </c>
      <c r="AG5" s="28">
        <f>SUM(Emissions!AI4:AI9)</f>
        <v>928.1154963226727</v>
      </c>
      <c r="AH5" s="28">
        <f>SUM(Emissions!AJ4:AJ9)</f>
        <v>915.25544004674089</v>
      </c>
      <c r="AI5" s="28">
        <f>SUM(Emissions!AK4:AK9)</f>
        <v>894.21912828805262</v>
      </c>
      <c r="AJ5" s="28">
        <f>SUM(Emissions!AL4:AL9)</f>
        <v>800.76396093626261</v>
      </c>
      <c r="AK5" s="28">
        <f>SUM(Emissions!AM4:AM9)</f>
        <v>818.55667280678279</v>
      </c>
      <c r="AL5" s="28">
        <f>SUM(Emissions!AN4:AN9)</f>
        <v>826.58544530180029</v>
      </c>
      <c r="AM5" s="28">
        <f>SUM(Emissions!AO4:AO9)</f>
        <v>836.01006845681115</v>
      </c>
      <c r="AN5" s="28">
        <f>SUM(Emissions!AP4:AP9)</f>
        <v>845.38926130319624</v>
      </c>
      <c r="AO5" s="28">
        <f>SUM(Emissions!AQ4:AQ9)</f>
        <v>862.33943095116229</v>
      </c>
      <c r="AP5" s="28">
        <f>SUM(Emissions!AR4:AR9)</f>
        <v>880.06152608758066</v>
      </c>
      <c r="AQ5" s="28">
        <f>SUM(Emissions!AS4:AS9)</f>
        <v>899.55250347686808</v>
      </c>
      <c r="AR5" s="28">
        <f>SUM(Emissions!AT4:AT9)</f>
        <v>919.49002992526061</v>
      </c>
      <c r="AS5" s="28">
        <f>SUM(Emissions!AU4:AU9)</f>
        <v>947.75337486544731</v>
      </c>
      <c r="AT5" s="28">
        <f>SUM(Emissions!AV4:AV9)</f>
        <v>977.68690981441318</v>
      </c>
      <c r="AU5" s="28">
        <f>SUM(Emissions!AW4:AW9)</f>
        <v>997.09286041281382</v>
      </c>
      <c r="AV5" s="28">
        <f>SUM(Emissions!AX4:AX9)</f>
        <v>1015.1184673400372</v>
      </c>
      <c r="AW5" s="28">
        <f>SUM(Emissions!AY4:AY9)</f>
        <v>1032.424397127271</v>
      </c>
      <c r="AX5" s="28">
        <f>SUM(Emissions!AZ4:AZ9)</f>
        <v>1052.2109226292232</v>
      </c>
      <c r="AY5" s="28">
        <f>SUM(Emissions!BA4:BA9)</f>
        <v>1065.5701628607769</v>
      </c>
      <c r="AZ5" s="28">
        <f>SUM(Emissions!BB4:BB9)</f>
        <v>1080.1751781433873</v>
      </c>
      <c r="BA5" s="28">
        <f>SUM(Emissions!BC4:BC9)</f>
        <v>1095.3801330865776</v>
      </c>
      <c r="BB5" s="28">
        <f>SUM(Emissions!BD4:BD9)</f>
        <v>1107.8908845758906</v>
      </c>
      <c r="BC5" s="28">
        <f>SUM(Emissions!BE4:BE9)</f>
        <v>1119.9055380772622</v>
      </c>
      <c r="BD5" s="28">
        <f>SUM(Emissions!BF4:BF9)</f>
        <v>1132.7454894113962</v>
      </c>
      <c r="BE5" s="28">
        <f>SUM(Emissions!BG4:BG9)</f>
        <v>1148.7096281111192</v>
      </c>
      <c r="BF5" s="28">
        <f>SUM(Emissions!BH4:BH9)</f>
        <v>1164.5416989347764</v>
      </c>
      <c r="BG5" s="28">
        <f>SUM(Emissions!BI4:BI9)</f>
        <v>1180.5502447301419</v>
      </c>
      <c r="BH5" s="28">
        <f>SUM(Emissions!BJ4:BJ9)</f>
        <v>1196.7549107717302</v>
      </c>
      <c r="BI5" s="28">
        <f>SUM(Emissions!BK4:BK9)</f>
        <v>1214.6823956193091</v>
      </c>
      <c r="BJ5" s="28">
        <f>SUM(Emissions!BL4:BL9)</f>
        <v>1233.0863776386448</v>
      </c>
      <c r="BK5" s="28">
        <f>SUM(Emissions!BM4:BM9)</f>
        <v>1249.9355339869619</v>
      </c>
      <c r="BL5" s="28">
        <f>SUM(Emissions!BN4:BN9)</f>
        <v>1267.3727969858182</v>
      </c>
      <c r="BM5" s="28">
        <f>SUM(Emissions!BO4:BO9)</f>
        <v>1285.8675490251385</v>
      </c>
      <c r="BN5" s="28">
        <f>SUM(Emissions!BP4:BP9)</f>
        <v>1311.482874886181</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146.94936989190626</v>
      </c>
      <c r="AC6" s="28">
        <f>SUM(Emissions!AE10:AE11)</f>
        <v>147.02944005455046</v>
      </c>
      <c r="AD6" s="28">
        <f>SUM(Emissions!AF10:AF11)</f>
        <v>147.21098238038826</v>
      </c>
      <c r="AE6" s="28">
        <f>SUM(Emissions!AG10:AG11)</f>
        <v>147.48297193159638</v>
      </c>
      <c r="AF6" s="28">
        <f>SUM(Emissions!AH10:AH11)</f>
        <v>147.84837153131511</v>
      </c>
      <c r="AG6" s="28">
        <f>SUM(Emissions!AI10:AI11)</f>
        <v>148.31049714237281</v>
      </c>
      <c r="AH6" s="28">
        <f>SUM(Emissions!AJ10:AJ11)</f>
        <v>148.82112065348656</v>
      </c>
      <c r="AI6" s="28">
        <f>SUM(Emissions!AK10:AK11)</f>
        <v>149.37522568838637</v>
      </c>
      <c r="AJ6" s="28">
        <f>SUM(Emissions!AL10:AL11)</f>
        <v>149.90407571012855</v>
      </c>
      <c r="AK6" s="28">
        <f>SUM(Emissions!AM10:AM11)</f>
        <v>150.13080496396341</v>
      </c>
      <c r="AL6" s="28">
        <f>SUM(Emissions!AN10:AN11)</f>
        <v>150.38488313678698</v>
      </c>
      <c r="AM6" s="28">
        <f>SUM(Emissions!AO10:AO11)</f>
        <v>150.67546659495571</v>
      </c>
      <c r="AN6" s="28">
        <f>SUM(Emissions!AP10:AP11)</f>
        <v>150.99911150846535</v>
      </c>
      <c r="AO6" s="28">
        <f>SUM(Emissions!AQ10:AQ11)</f>
        <v>151.3623135457922</v>
      </c>
      <c r="AP6" s="28">
        <f>SUM(Emissions!AR10:AR11)</f>
        <v>151.58951698161636</v>
      </c>
      <c r="AQ6" s="28">
        <f>SUM(Emissions!AS10:AS11)</f>
        <v>151.8455377654725</v>
      </c>
      <c r="AR6" s="28">
        <f>SUM(Emissions!AT10:AT11)</f>
        <v>152.12766747702622</v>
      </c>
      <c r="AS6" s="28">
        <f>SUM(Emissions!AU10:AU11)</f>
        <v>152.44368939981149</v>
      </c>
      <c r="AT6" s="28">
        <f>SUM(Emissions!AV10:AV11)</f>
        <v>152.78526133960619</v>
      </c>
      <c r="AU6" s="28">
        <f>SUM(Emissions!AW10:AW11)</f>
        <v>153.01007948522388</v>
      </c>
      <c r="AV6" s="28">
        <f>SUM(Emissions!AX10:AX11)</f>
        <v>153.2542853430804</v>
      </c>
      <c r="AW6" s="28">
        <f>SUM(Emissions!AY10:AY11)</f>
        <v>153.51780278578195</v>
      </c>
      <c r="AX6" s="28">
        <f>SUM(Emissions!AZ10:AZ11)</f>
        <v>153.80383248079991</v>
      </c>
      <c r="AY6" s="28">
        <f>SUM(Emissions!BA10:BA11)</f>
        <v>154.10067382098643</v>
      </c>
      <c r="AZ6" s="28">
        <f>SUM(Emissions!BB10:BB11)</f>
        <v>154.29004554820048</v>
      </c>
      <c r="BA6" s="28">
        <f>SUM(Emissions!BC10:BC11)</f>
        <v>154.49677086701723</v>
      </c>
      <c r="BB6" s="28">
        <f>SUM(Emissions!BD10:BD11)</f>
        <v>154.71597403874489</v>
      </c>
      <c r="BC6" s="28">
        <f>SUM(Emissions!BE10:BE11)</f>
        <v>154.94997167147753</v>
      </c>
      <c r="BD6" s="28">
        <f>SUM(Emissions!BF10:BF11)</f>
        <v>155.20013389117361</v>
      </c>
      <c r="BE6" s="28">
        <f>SUM(Emissions!BG10:BG11)</f>
        <v>155.34505854274897</v>
      </c>
      <c r="BF6" s="28">
        <f>SUM(Emissions!BH10:BH11)</f>
        <v>155.5029880310766</v>
      </c>
      <c r="BG6" s="28">
        <f>SUM(Emissions!BI10:BI11)</f>
        <v>155.67398698137598</v>
      </c>
      <c r="BH6" s="28">
        <f>SUM(Emissions!BJ10:BJ11)</f>
        <v>155.85775051362782</v>
      </c>
      <c r="BI6" s="28">
        <f>SUM(Emissions!BK10:BK11)</f>
        <v>156.05627993081683</v>
      </c>
      <c r="BJ6" s="28">
        <f>SUM(Emissions!BL10:BL11)</f>
        <v>156.14798913787087</v>
      </c>
      <c r="BK6" s="28">
        <f>SUM(Emissions!BM10:BM11)</f>
        <v>156.24843174617203</v>
      </c>
      <c r="BL6" s="28">
        <f>SUM(Emissions!BN10:BN11)</f>
        <v>156.36062306307201</v>
      </c>
      <c r="BM6" s="28">
        <f>SUM(Emissions!BO10:BO11)</f>
        <v>156.48512402821206</v>
      </c>
      <c r="BN6" s="28">
        <f>SUM(Emissions!BP10:BP11)</f>
        <v>156.63175045430197</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37.500343836161818</v>
      </c>
      <c r="AC7" s="28">
        <f>SUM(Emissions!AE12:AE13)</f>
        <v>37.598097914827541</v>
      </c>
      <c r="AD7" s="28">
        <f>SUM(Emissions!AF12:AF13)</f>
        <v>37.729200110220276</v>
      </c>
      <c r="AE7" s="28">
        <f>SUM(Emissions!AG12:AG13)</f>
        <v>37.889796384122164</v>
      </c>
      <c r="AF7" s="28">
        <f>SUM(Emissions!AH12:AH13)</f>
        <v>38.081548318627604</v>
      </c>
      <c r="AG7" s="28">
        <f>SUM(Emissions!AI12:AI13)</f>
        <v>38.306137657505985</v>
      </c>
      <c r="AH7" s="28">
        <f>SUM(Emissions!AJ12:AJ13)</f>
        <v>38.544645457884869</v>
      </c>
      <c r="AI7" s="28">
        <f>SUM(Emissions!AK12:AK13)</f>
        <v>38.795439896273088</v>
      </c>
      <c r="AJ7" s="28">
        <f>SUM(Emissions!AL12:AL13)</f>
        <v>39.031639739688998</v>
      </c>
      <c r="AK7" s="28">
        <f>SUM(Emissions!AM12:AM13)</f>
        <v>39.144469225901126</v>
      </c>
      <c r="AL7" s="28">
        <f>SUM(Emissions!AN12:AN13)</f>
        <v>39.264850561846224</v>
      </c>
      <c r="AM7" s="28">
        <f>SUM(Emissions!AO12:AO13)</f>
        <v>39.396574023768906</v>
      </c>
      <c r="AN7" s="28">
        <f>SUM(Emissions!AP12:AP13)</f>
        <v>39.538431231860869</v>
      </c>
      <c r="AO7" s="28">
        <f>SUM(Emissions!AQ12:AQ13)</f>
        <v>39.693087445082369</v>
      </c>
      <c r="AP7" s="28">
        <f>SUM(Emissions!AR12:AR13)</f>
        <v>39.792189756595754</v>
      </c>
      <c r="AQ7" s="28">
        <f>SUM(Emissions!AS12:AS13)</f>
        <v>39.90038405189641</v>
      </c>
      <c r="AR7" s="28">
        <f>SUM(Emissions!AT12:AT13)</f>
        <v>40.016696065453459</v>
      </c>
      <c r="AS7" s="28">
        <f>SUM(Emissions!AU12:AU13)</f>
        <v>40.144211903560119</v>
      </c>
      <c r="AT7" s="28">
        <f>SUM(Emissions!AV12:AV13)</f>
        <v>40.279749360170754</v>
      </c>
      <c r="AU7" s="28">
        <f>SUM(Emissions!AW12:AW13)</f>
        <v>40.368478492559646</v>
      </c>
      <c r="AV7" s="28">
        <f>SUM(Emissions!AX12:AX13)</f>
        <v>40.463179564212311</v>
      </c>
      <c r="AW7" s="28">
        <f>SUM(Emissions!AY12:AY13)</f>
        <v>40.563869261617782</v>
      </c>
      <c r="AX7" s="28">
        <f>SUM(Emissions!AZ12:AZ13)</f>
        <v>40.671814413053909</v>
      </c>
      <c r="AY7" s="28">
        <f>SUM(Emissions!BA12:BA13)</f>
        <v>40.782565168848102</v>
      </c>
      <c r="AZ7" s="28">
        <f>SUM(Emissions!BB12:BB13)</f>
        <v>40.85099792469429</v>
      </c>
      <c r="BA7" s="28">
        <f>SUM(Emissions!BC12:BC13)</f>
        <v>40.924990179254436</v>
      </c>
      <c r="BB7" s="28">
        <f>SUM(Emissions!BD12:BD13)</f>
        <v>41.002707311323412</v>
      </c>
      <c r="BC7" s="28">
        <f>SUM(Emissions!BE12:BE13)</f>
        <v>41.085056503457849</v>
      </c>
      <c r="BD7" s="28">
        <f>SUM(Emissions!BF12:BF13)</f>
        <v>41.172576583648961</v>
      </c>
      <c r="BE7" s="28">
        <f>SUM(Emissions!BG12:BG13)</f>
        <v>41.219337774137458</v>
      </c>
      <c r="BF7" s="28">
        <f>SUM(Emissions!BH12:BH13)</f>
        <v>41.270261603961004</v>
      </c>
      <c r="BG7" s="28">
        <f>SUM(Emissions!BI12:BI13)</f>
        <v>41.325384409757426</v>
      </c>
      <c r="BH7" s="28">
        <f>SUM(Emissions!BJ12:BJ13)</f>
        <v>41.384601341853859</v>
      </c>
      <c r="BI7" s="28">
        <f>SUM(Emissions!BK12:BK13)</f>
        <v>41.448673420331794</v>
      </c>
      <c r="BJ7" s="28">
        <f>SUM(Emissions!BL12:BL13)</f>
        <v>41.471979963316734</v>
      </c>
      <c r="BK7" s="28">
        <f>SUM(Emissions!BM12:BM13)</f>
        <v>41.498036555663461</v>
      </c>
      <c r="BL7" s="28">
        <f>SUM(Emissions!BN12:BN13)</f>
        <v>41.52797998897573</v>
      </c>
      <c r="BM7" s="28">
        <f>SUM(Emissions!BO12:BO13)</f>
        <v>41.562022118437653</v>
      </c>
      <c r="BN7" s="28">
        <f>SUM(Emissions!BP12:BP13)</f>
        <v>41.603823076859676</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5.5647172639885776</v>
      </c>
      <c r="AC8" s="28">
        <f>Emissions!AE14</f>
        <v>5.5994872801734301</v>
      </c>
      <c r="AD8" s="28">
        <f>Emissions!AF14</f>
        <v>5.6155716786655452</v>
      </c>
      <c r="AE8" s="28">
        <f>Emissions!AG14</f>
        <v>5.5949782413757259</v>
      </c>
      <c r="AF8" s="28">
        <f>Emissions!AH14</f>
        <v>5.5689435254207007</v>
      </c>
      <c r="AG8" s="28">
        <f>Emissions!AI14</f>
        <v>5.5649871039912897</v>
      </c>
      <c r="AH8" s="28">
        <f>Emissions!AJ14</f>
        <v>5.5506599835227437</v>
      </c>
      <c r="AI8" s="28">
        <f>Emissions!AK14</f>
        <v>5.5044999656839071</v>
      </c>
      <c r="AJ8" s="28">
        <f>Emissions!AL14</f>
        <v>5.1840256803461386</v>
      </c>
      <c r="AK8" s="28">
        <f>Emissions!AM14</f>
        <v>5.2659117478572366</v>
      </c>
      <c r="AL8" s="28">
        <f>Emissions!AN14</f>
        <v>5.3107359509204111</v>
      </c>
      <c r="AM8" s="28">
        <f>Emissions!AO14</f>
        <v>5.360580336008705</v>
      </c>
      <c r="AN8" s="28">
        <f>Emissions!AP14</f>
        <v>5.4100119116497662</v>
      </c>
      <c r="AO8" s="28">
        <f>Emissions!AQ14</f>
        <v>5.4886472930160419</v>
      </c>
      <c r="AP8" s="28">
        <f>Emissions!AR14</f>
        <v>5.5764304140048813</v>
      </c>
      <c r="AQ8" s="28">
        <f>Emissions!AS14</f>
        <v>5.6716732368451899</v>
      </c>
      <c r="AR8" s="28">
        <f>Emissions!AT14</f>
        <v>5.7692760707710766</v>
      </c>
      <c r="AS8" s="28">
        <f>Emissions!AU14</f>
        <v>5.9007918418697995</v>
      </c>
      <c r="AT8" s="28">
        <f>Emissions!AV14</f>
        <v>6.0400956973589697</v>
      </c>
      <c r="AU8" s="28">
        <f>Emissions!AW14</f>
        <v>6.1689745489054468</v>
      </c>
      <c r="AV8" s="28">
        <f>Emissions!AX14</f>
        <v>6.2951843879458043</v>
      </c>
      <c r="AW8" s="28">
        <f>Emissions!AY14</f>
        <v>6.4213617165261088</v>
      </c>
      <c r="AX8" s="28">
        <f>Emissions!AZ14</f>
        <v>6.5611658605925003</v>
      </c>
      <c r="AY8" s="28">
        <f>Emissions!BA14</f>
        <v>6.6765405416827148</v>
      </c>
      <c r="AZ8" s="28">
        <f>Emissions!BB14</f>
        <v>6.8060503810407225</v>
      </c>
      <c r="BA8" s="28">
        <f>Emissions!BC14</f>
        <v>6.941615057328633</v>
      </c>
      <c r="BB8" s="28">
        <f>Emissions!BD14</f>
        <v>7.068501732860188</v>
      </c>
      <c r="BC8" s="28">
        <f>Emissions!BE14</f>
        <v>7.1964371104654665</v>
      </c>
      <c r="BD8" s="28">
        <f>Emissions!BF14</f>
        <v>7.3316783537916503</v>
      </c>
      <c r="BE8" s="28">
        <f>Emissions!BG14</f>
        <v>7.4715271492767759</v>
      </c>
      <c r="BF8" s="28">
        <f>Emissions!BH14</f>
        <v>7.6136757988059482</v>
      </c>
      <c r="BG8" s="28">
        <f>Emissions!BI14</f>
        <v>7.7597039296040116</v>
      </c>
      <c r="BH8" s="28">
        <f>Emissions!BJ14</f>
        <v>7.9098413071361051</v>
      </c>
      <c r="BI8" s="28">
        <f>Emissions!BK14</f>
        <v>8.0719225804537125</v>
      </c>
      <c r="BJ8" s="28">
        <f>Emissions!BL14</f>
        <v>8.2470819125944814</v>
      </c>
      <c r="BK8" s="28">
        <f>Emissions!BM14</f>
        <v>8.4183642485532229</v>
      </c>
      <c r="BL8" s="28">
        <f>Emissions!BN14</f>
        <v>8.5968350742279291</v>
      </c>
      <c r="BM8" s="28">
        <f>Emissions!BO14</f>
        <v>8.7852822373429671</v>
      </c>
      <c r="BN8" s="28">
        <f>Emissions!BP14</f>
        <v>9.0170102561356824</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2.1061589139471142</v>
      </c>
      <c r="AC10" s="28">
        <f>SUM(Emissions!AE16:AE17)</f>
        <v>2.100831574796961</v>
      </c>
      <c r="AD10" s="28">
        <f>SUM(Emissions!AF16:AF17)</f>
        <v>2.0845437751282558</v>
      </c>
      <c r="AE10" s="28">
        <f>SUM(Emissions!AG16:AG17)</f>
        <v>2.044758877051426</v>
      </c>
      <c r="AF10" s="28">
        <f>SUM(Emissions!AH16:AH17)</f>
        <v>2.0039780462226497</v>
      </c>
      <c r="AG10" s="28">
        <f>SUM(Emissions!AI16:AI17)</f>
        <v>1.9811831350924396</v>
      </c>
      <c r="AH10" s="28">
        <f>SUM(Emissions!AJ16:AJ17)</f>
        <v>1.9526522052097088</v>
      </c>
      <c r="AI10" s="28">
        <f>SUM(Emissions!AK16:AK17)</f>
        <v>1.9037920067243896</v>
      </c>
      <c r="AJ10" s="28">
        <f>SUM(Emissions!AL16:AL17)</f>
        <v>1.6701850558171545</v>
      </c>
      <c r="AK10" s="28">
        <f>SUM(Emissions!AM16:AM17)</f>
        <v>1.7047544291465102</v>
      </c>
      <c r="AL10" s="28">
        <f>SUM(Emissions!AN16:AN17)</f>
        <v>1.7144508719471026</v>
      </c>
      <c r="AM10" s="28">
        <f>SUM(Emissions!AO16:AO17)</f>
        <v>1.7277133144731553</v>
      </c>
      <c r="AN10" s="28">
        <f>SUM(Emissions!AP16:AP17)</f>
        <v>1.7408695275218393</v>
      </c>
      <c r="AO10" s="28">
        <f>SUM(Emissions!AQ16:AQ17)</f>
        <v>1.7729639293183481</v>
      </c>
      <c r="AP10" s="28">
        <f>SUM(Emissions!AR16:AR17)</f>
        <v>1.807801858601392</v>
      </c>
      <c r="AQ10" s="28">
        <f>SUM(Emissions!AS16:AS17)</f>
        <v>1.846844432372108</v>
      </c>
      <c r="AR10" s="28">
        <f>SUM(Emissions!AT16:AT17)</f>
        <v>1.8867698763706897</v>
      </c>
      <c r="AS10" s="28">
        <f>SUM(Emissions!AU16:AU17)</f>
        <v>1.9469769647016149</v>
      </c>
      <c r="AT10" s="28">
        <f>SUM(Emissions!AV16:AV17)</f>
        <v>2.0109005120613097</v>
      </c>
      <c r="AU10" s="28">
        <f>SUM(Emissions!AW16:AW17)</f>
        <v>2.0648540826793469</v>
      </c>
      <c r="AV10" s="28">
        <f>SUM(Emissions!AX16:AX17)</f>
        <v>2.1161260522622962</v>
      </c>
      <c r="AW10" s="28">
        <f>SUM(Emissions!AY16:AY17)</f>
        <v>2.1663470180239108</v>
      </c>
      <c r="AX10" s="28">
        <f>SUM(Emissions!AZ16:AZ17)</f>
        <v>2.2234985276472101</v>
      </c>
      <c r="AY10" s="28">
        <f>SUM(Emissions!BA16:BA17)</f>
        <v>2.265401735512997</v>
      </c>
      <c r="AZ10" s="28">
        <f>SUM(Emissions!BB16:BB17)</f>
        <v>2.311830577750603</v>
      </c>
      <c r="BA10" s="28">
        <f>SUM(Emissions!BC16:BC17)</f>
        <v>2.3605500155712695</v>
      </c>
      <c r="BB10" s="28">
        <f>SUM(Emissions!BD16:BD17)</f>
        <v>2.4032602397127452</v>
      </c>
      <c r="BC10" s="28">
        <f>SUM(Emissions!BE16:BE17)</f>
        <v>2.4454966245479488</v>
      </c>
      <c r="BD10" s="28">
        <f>SUM(Emissions!BF16:BF17)</f>
        <v>2.4906553731404086</v>
      </c>
      <c r="BE10" s="28">
        <f>SUM(Emissions!BG16:BG17)</f>
        <v>2.534441354759176</v>
      </c>
      <c r="BF10" s="28">
        <f>SUM(Emissions!BH16:BH17)</f>
        <v>2.5781764667990785</v>
      </c>
      <c r="BG10" s="28">
        <f>SUM(Emissions!BI16:BI17)</f>
        <v>2.6226606628572426</v>
      </c>
      <c r="BH10" s="28">
        <f>SUM(Emissions!BJ16:BJ17)</f>
        <v>2.6679548657002141</v>
      </c>
      <c r="BI10" s="28">
        <f>SUM(Emissions!BK16:BK17)</f>
        <v>2.71800329383984</v>
      </c>
      <c r="BJ10" s="28">
        <f>SUM(Emissions!BL16:BL17)</f>
        <v>2.770192521777552</v>
      </c>
      <c r="BK10" s="28">
        <f>SUM(Emissions!BM16:BM17)</f>
        <v>2.8187087832189044</v>
      </c>
      <c r="BL10" s="28">
        <f>SUM(Emissions!BN16:BN17)</f>
        <v>2.8690903724873689</v>
      </c>
      <c r="BM10" s="28">
        <f>SUM(Emissions!BO16:BO17)</f>
        <v>2.9225726352929176</v>
      </c>
      <c r="BN10" s="28">
        <f>SUM(Emissions!BP16:BP17)</f>
        <v>2.9949265473538551</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36.999708453089539</v>
      </c>
      <c r="AC11" s="48">
        <f t="shared" si="6"/>
        <v>37.073336851792753</v>
      </c>
      <c r="AD11" s="48">
        <f t="shared" si="6"/>
        <v>36.987584633534539</v>
      </c>
      <c r="AE11" s="48">
        <f t="shared" si="6"/>
        <v>36.55414918141112</v>
      </c>
      <c r="AF11" s="48">
        <f t="shared" si="6"/>
        <v>36.104176574362768</v>
      </c>
      <c r="AG11" s="48">
        <f t="shared" si="6"/>
        <v>35.921975551638887</v>
      </c>
      <c r="AH11" s="48">
        <f t="shared" si="6"/>
        <v>35.652596394527023</v>
      </c>
      <c r="AI11" s="48">
        <f t="shared" si="6"/>
        <v>35.074548591392315</v>
      </c>
      <c r="AJ11" s="48">
        <f t="shared" si="6"/>
        <v>31.687929381191491</v>
      </c>
      <c r="AK11" s="48">
        <f t="shared" si="6"/>
        <v>32.341377546251692</v>
      </c>
      <c r="AL11" s="48">
        <f t="shared" ref="AL11:BN11" si="7">SUM(AL12:AL18)</f>
        <v>32.620454779740406</v>
      </c>
      <c r="AM11" s="48">
        <f t="shared" si="7"/>
        <v>32.957608399588665</v>
      </c>
      <c r="AN11" s="48">
        <f t="shared" si="7"/>
        <v>33.296869311562617</v>
      </c>
      <c r="AO11" s="48">
        <f t="shared" si="7"/>
        <v>33.933679220347798</v>
      </c>
      <c r="AP11" s="48">
        <f t="shared" si="7"/>
        <v>34.612336824805865</v>
      </c>
      <c r="AQ11" s="48">
        <f t="shared" si="7"/>
        <v>35.36353762534636</v>
      </c>
      <c r="AR11" s="48">
        <f t="shared" si="7"/>
        <v>36.136039530656532</v>
      </c>
      <c r="AS11" s="48">
        <f t="shared" si="7"/>
        <v>37.236369341178893</v>
      </c>
      <c r="AT11" s="48">
        <f t="shared" si="7"/>
        <v>38.406257748618664</v>
      </c>
      <c r="AU11" s="48">
        <f t="shared" si="7"/>
        <v>39.423546740442156</v>
      </c>
      <c r="AV11" s="48">
        <f t="shared" si="7"/>
        <v>40.408068809692082</v>
      </c>
      <c r="AW11" s="48">
        <f t="shared" si="7"/>
        <v>41.385637865942286</v>
      </c>
      <c r="AX11" s="48">
        <f t="shared" si="7"/>
        <v>42.485085230264055</v>
      </c>
      <c r="AY11" s="48">
        <f t="shared" si="7"/>
        <v>43.348423948013135</v>
      </c>
      <c r="AZ11" s="48">
        <f t="shared" si="7"/>
        <v>44.28903513879132</v>
      </c>
      <c r="BA11" s="48">
        <f t="shared" si="7"/>
        <v>45.277139633201244</v>
      </c>
      <c r="BB11" s="48">
        <f t="shared" si="7"/>
        <v>46.176967336590252</v>
      </c>
      <c r="BC11" s="48">
        <f t="shared" si="7"/>
        <v>47.078836033139169</v>
      </c>
      <c r="BD11" s="48">
        <f t="shared" si="7"/>
        <v>48.039273809837923</v>
      </c>
      <c r="BE11" s="48">
        <f t="shared" si="7"/>
        <v>48.981617297011191</v>
      </c>
      <c r="BF11" s="48">
        <f t="shared" si="7"/>
        <v>49.933794597116027</v>
      </c>
      <c r="BG11" s="48">
        <f t="shared" si="7"/>
        <v>50.909547122189522</v>
      </c>
      <c r="BH11" s="48">
        <f t="shared" si="7"/>
        <v>51.910380713984395</v>
      </c>
      <c r="BI11" s="48">
        <f t="shared" si="7"/>
        <v>53.003953170827828</v>
      </c>
      <c r="BJ11" s="48">
        <f t="shared" si="7"/>
        <v>54.141748630419087</v>
      </c>
      <c r="BK11" s="48">
        <f t="shared" si="7"/>
        <v>55.23000895969286</v>
      </c>
      <c r="BL11" s="48">
        <f t="shared" si="7"/>
        <v>56.363879834955441</v>
      </c>
      <c r="BM11" s="48">
        <f t="shared" si="7"/>
        <v>57.565727134243801</v>
      </c>
      <c r="BN11" s="48">
        <f t="shared" si="7"/>
        <v>59.112448969567716</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10.529374489358485</v>
      </c>
      <c r="AC12" s="28">
        <f>SUM(Emissions!AE18:AE23)</f>
        <v>10.609444741026937</v>
      </c>
      <c r="AD12" s="28">
        <f>SUM(Emissions!AF18:AF23)</f>
        <v>10.673449582048876</v>
      </c>
      <c r="AE12" s="28">
        <f>SUM(Emissions!AG18:AG23)</f>
        <v>10.696452276388927</v>
      </c>
      <c r="AF12" s="28">
        <f>SUM(Emissions!AH18:AH23)</f>
        <v>10.718961622065082</v>
      </c>
      <c r="AG12" s="28">
        <f>SUM(Emissions!AI18:AI23)</f>
        <v>10.777961859056003</v>
      </c>
      <c r="AH12" s="28">
        <f>SUM(Emissions!AJ18:AJ23)</f>
        <v>10.826288317061806</v>
      </c>
      <c r="AI12" s="28">
        <f>SUM(Emissions!AK18:AK23)</f>
        <v>10.833811486273556</v>
      </c>
      <c r="AJ12" s="28">
        <f>SUM(Emissions!AL18:AL23)</f>
        <v>10.458153377650884</v>
      </c>
      <c r="AK12" s="28">
        <f>SUM(Emissions!AM18:AM23)</f>
        <v>10.60860482223762</v>
      </c>
      <c r="AL12" s="28">
        <f>SUM(Emissions!AN18:AN23)</f>
        <v>10.710330289010727</v>
      </c>
      <c r="AM12" s="28">
        <f>SUM(Emissions!AO18:AO23)</f>
        <v>10.822508831170175</v>
      </c>
      <c r="AN12" s="28">
        <f>SUM(Emissions!AP18:AP23)</f>
        <v>10.937372806793316</v>
      </c>
      <c r="AO12" s="28">
        <f>SUM(Emissions!AQ18:AQ23)</f>
        <v>11.097857916928854</v>
      </c>
      <c r="AP12" s="28">
        <f>SUM(Emissions!AR18:AR23)</f>
        <v>11.260497331134328</v>
      </c>
      <c r="AQ12" s="28">
        <f>SUM(Emissions!AS18:AS23)</f>
        <v>11.437417378982413</v>
      </c>
      <c r="AR12" s="28">
        <f>SUM(Emissions!AT18:AT23)</f>
        <v>11.621255992195717</v>
      </c>
      <c r="AS12" s="28">
        <f>SUM(Emissions!AU18:AU23)</f>
        <v>11.858929791952054</v>
      </c>
      <c r="AT12" s="28">
        <f>SUM(Emissions!AV18:AV23)</f>
        <v>12.11230370171587</v>
      </c>
      <c r="AU12" s="28">
        <f>SUM(Emissions!AW18:AW23)</f>
        <v>12.341734986138912</v>
      </c>
      <c r="AV12" s="28">
        <f>SUM(Emissions!AX18:AX23)</f>
        <v>12.570661780040798</v>
      </c>
      <c r="AW12" s="28">
        <f>SUM(Emissions!AY18:AY23)</f>
        <v>12.803040693511885</v>
      </c>
      <c r="AX12" s="28">
        <f>SUM(Emissions!AZ18:AZ23)</f>
        <v>13.059715977528459</v>
      </c>
      <c r="AY12" s="28">
        <f>SUM(Emissions!BA18:BA23)</f>
        <v>13.282714859381295</v>
      </c>
      <c r="AZ12" s="28">
        <f>SUM(Emissions!BB18:BB23)</f>
        <v>13.517126796446544</v>
      </c>
      <c r="BA12" s="28">
        <f>SUM(Emissions!BC18:BC23)</f>
        <v>13.763942235437739</v>
      </c>
      <c r="BB12" s="28">
        <f>SUM(Emissions!BD18:BD23)</f>
        <v>14.000431518963879</v>
      </c>
      <c r="BC12" s="28">
        <f>SUM(Emissions!BE18:BE23)</f>
        <v>14.241605188621508</v>
      </c>
      <c r="BD12" s="28">
        <f>SUM(Emissions!BF18:BF23)</f>
        <v>14.497306830530539</v>
      </c>
      <c r="BE12" s="28">
        <f>SUM(Emissions!BG18:BG23)</f>
        <v>14.748796708734378</v>
      </c>
      <c r="BF12" s="28">
        <f>SUM(Emissions!BH18:BH23)</f>
        <v>15.006562766951074</v>
      </c>
      <c r="BG12" s="28">
        <f>SUM(Emissions!BI18:BI23)</f>
        <v>15.273161597035607</v>
      </c>
      <c r="BH12" s="28">
        <f>SUM(Emissions!BJ18:BJ23)</f>
        <v>15.549044032009219</v>
      </c>
      <c r="BI12" s="28">
        <f>SUM(Emissions!BK18:BK23)</f>
        <v>15.846792903839841</v>
      </c>
      <c r="BJ12" s="28">
        <f>SUM(Emissions!BL18:BL23)</f>
        <v>16.152900698048057</v>
      </c>
      <c r="BK12" s="28">
        <f>SUM(Emissions!BM18:BM23)</f>
        <v>16.45526099863201</v>
      </c>
      <c r="BL12" s="28">
        <f>SUM(Emissions!BN18:BN23)</f>
        <v>16.771628295587643</v>
      </c>
      <c r="BM12" s="28">
        <f>SUM(Emissions!BO18:BO23)</f>
        <v>17.106613576495224</v>
      </c>
      <c r="BN12" s="28">
        <f>SUM(Emissions!BP18:BP23)</f>
        <v>17.514194090803567</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4.0169477072277297E-2</v>
      </c>
      <c r="AC13" s="28">
        <f>SUM(Emissions!AE24:AE25)</f>
        <v>4.0191364723547097E-2</v>
      </c>
      <c r="AD13" s="28">
        <f>SUM(Emissions!AF24:AF25)</f>
        <v>4.0240990389181136E-2</v>
      </c>
      <c r="AE13" s="28">
        <f>SUM(Emissions!AG24:AG25)</f>
        <v>4.0315340337392487E-2</v>
      </c>
      <c r="AF13" s="28">
        <f>SUM(Emissions!AH24:AH25)</f>
        <v>4.0415224473363376E-2</v>
      </c>
      <c r="AG13" s="28">
        <f>SUM(Emissions!AI24:AI25)</f>
        <v>4.0541549235092886E-2</v>
      </c>
      <c r="AH13" s="28">
        <f>SUM(Emissions!AJ24:AJ25)</f>
        <v>4.0681131183877943E-2</v>
      </c>
      <c r="AI13" s="28">
        <f>SUM(Emissions!AK24:AK25)</f>
        <v>4.0832599063675007E-2</v>
      </c>
      <c r="AJ13" s="28">
        <f>SUM(Emissions!AL24:AL25)</f>
        <v>4.0977163336653327E-2</v>
      </c>
      <c r="AK13" s="28">
        <f>SUM(Emissions!AM24:AM25)</f>
        <v>4.1039141115600142E-2</v>
      </c>
      <c r="AL13" s="28">
        <f>SUM(Emissions!AN24:AN25)</f>
        <v>4.1108594882875979E-2</v>
      </c>
      <c r="AM13" s="28">
        <f>SUM(Emissions!AO24:AO25)</f>
        <v>4.1188027585235133E-2</v>
      </c>
      <c r="AN13" s="28">
        <f>SUM(Emissions!AP24:AP25)</f>
        <v>4.1276497831431821E-2</v>
      </c>
      <c r="AO13" s="28">
        <f>SUM(Emissions!AQ24:AQ25)</f>
        <v>4.1375781250760107E-2</v>
      </c>
      <c r="AP13" s="28">
        <f>SUM(Emissions!AR24:AR25)</f>
        <v>4.1437888650150752E-2</v>
      </c>
      <c r="AQ13" s="28">
        <f>SUM(Emissions!AS24:AS25)</f>
        <v>4.1507873441611248E-2</v>
      </c>
      <c r="AR13" s="28">
        <f>SUM(Emissions!AT24:AT25)</f>
        <v>4.1584995262466992E-2</v>
      </c>
      <c r="AS13" s="28">
        <f>SUM(Emissions!AU24:AU25)</f>
        <v>4.1671381719183311E-2</v>
      </c>
      <c r="AT13" s="28">
        <f>SUM(Emissions!AV24:AV25)</f>
        <v>4.1764752423761431E-2</v>
      </c>
      <c r="AU13" s="28">
        <f>SUM(Emissions!AW24:AW25)</f>
        <v>4.182620779000399E-2</v>
      </c>
      <c r="AV13" s="28">
        <f>SUM(Emissions!AX24:AX25)</f>
        <v>4.1892962901749611E-2</v>
      </c>
      <c r="AW13" s="28">
        <f>SUM(Emissions!AY24:AY25)</f>
        <v>4.1964996949126157E-2</v>
      </c>
      <c r="AX13" s="28">
        <f>SUM(Emissions!AZ24:AZ25)</f>
        <v>4.2043184853466718E-2</v>
      </c>
      <c r="AY13" s="28">
        <f>SUM(Emissions!BA24:BA25)</f>
        <v>4.2124328184788895E-2</v>
      </c>
      <c r="AZ13" s="28">
        <f>SUM(Emissions!BB24:BB25)</f>
        <v>4.2176094063472544E-2</v>
      </c>
      <c r="BA13" s="28">
        <f>SUM(Emissions!BC24:BC25)</f>
        <v>4.2232603648784672E-2</v>
      </c>
      <c r="BB13" s="28">
        <f>SUM(Emissions!BD24:BD25)</f>
        <v>4.2292524128793266E-2</v>
      </c>
      <c r="BC13" s="28">
        <f>SUM(Emissions!BE24:BE25)</f>
        <v>4.2356488761985882E-2</v>
      </c>
      <c r="BD13" s="28">
        <f>SUM(Emissions!BF24:BF25)</f>
        <v>4.2424872080375223E-2</v>
      </c>
      <c r="BE13" s="28">
        <f>SUM(Emissions!BG24:BG25)</f>
        <v>4.2464488088752438E-2</v>
      </c>
      <c r="BF13" s="28">
        <f>SUM(Emissions!BH24:BH25)</f>
        <v>4.2507659045967712E-2</v>
      </c>
      <c r="BG13" s="28">
        <f>SUM(Emissions!BI24:BI25)</f>
        <v>4.2554402617705961E-2</v>
      </c>
      <c r="BH13" s="28">
        <f>SUM(Emissions!BJ24:BJ25)</f>
        <v>4.2604635463215544E-2</v>
      </c>
      <c r="BI13" s="28">
        <f>SUM(Emissions!BK24:BK25)</f>
        <v>4.265890465047243E-2</v>
      </c>
      <c r="BJ13" s="28">
        <f>SUM(Emissions!BL24:BL25)</f>
        <v>4.2683973903187053E-2</v>
      </c>
      <c r="BK13" s="28">
        <f>SUM(Emissions!BM24:BM25)</f>
        <v>4.2711430482648409E-2</v>
      </c>
      <c r="BL13" s="28">
        <f>SUM(Emissions!BN24:BN25)</f>
        <v>4.2742098640907521E-2</v>
      </c>
      <c r="BM13" s="28">
        <f>SUM(Emissions!BO24:BO25)</f>
        <v>4.2776131714124171E-2</v>
      </c>
      <c r="BN13" s="28">
        <f>SUM(Emissions!BP24:BP25)</f>
        <v>4.2816212912603215E-2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4.237717694894895E-2</v>
      </c>
      <c r="AC14" s="28">
        <f>SUM(Emissions!AE26:AE27)</f>
        <v>4.248764371979237E-2</v>
      </c>
      <c r="AD14" s="28">
        <f>SUM(Emissions!AF26:AF27)</f>
        <v>4.2635795452929184E-2</v>
      </c>
      <c r="AE14" s="28">
        <f>SUM(Emissions!AG26:AG27)</f>
        <v>4.2817276901371784E-2</v>
      </c>
      <c r="AF14" s="28">
        <f>SUM(Emissions!AH26:AH27)</f>
        <v>4.3033965732128698E-2</v>
      </c>
      <c r="AG14" s="28">
        <f>SUM(Emissions!AI26:AI27)</f>
        <v>4.3287762395862711E-2</v>
      </c>
      <c r="AH14" s="28">
        <f>SUM(Emissions!AJ26:AJ27)</f>
        <v>4.3557287584872165E-2</v>
      </c>
      <c r="AI14" s="28">
        <f>SUM(Emissions!AK26:AK27)</f>
        <v>4.3840697260789346E-2</v>
      </c>
      <c r="AJ14" s="28">
        <f>SUM(Emissions!AL26:AL27)</f>
        <v>4.4107614348362766E-2</v>
      </c>
      <c r="AK14" s="28">
        <f>SUM(Emissions!AM26:AM27)</f>
        <v>4.4235117048688932E-2</v>
      </c>
      <c r="AL14" s="28">
        <f>SUM(Emissions!AN26:AN27)</f>
        <v>4.4371153699365638E-2</v>
      </c>
      <c r="AM14" s="28">
        <f>SUM(Emissions!AO26:AO27)</f>
        <v>4.4520007493309866E-2</v>
      </c>
      <c r="AN14" s="28">
        <f>SUM(Emissions!AP26:AP27)</f>
        <v>4.4680312903709864E-2</v>
      </c>
      <c r="AO14" s="28">
        <f>SUM(Emissions!AQ26:AQ27)</f>
        <v>4.4855081800298541E-2</v>
      </c>
      <c r="AP14" s="28">
        <f>SUM(Emissions!AR26:AR27)</f>
        <v>4.4967072138557856E-2</v>
      </c>
      <c r="AQ14" s="28">
        <f>SUM(Emissions!AS26:AS27)</f>
        <v>4.5089336852098996E-2</v>
      </c>
      <c r="AR14" s="28">
        <f>SUM(Emissions!AT26:AT27)</f>
        <v>4.522077497440876E-2</v>
      </c>
      <c r="AS14" s="28">
        <f>SUM(Emissions!AU26:AU27)</f>
        <v>4.536487395277676E-2</v>
      </c>
      <c r="AT14" s="28">
        <f>SUM(Emissions!AV26:AV27)</f>
        <v>4.5518037742610082E-2</v>
      </c>
      <c r="AU14" s="28">
        <f>SUM(Emissions!AW26:AW27)</f>
        <v>4.561830589375554E-2</v>
      </c>
      <c r="AV14" s="28">
        <f>SUM(Emissions!AX26:AX27)</f>
        <v>4.5725322621074455E-2</v>
      </c>
      <c r="AW14" s="28">
        <f>SUM(Emissions!AY26:AY27)</f>
        <v>4.5839106781095235E-2</v>
      </c>
      <c r="AX14" s="28">
        <f>SUM(Emissions!AZ26:AZ27)</f>
        <v>4.5961089950187634E-2</v>
      </c>
      <c r="AY14" s="28">
        <f>SUM(Emissions!BA26:BA27)</f>
        <v>4.6086243586005625E-2</v>
      </c>
      <c r="AZ14" s="28">
        <f>SUM(Emissions!BB26:BB27)</f>
        <v>4.6163575863711351E-2</v>
      </c>
      <c r="BA14" s="28">
        <f>SUM(Emissions!BC26:BC27)</f>
        <v>4.6247190640099689E-2</v>
      </c>
      <c r="BB14" s="28">
        <f>SUM(Emissions!BD26:BD27)</f>
        <v>4.6335014705714689E-2</v>
      </c>
      <c r="BC14" s="28">
        <f>SUM(Emissions!BE26:BE27)</f>
        <v>4.6428073220109403E-2</v>
      </c>
      <c r="BD14" s="28">
        <f>SUM(Emissions!BF26:BF27)</f>
        <v>4.6526975084610928E-2</v>
      </c>
      <c r="BE14" s="28">
        <f>SUM(Emissions!BG26:BG27)</f>
        <v>4.6579817459932407E-2</v>
      </c>
      <c r="BF14" s="28">
        <f>SUM(Emissions!BH26:BH27)</f>
        <v>4.6637363816221258E-2</v>
      </c>
      <c r="BG14" s="28">
        <f>SUM(Emissions!BI26:BI27)</f>
        <v>4.6699655215611174E-2</v>
      </c>
      <c r="BH14" s="28">
        <f>SUM(Emissions!BJ26:BJ27)</f>
        <v>4.6766573172971462E-2</v>
      </c>
      <c r="BI14" s="28">
        <f>SUM(Emissions!BK26:BK27)</f>
        <v>4.6838977677287723E-2</v>
      </c>
      <c r="BJ14" s="28">
        <f>SUM(Emissions!BL26:BL27)</f>
        <v>4.6865315182363837E-2</v>
      </c>
      <c r="BK14" s="28">
        <f>SUM(Emissions!BM26:BM27)</f>
        <v>4.6894760374370292E-2</v>
      </c>
      <c r="BL14" s="28">
        <f>SUM(Emissions!BN26:BN27)</f>
        <v>4.6928597882033601E-2</v>
      </c>
      <c r="BM14" s="28">
        <f>SUM(Emissions!BO26:BO27)</f>
        <v>4.6967067111815336E-2</v>
      </c>
      <c r="BN14" s="28">
        <f>SUM(Emissions!BP26:BP27)</f>
        <v>4.7014304188345207E-2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4.1426228520803857E-3</v>
      </c>
      <c r="AC15" s="28">
        <f>Emissions!AE28</f>
        <v>4.1685071974624432E-3</v>
      </c>
      <c r="AD15" s="28">
        <f>Emissions!AF28</f>
        <v>4.1804811385621286E-3</v>
      </c>
      <c r="AE15" s="28">
        <f>Emissions!AG28</f>
        <v>4.1651504685797074E-3</v>
      </c>
      <c r="AF15" s="28">
        <f>Emissions!AH28</f>
        <v>4.1457690689243E-3</v>
      </c>
      <c r="AG15" s="28">
        <f>Emissions!AI28</f>
        <v>4.1428237329712934E-3</v>
      </c>
      <c r="AH15" s="28">
        <f>Emissions!AJ28</f>
        <v>4.1321579877335981E-3</v>
      </c>
      <c r="AI15" s="28">
        <f>Emissions!AK28</f>
        <v>4.0977944188980197E-3</v>
      </c>
      <c r="AJ15" s="28">
        <f>Emissions!AL28</f>
        <v>3.8592191175910143E-3</v>
      </c>
      <c r="AK15" s="28">
        <f>Emissions!AM28</f>
        <v>3.9201787456270539E-3</v>
      </c>
      <c r="AL15" s="28">
        <f>Emissions!AN28</f>
        <v>3.9535478745740833E-3</v>
      </c>
      <c r="AM15" s="28">
        <f>Emissions!AO28</f>
        <v>3.990654250139814E-3</v>
      </c>
      <c r="AN15" s="28">
        <f>Emissions!AP28</f>
        <v>4.027453312005937E-3</v>
      </c>
      <c r="AO15" s="28">
        <f>Emissions!AQ28</f>
        <v>4.0859929848008321E-3</v>
      </c>
      <c r="AP15" s="28">
        <f>Emissions!AR28</f>
        <v>4.1513426415369674E-3</v>
      </c>
      <c r="AQ15" s="28">
        <f>Emissions!AS28</f>
        <v>4.2222456318736414E-3</v>
      </c>
      <c r="AR15" s="28">
        <f>Emissions!AT28</f>
        <v>4.2949055193518011E-3</v>
      </c>
      <c r="AS15" s="28">
        <f>Emissions!AU28</f>
        <v>4.392811704503073E-3</v>
      </c>
      <c r="AT15" s="28">
        <f>Emissions!AV28</f>
        <v>4.4965156858116778E-3</v>
      </c>
      <c r="AU15" s="28">
        <f>Emissions!AW28</f>
        <v>4.5924588308518333E-3</v>
      </c>
      <c r="AV15" s="28">
        <f>Emissions!AX28</f>
        <v>4.6864150443596542E-3</v>
      </c>
      <c r="AW15" s="28">
        <f>Emissions!AY28</f>
        <v>4.7803470556361033E-3</v>
      </c>
      <c r="AX15" s="28">
        <f>Emissions!AZ28</f>
        <v>4.8844234739966394E-3</v>
      </c>
      <c r="AY15" s="28">
        <f>Emissions!BA28</f>
        <v>4.9703135143637986E-3</v>
      </c>
      <c r="AZ15" s="28">
        <f>Emissions!BB28</f>
        <v>5.0667263947747603E-3</v>
      </c>
      <c r="BA15" s="28">
        <f>Emissions!BC28</f>
        <v>5.1676467649002036E-3</v>
      </c>
      <c r="BB15" s="28">
        <f>Emissions!BD28</f>
        <v>5.262106845573696E-3</v>
      </c>
      <c r="BC15" s="28">
        <f>Emissions!BE28</f>
        <v>5.3573476266798479E-3</v>
      </c>
      <c r="BD15" s="28">
        <f>Emissions!BF28</f>
        <v>5.4580272189337833E-3</v>
      </c>
      <c r="BE15" s="28">
        <f>Emissions!BG28</f>
        <v>5.5621368777949336E-3</v>
      </c>
      <c r="BF15" s="28">
        <f>Emissions!BH28</f>
        <v>5.6679586502222049E-3</v>
      </c>
      <c r="BG15" s="28">
        <f>Emissions!BI28</f>
        <v>5.7766684809274311E-3</v>
      </c>
      <c r="BH15" s="28">
        <f>Emissions!BJ28</f>
        <v>5.888437417534656E-3</v>
      </c>
      <c r="BI15" s="28">
        <f>Emissions!BK28</f>
        <v>6.0090979210044304E-3</v>
      </c>
      <c r="BJ15" s="28">
        <f>Emissions!BL28</f>
        <v>6.1394943127092245E-3</v>
      </c>
      <c r="BK15" s="28">
        <f>Emissions!BM28</f>
        <v>6.2670044961451775E-3</v>
      </c>
      <c r="BL15" s="28">
        <f>Emissions!BN28</f>
        <v>6.3998661108141258E-3</v>
      </c>
      <c r="BM15" s="28">
        <f>Emissions!BO28</f>
        <v>6.5401545544664305E-3</v>
      </c>
      <c r="BN15" s="28">
        <f>Emissions!BP28</f>
        <v>6.7126631906787859E-3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23.480656722525328</v>
      </c>
      <c r="AC17" s="28">
        <f>SUM(Emissions!AE30:AE31)</f>
        <v>23.421264517596793</v>
      </c>
      <c r="AD17" s="28">
        <f>SUM(Emissions!AF30:AF31)</f>
        <v>23.239678868834233</v>
      </c>
      <c r="AE17" s="28">
        <f>SUM(Emissions!AG30:AG31)</f>
        <v>22.796134211165466</v>
      </c>
      <c r="AF17" s="28">
        <f>SUM(Emissions!AH30:AH31)</f>
        <v>22.341486329085512</v>
      </c>
      <c r="AG17" s="28">
        <f>SUM(Emissions!AI30:AI31)</f>
        <v>22.087355703079773</v>
      </c>
      <c r="AH17" s="28">
        <f>SUM(Emissions!AJ30:AJ31)</f>
        <v>21.769276679643056</v>
      </c>
      <c r="AI17" s="28">
        <f>SUM(Emissions!AK30:AK31)</f>
        <v>21.224555414580411</v>
      </c>
      <c r="AJ17" s="28">
        <f>SUM(Emissions!AL30:AL31)</f>
        <v>18.620172342664528</v>
      </c>
      <c r="AK17" s="28">
        <f>SUM(Emissions!AM30:AM31)</f>
        <v>19.005571365921615</v>
      </c>
      <c r="AL17" s="28">
        <f>SUM(Emissions!AN30:AN31)</f>
        <v>19.113672821762673</v>
      </c>
      <c r="AM17" s="28">
        <f>SUM(Emissions!AO30:AO31)</f>
        <v>19.261530069472848</v>
      </c>
      <c r="AN17" s="28">
        <f>SUM(Emissions!AP30:AP31)</f>
        <v>19.408203010588018</v>
      </c>
      <c r="AO17" s="28">
        <f>SUM(Emissions!AQ30:AQ31)</f>
        <v>19.766009644412396</v>
      </c>
      <c r="AP17" s="28">
        <f>SUM(Emissions!AR30:AR31)</f>
        <v>20.154402682089565</v>
      </c>
      <c r="AQ17" s="28">
        <f>SUM(Emissions!AS30:AS31)</f>
        <v>20.58967148645343</v>
      </c>
      <c r="AR17" s="28">
        <f>SUM(Emissions!AT30:AT31)</f>
        <v>21.034783029944794</v>
      </c>
      <c r="AS17" s="28">
        <f>SUM(Emissions!AU30:AU31)</f>
        <v>21.706005872627561</v>
      </c>
      <c r="AT17" s="28">
        <f>SUM(Emissions!AV30:AV31)</f>
        <v>22.418661913014436</v>
      </c>
      <c r="AU17" s="28">
        <f>SUM(Emissions!AW30:AW31)</f>
        <v>23.020166985707384</v>
      </c>
      <c r="AV17" s="28">
        <f>SUM(Emissions!AX30:AX31)</f>
        <v>23.59177604582754</v>
      </c>
      <c r="AW17" s="28">
        <f>SUM(Emissions!AY30:AY31)</f>
        <v>24.151667917952331</v>
      </c>
      <c r="AX17" s="28">
        <f>SUM(Emissions!AZ30:AZ31)</f>
        <v>24.788825432398319</v>
      </c>
      <c r="AY17" s="28">
        <f>SUM(Emissions!BA30:BA31)</f>
        <v>25.255986211650832</v>
      </c>
      <c r="AZ17" s="28">
        <f>SUM(Emissions!BB30:BB31)</f>
        <v>25.773601335270548</v>
      </c>
      <c r="BA17" s="28">
        <f>SUM(Emissions!BC30:BC31)</f>
        <v>26.316753320434675</v>
      </c>
      <c r="BB17" s="28">
        <f>SUM(Emissions!BD30:BD31)</f>
        <v>26.792911175840107</v>
      </c>
      <c r="BC17" s="28">
        <f>SUM(Emissions!BE30:BE31)</f>
        <v>27.263786401326914</v>
      </c>
      <c r="BD17" s="28">
        <f>SUM(Emissions!BF30:BF31)</f>
        <v>27.767241799063822</v>
      </c>
      <c r="BE17" s="28">
        <f>SUM(Emissions!BG30:BG31)</f>
        <v>28.255392810291312</v>
      </c>
      <c r="BF17" s="28">
        <f>SUM(Emissions!BH30:BH31)</f>
        <v>28.742976698539131</v>
      </c>
      <c r="BG17" s="28">
        <f>SUM(Emissions!BI30:BI31)</f>
        <v>29.238911801205123</v>
      </c>
      <c r="BH17" s="28">
        <f>SUM(Emissions!BJ30:BJ31)</f>
        <v>29.74387731991952</v>
      </c>
      <c r="BI17" s="28">
        <f>SUM(Emissions!BK30:BK31)</f>
        <v>30.301845644563247</v>
      </c>
      <c r="BJ17" s="28">
        <f>SUM(Emissions!BL30:BL31)</f>
        <v>30.88368082219592</v>
      </c>
      <c r="BK17" s="28">
        <f>SUM(Emissions!BM30:BM31)</f>
        <v>31.424567681597114</v>
      </c>
      <c r="BL17" s="28">
        <f>SUM(Emissions!BN30:BN31)</f>
        <v>31.986250275875371</v>
      </c>
      <c r="BM17" s="28">
        <f>SUM(Emissions!BO30:BO31)</f>
        <v>32.582500941181287</v>
      </c>
      <c r="BN17" s="28">
        <f>SUM(Emissions!BP30:BP31)</f>
        <v>33.389143479113407</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2.9022364643324186</v>
      </c>
      <c r="AC18" s="28">
        <f>SUM(Emissions!AE32:AE35)</f>
        <v>2.9550285775282208</v>
      </c>
      <c r="AD18" s="28">
        <f>SUM(Emissions!AF32:AF35)</f>
        <v>2.9866474156707628</v>
      </c>
      <c r="AE18" s="28">
        <f>SUM(Emissions!AG32:AG35)</f>
        <v>2.9735134261493799</v>
      </c>
      <c r="AF18" s="28">
        <f>SUM(Emissions!AH32:AH35)</f>
        <v>2.9553821639377582</v>
      </c>
      <c r="AG18" s="28">
        <f>SUM(Emissions!AI32:AI35)</f>
        <v>2.9679343541391803</v>
      </c>
      <c r="AH18" s="28">
        <f>SUM(Emissions!AJ32:AJ35)</f>
        <v>2.9679093210656751</v>
      </c>
      <c r="AI18" s="28">
        <f>SUM(Emissions!AK32:AK35)</f>
        <v>2.9266590997949908</v>
      </c>
      <c r="AJ18" s="28">
        <f>SUM(Emissions!AL32:AL35)</f>
        <v>2.5199081640734744</v>
      </c>
      <c r="AK18" s="28">
        <f>SUM(Emissions!AM32:AM35)</f>
        <v>2.6372554211825392</v>
      </c>
      <c r="AL18" s="28">
        <f>SUM(Emissions!AN32:AN35)</f>
        <v>2.7062668725101888</v>
      </c>
      <c r="AM18" s="28">
        <f>SUM(Emissions!AO32:AO35)</f>
        <v>2.7831193096169584</v>
      </c>
      <c r="AN18" s="28">
        <f>SUM(Emissions!AP32:AP35)</f>
        <v>2.8605577301341354</v>
      </c>
      <c r="AO18" s="28">
        <f>SUM(Emissions!AQ32:AQ35)</f>
        <v>2.9787433029706905</v>
      </c>
      <c r="AP18" s="28">
        <f>SUM(Emissions!AR32:AR35)</f>
        <v>3.1061290081517225</v>
      </c>
      <c r="AQ18" s="28">
        <f>SUM(Emissions!AS32:AS35)</f>
        <v>3.2448778039849357</v>
      </c>
      <c r="AR18" s="28">
        <f>SUM(Emissions!AT32:AT35)</f>
        <v>3.3881483327597945</v>
      </c>
      <c r="AS18" s="28">
        <f>SUM(Emissions!AU32:AU35)</f>
        <v>3.5792531092228086</v>
      </c>
      <c r="AT18" s="28">
        <f>SUM(Emissions!AV32:AV35)</f>
        <v>3.7827613280361749</v>
      </c>
      <c r="AU18" s="28">
        <f>SUM(Emissions!AW32:AW35)</f>
        <v>3.968856296081249</v>
      </c>
      <c r="AV18" s="28">
        <f>SUM(Emissions!AX32:AX35)</f>
        <v>4.1525747832565614</v>
      </c>
      <c r="AW18" s="28">
        <f>SUM(Emissions!AY32:AY35)</f>
        <v>4.3375933036922145</v>
      </c>
      <c r="AX18" s="28">
        <f>SUM(Emissions!AZ32:AZ35)</f>
        <v>4.5429036220596251</v>
      </c>
      <c r="AY18" s="28">
        <f>SUM(Emissions!BA32:BA35)</f>
        <v>4.7157904916958513</v>
      </c>
      <c r="AZ18" s="28">
        <f>SUM(Emissions!BB32:BB35)</f>
        <v>4.9041491107522726</v>
      </c>
      <c r="BA18" s="28">
        <f>SUM(Emissions!BC32:BC35)</f>
        <v>5.102045136275045</v>
      </c>
      <c r="BB18" s="28">
        <f>SUM(Emissions!BD32:BD35)</f>
        <v>5.2889834961061872</v>
      </c>
      <c r="BC18" s="28">
        <f>SUM(Emissions!BE32:BE35)</f>
        <v>5.4785510335819687</v>
      </c>
      <c r="BD18" s="28">
        <f>SUM(Emissions!BF32:BF35)</f>
        <v>5.6795638058596438</v>
      </c>
      <c r="BE18" s="28">
        <f>SUM(Emissions!BG32:BG35)</f>
        <v>5.8820698355590242</v>
      </c>
      <c r="BF18" s="28">
        <f>SUM(Emissions!BH32:BH35)</f>
        <v>6.0886906501134064</v>
      </c>
      <c r="BG18" s="28">
        <f>SUM(Emissions!BI32:BI35)</f>
        <v>6.3016914976345468</v>
      </c>
      <c r="BH18" s="28">
        <f>SUM(Emissions!BJ32:BJ35)</f>
        <v>6.5214482160019331</v>
      </c>
      <c r="BI18" s="28">
        <f>SUM(Emissions!BK32:BK35)</f>
        <v>6.7590561421759707</v>
      </c>
      <c r="BJ18" s="28">
        <f>SUM(Emissions!BL32:BL35)</f>
        <v>7.0087268267768472</v>
      </c>
      <c r="BK18" s="28">
        <f>SUM(Emissions!BM32:BM35)</f>
        <v>7.2535555841105692</v>
      </c>
      <c r="BL18" s="28">
        <f>SUM(Emissions!BN32:BN35)</f>
        <v>7.5091792008586644</v>
      </c>
      <c r="BM18" s="28">
        <f>SUM(Emissions!BO32:BO35)</f>
        <v>7.7795777631868752</v>
      </c>
      <c r="BN18" s="28">
        <f>SUM(Emissions!BP32:BP35)</f>
        <v>8.1118167193591209</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5.2282287750471959</v>
      </c>
      <c r="AC19" s="46">
        <f t="shared" si="11"/>
        <v>5.2965846812343518</v>
      </c>
      <c r="AD19" s="46">
        <f t="shared" si="11"/>
        <v>5.3356328307464622</v>
      </c>
      <c r="AE19" s="46">
        <f t="shared" si="11"/>
        <v>5.3118393485052708</v>
      </c>
      <c r="AF19" s="46">
        <f t="shared" si="11"/>
        <v>5.2822543141237777</v>
      </c>
      <c r="AG19" s="46">
        <f t="shared" si="11"/>
        <v>5.2976113364085524</v>
      </c>
      <c r="AH19" s="46">
        <f t="shared" si="11"/>
        <v>5.2956638548174535</v>
      </c>
      <c r="AI19" s="46">
        <f t="shared" si="11"/>
        <v>5.2359948427956828</v>
      </c>
      <c r="AJ19" s="46">
        <f t="shared" si="11"/>
        <v>4.6608013134279993</v>
      </c>
      <c r="AK19" s="46">
        <f t="shared" si="11"/>
        <v>4.8288633737838733</v>
      </c>
      <c r="AL19" s="46">
        <f t="shared" ref="AL19:BN19" si="12">SUM(AL20:AL26)</f>
        <v>4.9289105266535858</v>
      </c>
      <c r="AM19" s="46">
        <f t="shared" si="12"/>
        <v>5.0402757349582927</v>
      </c>
      <c r="AN19" s="46">
        <f t="shared" si="12"/>
        <v>5.1526990731480034</v>
      </c>
      <c r="AO19" s="46">
        <f t="shared" si="12"/>
        <v>5.3227635520439947</v>
      </c>
      <c r="AP19" s="46">
        <f t="shared" si="12"/>
        <v>5.5036073055257422</v>
      </c>
      <c r="AQ19" s="46">
        <f t="shared" si="12"/>
        <v>5.7005785548993488</v>
      </c>
      <c r="AR19" s="46">
        <f t="shared" si="12"/>
        <v>5.9040217349351529</v>
      </c>
      <c r="AS19" s="46">
        <f t="shared" si="12"/>
        <v>6.1748502281483777</v>
      </c>
      <c r="AT19" s="46">
        <f t="shared" si="12"/>
        <v>6.4631569103558473</v>
      </c>
      <c r="AU19" s="46">
        <f t="shared" si="12"/>
        <v>6.7186963205632129</v>
      </c>
      <c r="AV19" s="46">
        <f t="shared" si="12"/>
        <v>6.9705959550820644</v>
      </c>
      <c r="AW19" s="46">
        <f t="shared" si="12"/>
        <v>7.22403020216922</v>
      </c>
      <c r="AX19" s="46">
        <f t="shared" si="12"/>
        <v>7.5055710310170962</v>
      </c>
      <c r="AY19" s="46">
        <f t="shared" si="12"/>
        <v>7.741478236585813</v>
      </c>
      <c r="AZ19" s="46">
        <f t="shared" si="12"/>
        <v>7.9970667335231642</v>
      </c>
      <c r="BA19" s="46">
        <f t="shared" si="12"/>
        <v>8.2657033889357656</v>
      </c>
      <c r="BB19" s="46">
        <f t="shared" si="12"/>
        <v>8.5188220324378516</v>
      </c>
      <c r="BC19" s="46">
        <f t="shared" si="12"/>
        <v>8.7753838280301597</v>
      </c>
      <c r="BD19" s="46">
        <f t="shared" si="12"/>
        <v>9.0476383524329798</v>
      </c>
      <c r="BE19" s="46">
        <f t="shared" si="12"/>
        <v>9.3242339183460032</v>
      </c>
      <c r="BF19" s="46">
        <f t="shared" si="12"/>
        <v>9.6064778773588095</v>
      </c>
      <c r="BG19" s="46">
        <f t="shared" si="12"/>
        <v>9.897510878449765</v>
      </c>
      <c r="BH19" s="46">
        <f t="shared" si="12"/>
        <v>10.197848667805104</v>
      </c>
      <c r="BI19" s="46">
        <f t="shared" si="12"/>
        <v>10.52285447745928</v>
      </c>
      <c r="BJ19" s="46">
        <f t="shared" si="12"/>
        <v>10.862950190320195</v>
      </c>
      <c r="BK19" s="46">
        <f t="shared" si="12"/>
        <v>11.196272011037419</v>
      </c>
      <c r="BL19" s="46">
        <f t="shared" si="12"/>
        <v>11.54446796117292</v>
      </c>
      <c r="BM19" s="46">
        <f t="shared" si="12"/>
        <v>11.9130307950762</v>
      </c>
      <c r="BN19" s="46">
        <f t="shared" si="12"/>
        <v>12.366970937634751</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2.6527726924621944</v>
      </c>
      <c r="AC20" s="28">
        <f>SUM(Emissions!AE36:AE41)</f>
        <v>2.6826924835102335</v>
      </c>
      <c r="AD20" s="28">
        <f>SUM(Emissions!AF36:AF41)</f>
        <v>2.6997683434604598</v>
      </c>
      <c r="AE20" s="28">
        <f>SUM(Emissions!AG36:AG41)</f>
        <v>2.6890642216999101</v>
      </c>
      <c r="AF20" s="28">
        <f>SUM(Emissions!AH36:AH41)</f>
        <v>2.676192118050734</v>
      </c>
      <c r="AG20" s="28">
        <f>SUM(Emissions!AI36:AI41)</f>
        <v>2.6837721682232338</v>
      </c>
      <c r="AH20" s="28">
        <f>SUM(Emissions!AJ36:AJ41)</f>
        <v>2.6837867761831222</v>
      </c>
      <c r="AI20" s="28">
        <f>SUM(Emissions!AK36:AK41)</f>
        <v>2.6583427456783291</v>
      </c>
      <c r="AJ20" s="28">
        <f>SUM(Emissions!AL36:AL41)</f>
        <v>2.4045367918176979</v>
      </c>
      <c r="AK20" s="28">
        <f>SUM(Emissions!AM36:AM41)</f>
        <v>2.4825334684814013</v>
      </c>
      <c r="AL20" s="28">
        <f>SUM(Emissions!AN36:AN41)</f>
        <v>2.530470826826801</v>
      </c>
      <c r="AM20" s="28">
        <f>SUM(Emissions!AO36:AO41)</f>
        <v>2.5835331254706899</v>
      </c>
      <c r="AN20" s="28">
        <f>SUM(Emissions!AP36:AP41)</f>
        <v>2.6371667815148525</v>
      </c>
      <c r="AO20" s="28">
        <f>SUM(Emissions!AQ36:AQ41)</f>
        <v>2.7165025461431309</v>
      </c>
      <c r="AP20" s="28">
        <f>SUM(Emissions!AR36:AR41)</f>
        <v>2.7997861671870714</v>
      </c>
      <c r="AQ20" s="28">
        <f>SUM(Emissions!AS36:AS41)</f>
        <v>2.8903490018369089</v>
      </c>
      <c r="AR20" s="28">
        <f>SUM(Emissions!AT36:AT41)</f>
        <v>2.9839033245692166</v>
      </c>
      <c r="AS20" s="28">
        <f>SUM(Emissions!AU36:AU41)</f>
        <v>3.1075379581787947</v>
      </c>
      <c r="AT20" s="28">
        <f>SUM(Emissions!AV36:AV41)</f>
        <v>3.239078835938769</v>
      </c>
      <c r="AU20" s="28">
        <f>SUM(Emissions!AW36:AW41)</f>
        <v>3.351828587126513</v>
      </c>
      <c r="AV20" s="28">
        <f>SUM(Emissions!AX36:AX41)</f>
        <v>3.4628957515276371</v>
      </c>
      <c r="AW20" s="28">
        <f>SUM(Emissions!AY36:AY41)</f>
        <v>3.5745865227100468</v>
      </c>
      <c r="AX20" s="28">
        <f>SUM(Emissions!AZ36:AZ41)</f>
        <v>3.6986866351365961</v>
      </c>
      <c r="AY20" s="28">
        <f>SUM(Emissions!BA36:BA41)</f>
        <v>3.8025060294831601</v>
      </c>
      <c r="AZ20" s="28">
        <f>SUM(Emissions!BB36:BB41)</f>
        <v>3.9143131727527236</v>
      </c>
      <c r="BA20" s="28">
        <f>SUM(Emissions!BC36:BC41)</f>
        <v>4.0318601782982117</v>
      </c>
      <c r="BB20" s="28">
        <f>SUM(Emissions!BD36:BD41)</f>
        <v>4.1425138246014113</v>
      </c>
      <c r="BC20" s="28">
        <f>SUM(Emissions!BE36:BE41)</f>
        <v>4.2546719586702872</v>
      </c>
      <c r="BD20" s="28">
        <f>SUM(Emissions!BF36:BF41)</f>
        <v>4.3737469454054239</v>
      </c>
      <c r="BE20" s="28">
        <f>SUM(Emissions!BG36:BG41)</f>
        <v>4.496345069072003</v>
      </c>
      <c r="BF20" s="28">
        <f>SUM(Emissions!BH36:BH41)</f>
        <v>4.621516665822778</v>
      </c>
      <c r="BG20" s="28">
        <f>SUM(Emissions!BI36:BI41)</f>
        <v>4.7506524215476436</v>
      </c>
      <c r="BH20" s="28">
        <f>SUM(Emissions!BJ36:BJ41)</f>
        <v>4.8839845530030006</v>
      </c>
      <c r="BI20" s="28">
        <f>SUM(Emissions!BK36:BK41)</f>
        <v>5.02829898032941</v>
      </c>
      <c r="BJ20" s="28">
        <f>SUM(Emissions!BL36:BL41)</f>
        <v>5.1787390423177246</v>
      </c>
      <c r="BK20" s="28">
        <f>SUM(Emissions!BM36:BM41)</f>
        <v>5.3262964005843783</v>
      </c>
      <c r="BL20" s="28">
        <f>SUM(Emissions!BN36:BN41)</f>
        <v>5.4805322855157197</v>
      </c>
      <c r="BM20" s="28">
        <f>SUM(Emissions!BO36:BO41)</f>
        <v>5.6438782903064997</v>
      </c>
      <c r="BN20" s="28">
        <f>SUM(Emissions!BP36:BP41)</f>
        <v>5.8450396956203043</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0.17984117076708983</v>
      </c>
      <c r="AC21" s="28">
        <f>SUM(Emissions!AE42:AE43)</f>
        <v>0.17993916310148395</v>
      </c>
      <c r="AD21" s="28">
        <f>SUM(Emissions!AF42:AF43)</f>
        <v>0.18016134019857838</v>
      </c>
      <c r="AE21" s="28">
        <f>SUM(Emissions!AG42:AG43)</f>
        <v>0.18049420939945804</v>
      </c>
      <c r="AF21" s="28">
        <f>SUM(Emissions!AH42:AH43)</f>
        <v>0.18094139669845483</v>
      </c>
      <c r="AG21" s="28">
        <f>SUM(Emissions!AI42:AI43)</f>
        <v>0.18150696027314184</v>
      </c>
      <c r="AH21" s="28">
        <f>SUM(Emissions!AJ42:AJ43)</f>
        <v>0.18213187707358441</v>
      </c>
      <c r="AI21" s="28">
        <f>SUM(Emissions!AK42:AK43)</f>
        <v>0.18281000790379906</v>
      </c>
      <c r="AJ21" s="28">
        <f>SUM(Emissions!AL42:AL43)</f>
        <v>0.18345723087005117</v>
      </c>
      <c r="AK21" s="28">
        <f>SUM(Emissions!AM42:AM43)</f>
        <v>0.1837347091231856</v>
      </c>
      <c r="AL21" s="28">
        <f>SUM(Emissions!AN42:AN43)</f>
        <v>0.18404565782681437</v>
      </c>
      <c r="AM21" s="28">
        <f>SUM(Emissions!AO42:AO43)</f>
        <v>0.18440128282446525</v>
      </c>
      <c r="AN21" s="28">
        <f>SUM(Emissions!AP42:AP43)</f>
        <v>0.18479736945077202</v>
      </c>
      <c r="AO21" s="28">
        <f>SUM(Emissions!AQ42:AQ43)</f>
        <v>0.18524186730514119</v>
      </c>
      <c r="AP21" s="28">
        <f>SUM(Emissions!AR42:AR43)</f>
        <v>0.18551992587681779</v>
      </c>
      <c r="AQ21" s="28">
        <f>SUM(Emissions!AS42:AS43)</f>
        <v>0.18583325200773804</v>
      </c>
      <c r="AR21" s="28">
        <f>SUM(Emissions!AT42:AT43)</f>
        <v>0.18617853104956944</v>
      </c>
      <c r="AS21" s="28">
        <f>SUM(Emissions!AU42:AU43)</f>
        <v>0.18656528842473596</v>
      </c>
      <c r="AT21" s="28">
        <f>SUM(Emissions!AV42:AV43)</f>
        <v>0.18698331469867679</v>
      </c>
      <c r="AU21" s="28">
        <f>SUM(Emissions!AW42:AW43)</f>
        <v>0.18725845407863678</v>
      </c>
      <c r="AV21" s="28">
        <f>SUM(Emissions!AX42:AX43)</f>
        <v>0.18755732073874837</v>
      </c>
      <c r="AW21" s="28">
        <f>SUM(Emissions!AY42:AY43)</f>
        <v>0.18787982151195931</v>
      </c>
      <c r="AX21" s="28">
        <f>SUM(Emissions!AZ42:AZ43)</f>
        <v>0.18822987347382905</v>
      </c>
      <c r="AY21" s="28">
        <f>SUM(Emissions!BA42:BA43)</f>
        <v>0.18859315706048529</v>
      </c>
      <c r="AZ21" s="28">
        <f>SUM(Emissions!BB42:BB43)</f>
        <v>0.18882491602044149</v>
      </c>
      <c r="BA21" s="28">
        <f>SUM(Emissions!BC42:BC43)</f>
        <v>0.18907791284098285</v>
      </c>
      <c r="BB21" s="28">
        <f>SUM(Emissions!BD42:BD43)</f>
        <v>0.18934618044273133</v>
      </c>
      <c r="BC21" s="28">
        <f>SUM(Emissions!BE42:BE43)</f>
        <v>0.18963255396211642</v>
      </c>
      <c r="BD21" s="28">
        <f>SUM(Emissions!BF42:BF43)</f>
        <v>0.18993871020154043</v>
      </c>
      <c r="BE21" s="28">
        <f>SUM(Emissions!BG42:BG43)</f>
        <v>0.19011607345958981</v>
      </c>
      <c r="BF21" s="28">
        <f>SUM(Emissions!BH42:BH43)</f>
        <v>0.19030935243792355</v>
      </c>
      <c r="BG21" s="28">
        <f>SUM(Emissions!BI42:BI43)</f>
        <v>0.19051862622687821</v>
      </c>
      <c r="BH21" s="28">
        <f>SUM(Emissions!BJ42:BJ43)</f>
        <v>0.19074352170488384</v>
      </c>
      <c r="BI21" s="28">
        <f>SUM(Emissions!BK42:BK43)</f>
        <v>0.19098648812825292</v>
      </c>
      <c r="BJ21" s="28">
        <f>SUM(Emissions!BL42:BL43)</f>
        <v>0.19109872468414191</v>
      </c>
      <c r="BK21" s="28">
        <f>SUM(Emissions!BM42:BM43)</f>
        <v>0.19122164944581366</v>
      </c>
      <c r="BL21" s="28">
        <f>SUM(Emissions!BN42:BN43)</f>
        <v>0.19135895263939681</v>
      </c>
      <c r="BM21" s="28">
        <f>SUM(Emissions!BO42:BO43)</f>
        <v>0.19151132076012367</v>
      </c>
      <c r="BN21" s="28">
        <f>SUM(Emissions!BP42:BP43)</f>
        <v>0.19169076670230634</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0.12931613850891852</v>
      </c>
      <c r="AC22" s="28">
        <f>SUM(Emissions!AE44:AE45)</f>
        <v>0.12965323355081404</v>
      </c>
      <c r="AD22" s="28">
        <f>SUM(Emissions!AF44:AF45)</f>
        <v>0.13010532619647888</v>
      </c>
      <c r="AE22" s="28">
        <f>SUM(Emissions!AG44:AG45)</f>
        <v>0.13065912618537087</v>
      </c>
      <c r="AF22" s="28">
        <f>SUM(Emissions!AH44:AH45)</f>
        <v>0.13132036331509411</v>
      </c>
      <c r="AG22" s="28">
        <f>SUM(Emissions!AI44:AI45)</f>
        <v>0.13209483690874729</v>
      </c>
      <c r="AH22" s="28">
        <f>SUM(Emissions!AJ44:AJ45)</f>
        <v>0.13291730690752934</v>
      </c>
      <c r="AI22" s="28">
        <f>SUM(Emissions!AK44:AK45)</f>
        <v>0.13378214613336606</v>
      </c>
      <c r="AJ22" s="28">
        <f>SUM(Emissions!AL44:AL45)</f>
        <v>0.13459665737626039</v>
      </c>
      <c r="AK22" s="28">
        <f>SUM(Emissions!AM44:AM45)</f>
        <v>0.13498573843457401</v>
      </c>
      <c r="AL22" s="28">
        <f>SUM(Emissions!AN44:AN45)</f>
        <v>0.13540086128200648</v>
      </c>
      <c r="AM22" s="28">
        <f>SUM(Emissions!AO44:AO45)</f>
        <v>0.13585509630239159</v>
      </c>
      <c r="AN22" s="28">
        <f>SUM(Emissions!AP44:AP45)</f>
        <v>0.13634427652031855</v>
      </c>
      <c r="AO22" s="28">
        <f>SUM(Emissions!AQ44:AQ45)</f>
        <v>0.13687759281143297</v>
      </c>
      <c r="AP22" s="28">
        <f>SUM(Emissions!AR44:AR45)</f>
        <v>0.13721933709778425</v>
      </c>
      <c r="AQ22" s="28">
        <f>SUM(Emissions!AS44:AS45)</f>
        <v>0.13759243416958983</v>
      </c>
      <c r="AR22" s="28">
        <f>SUM(Emissions!AT44:AT45)</f>
        <v>0.1379935243708186</v>
      </c>
      <c r="AS22" s="28">
        <f>SUM(Emissions!AU44:AU45)</f>
        <v>0.13843324982652983</v>
      </c>
      <c r="AT22" s="28">
        <f>SUM(Emissions!AV44:AV45)</f>
        <v>0.13890063702139882</v>
      </c>
      <c r="AU22" s="28">
        <f>SUM(Emissions!AW44:AW45)</f>
        <v>0.13920661044990679</v>
      </c>
      <c r="AV22" s="28">
        <f>SUM(Emissions!AX44:AX45)</f>
        <v>0.13953317750625918</v>
      </c>
      <c r="AW22" s="28">
        <f>SUM(Emissions!AY44:AY45)</f>
        <v>0.13988039573212385</v>
      </c>
      <c r="AX22" s="28">
        <f>SUM(Emissions!AZ44:AZ45)</f>
        <v>0.14025263365654042</v>
      </c>
      <c r="AY22" s="28">
        <f>SUM(Emissions!BA44:BA45)</f>
        <v>0.14063454642349588</v>
      </c>
      <c r="AZ22" s="28">
        <f>SUM(Emissions!BB44:BB45)</f>
        <v>0.14087052985266699</v>
      </c>
      <c r="BA22" s="28">
        <f>SUM(Emissions!BC44:BC45)</f>
        <v>0.14112568465020939</v>
      </c>
      <c r="BB22" s="28">
        <f>SUM(Emissions!BD44:BD45)</f>
        <v>0.14139368431066732</v>
      </c>
      <c r="BC22" s="28">
        <f>SUM(Emissions!BE44:BE45)</f>
        <v>0.14167765716122788</v>
      </c>
      <c r="BD22" s="28">
        <f>SUM(Emissions!BF44:BF45)</f>
        <v>0.14197946129565797</v>
      </c>
      <c r="BE22" s="28">
        <f>SUM(Emissions!BG44:BG45)</f>
        <v>0.14214071252611263</v>
      </c>
      <c r="BF22" s="28">
        <f>SUM(Emissions!BH44:BH45)</f>
        <v>0.14231631819681362</v>
      </c>
      <c r="BG22" s="28">
        <f>SUM(Emissions!BI44:BI45)</f>
        <v>0.14250640361097711</v>
      </c>
      <c r="BH22" s="28">
        <f>SUM(Emissions!BJ44:BJ45)</f>
        <v>0.14271060720512313</v>
      </c>
      <c r="BI22" s="28">
        <f>SUM(Emissions!BK44:BK45)</f>
        <v>0.14293155327994328</v>
      </c>
      <c r="BJ22" s="28">
        <f>SUM(Emissions!BL44:BL45)</f>
        <v>0.14301192353345277</v>
      </c>
      <c r="BK22" s="28">
        <f>SUM(Emissions!BM44:BM45)</f>
        <v>0.14310177705372182</v>
      </c>
      <c r="BL22" s="28">
        <f>SUM(Emissions!BN44:BN45)</f>
        <v>0.14320503395148682</v>
      </c>
      <c r="BM22" s="28">
        <f>SUM(Emissions!BO44:BO45)</f>
        <v>0.14332242478789808</v>
      </c>
      <c r="BN22" s="28">
        <f>SUM(Emissions!BP44:BP45)</f>
        <v>0.14346657116033465</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0.1363159189548446</v>
      </c>
      <c r="AC25" s="28">
        <f>SUM(Emissions!AE48:AE49)</f>
        <v>0.13597112012365087</v>
      </c>
      <c r="AD25" s="28">
        <f>SUM(Emissions!AF48:AF49)</f>
        <v>0.13491693263338642</v>
      </c>
      <c r="AE25" s="28">
        <f>SUM(Emissions!AG48:AG49)</f>
        <v>0.13234195364867909</v>
      </c>
      <c r="AF25" s="28">
        <f>SUM(Emissions!AH48:AH49)</f>
        <v>0.12970251538343036</v>
      </c>
      <c r="AG25" s="28">
        <f>SUM(Emissions!AI48:AI49)</f>
        <v>0.12822717122130101</v>
      </c>
      <c r="AH25" s="28">
        <f>SUM(Emissions!AJ48:AJ49)</f>
        <v>0.12638057745297421</v>
      </c>
      <c r="AI25" s="28">
        <f>SUM(Emissions!AK48:AK49)</f>
        <v>0.12321822212796205</v>
      </c>
      <c r="AJ25" s="28">
        <f>SUM(Emissions!AL48:AL49)</f>
        <v>0.10809859085214343</v>
      </c>
      <c r="AK25" s="28">
        <f>SUM(Emissions!AM48:AM49)</f>
        <v>0.11033600791591708</v>
      </c>
      <c r="AL25" s="28">
        <f>SUM(Emissions!AN48:AN49)</f>
        <v>0.11096358615904152</v>
      </c>
      <c r="AM25" s="28">
        <f>SUM(Emissions!AO48:AO49)</f>
        <v>0.11182196490176258</v>
      </c>
      <c r="AN25" s="28">
        <f>SUM(Emissions!AP48:AP49)</f>
        <v>0.11267346820468102</v>
      </c>
      <c r="AO25" s="28">
        <f>SUM(Emissions!AQ48:AQ49)</f>
        <v>0.11475069886625444</v>
      </c>
      <c r="AP25" s="28">
        <f>SUM(Emissions!AR48:AR49)</f>
        <v>0.1170054975489436</v>
      </c>
      <c r="AQ25" s="28">
        <f>SUM(Emissions!AS48:AS49)</f>
        <v>0.11953243143160272</v>
      </c>
      <c r="AR25" s="28">
        <f>SUM(Emissions!AT48:AT49)</f>
        <v>0.12211650690297687</v>
      </c>
      <c r="AS25" s="28">
        <f>SUM(Emissions!AU48:AU49)</f>
        <v>0.12601326156810552</v>
      </c>
      <c r="AT25" s="28">
        <f>SUM(Emissions!AV48:AV49)</f>
        <v>0.13015055483856436</v>
      </c>
      <c r="AU25" s="28">
        <f>SUM(Emissions!AW48:AW49)</f>
        <v>0.1336425660590802</v>
      </c>
      <c r="AV25" s="28">
        <f>SUM(Emissions!AX48:AX49)</f>
        <v>0.13696101729466448</v>
      </c>
      <c r="AW25" s="28">
        <f>SUM(Emissions!AY48:AY49)</f>
        <v>0.14021144491114687</v>
      </c>
      <c r="AX25" s="28">
        <f>SUM(Emissions!AZ48:AZ49)</f>
        <v>0.14391043481279506</v>
      </c>
      <c r="AY25" s="28">
        <f>SUM(Emissions!BA48:BA49)</f>
        <v>0.14662251615174576</v>
      </c>
      <c r="AZ25" s="28">
        <f>SUM(Emissions!BB48:BB49)</f>
        <v>0.14962750796585711</v>
      </c>
      <c r="BA25" s="28">
        <f>SUM(Emissions!BC48:BC49)</f>
        <v>0.15278075290550003</v>
      </c>
      <c r="BB25" s="28">
        <f>SUM(Emissions!BD48:BD49)</f>
        <v>0.15554506637399396</v>
      </c>
      <c r="BC25" s="28">
        <f>SUM(Emissions!BE48:BE49)</f>
        <v>0.15827871176704331</v>
      </c>
      <c r="BD25" s="28">
        <f>SUM(Emissions!BF48:BF49)</f>
        <v>0.16120149991587077</v>
      </c>
      <c r="BE25" s="28">
        <f>SUM(Emissions!BG48:BG49)</f>
        <v>0.16403543912253601</v>
      </c>
      <c r="BF25" s="28">
        <f>SUM(Emissions!BH48:BH49)</f>
        <v>0.16686608592170821</v>
      </c>
      <c r="BG25" s="28">
        <f>SUM(Emissions!BI48:BI49)</f>
        <v>0.16974521532855424</v>
      </c>
      <c r="BH25" s="28">
        <f>SUM(Emissions!BJ48:BJ49)</f>
        <v>0.17267677041823914</v>
      </c>
      <c r="BI25" s="28">
        <f>SUM(Emissions!BK48:BK49)</f>
        <v>0.17591603096449721</v>
      </c>
      <c r="BJ25" s="28">
        <f>SUM(Emissions!BL48:BL49)</f>
        <v>0.17929384947513394</v>
      </c>
      <c r="BK25" s="28">
        <f>SUM(Emissions!BM48:BM49)</f>
        <v>0.18243394432687382</v>
      </c>
      <c r="BL25" s="28">
        <f>SUM(Emissions!BN48:BN49)</f>
        <v>0.18569476790198833</v>
      </c>
      <c r="BM25" s="28">
        <f>SUM(Emissions!BO48:BO49)</f>
        <v>0.18915627489172437</v>
      </c>
      <c r="BN25" s="28">
        <f>SUM(Emissions!BP48:BP49)</f>
        <v>0.19383920263627932</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2.1299828543541488</v>
      </c>
      <c r="AC26" s="28">
        <f>SUM(Emissions!AE50:AE53)</f>
        <v>2.1683286809481701</v>
      </c>
      <c r="AD26" s="28">
        <f>SUM(Emissions!AF50:AF53)</f>
        <v>2.1906808882575586</v>
      </c>
      <c r="AE26" s="28">
        <f>SUM(Emissions!AG50:AG53)</f>
        <v>2.179279837571853</v>
      </c>
      <c r="AF26" s="28">
        <f>SUM(Emissions!AH50:AH53)</f>
        <v>2.1640979206760642</v>
      </c>
      <c r="AG26" s="28">
        <f>SUM(Emissions!AI50:AI53)</f>
        <v>2.1720101997821288</v>
      </c>
      <c r="AH26" s="28">
        <f>SUM(Emissions!AJ50:AJ53)</f>
        <v>2.1704473172002436</v>
      </c>
      <c r="AI26" s="28">
        <f>SUM(Emissions!AK50:AK53)</f>
        <v>2.1378417209522271</v>
      </c>
      <c r="AJ26" s="28">
        <f>SUM(Emissions!AL50:AL53)</f>
        <v>1.8301120425118467</v>
      </c>
      <c r="AK26" s="28">
        <f>SUM(Emissions!AM50:AM53)</f>
        <v>1.9172734498287951</v>
      </c>
      <c r="AL26" s="28">
        <f>SUM(Emissions!AN50:AN53)</f>
        <v>1.9680295945589221</v>
      </c>
      <c r="AM26" s="28">
        <f>SUM(Emissions!AO50:AO53)</f>
        <v>2.0246642654589833</v>
      </c>
      <c r="AN26" s="28">
        <f>SUM(Emissions!AP50:AP53)</f>
        <v>2.0817171774573797</v>
      </c>
      <c r="AO26" s="28">
        <f>SUM(Emissions!AQ50:AQ53)</f>
        <v>2.1693908469180356</v>
      </c>
      <c r="AP26" s="28">
        <f>SUM(Emissions!AR50:AR53)</f>
        <v>2.2640763778151247</v>
      </c>
      <c r="AQ26" s="28">
        <f>SUM(Emissions!AS50:AS53)</f>
        <v>2.3672714354535094</v>
      </c>
      <c r="AR26" s="28">
        <f>SUM(Emissions!AT50:AT53)</f>
        <v>2.4738298480425707</v>
      </c>
      <c r="AS26" s="28">
        <f>SUM(Emissions!AU50:AU53)</f>
        <v>2.6163004701502124</v>
      </c>
      <c r="AT26" s="28">
        <f>SUM(Emissions!AV50:AV53)</f>
        <v>2.768043567858439</v>
      </c>
      <c r="AU26" s="28">
        <f>SUM(Emissions!AW50:AW53)</f>
        <v>2.9067601028490762</v>
      </c>
      <c r="AV26" s="28">
        <f>SUM(Emissions!AX50:AX53)</f>
        <v>3.043648688014756</v>
      </c>
      <c r="AW26" s="28">
        <f>SUM(Emissions!AY50:AY53)</f>
        <v>3.1814720173039435</v>
      </c>
      <c r="AX26" s="28">
        <f>SUM(Emissions!AZ50:AZ53)</f>
        <v>3.3344914539373356</v>
      </c>
      <c r="AY26" s="28">
        <f>SUM(Emissions!BA50:BA53)</f>
        <v>3.4631219874669252</v>
      </c>
      <c r="AZ26" s="28">
        <f>SUM(Emissions!BB50:BB53)</f>
        <v>3.6034306069314748</v>
      </c>
      <c r="BA26" s="28">
        <f>SUM(Emissions!BC50:BC53)</f>
        <v>3.750858860240863</v>
      </c>
      <c r="BB26" s="28">
        <f>SUM(Emissions!BD50:BD53)</f>
        <v>3.8900232767090466</v>
      </c>
      <c r="BC26" s="28">
        <f>SUM(Emissions!BE50:BE53)</f>
        <v>4.031122946469484</v>
      </c>
      <c r="BD26" s="28">
        <f>SUM(Emissions!BF50:BF53)</f>
        <v>4.1807717356144867</v>
      </c>
      <c r="BE26" s="28">
        <f>SUM(Emissions!BG50:BG53)</f>
        <v>4.331596624165762</v>
      </c>
      <c r="BF26" s="28">
        <f>SUM(Emissions!BH50:BH53)</f>
        <v>4.4854694549795848</v>
      </c>
      <c r="BG26" s="28">
        <f>SUM(Emissions!BI50:BI53)</f>
        <v>4.6440882117357125</v>
      </c>
      <c r="BH26" s="28">
        <f>SUM(Emissions!BJ50:BJ53)</f>
        <v>4.8077332154738581</v>
      </c>
      <c r="BI26" s="28">
        <f>SUM(Emissions!BK50:BK53)</f>
        <v>4.9847214247571756</v>
      </c>
      <c r="BJ26" s="28">
        <f>SUM(Emissions!BL50:BL53)</f>
        <v>5.170806650309741</v>
      </c>
      <c r="BK26" s="28">
        <f>SUM(Emissions!BM50:BM53)</f>
        <v>5.3532182396266306</v>
      </c>
      <c r="BL26" s="28">
        <f>SUM(Emissions!BN50:BN53)</f>
        <v>5.5436769211643284</v>
      </c>
      <c r="BM26" s="28">
        <f>SUM(Emissions!BO50:BO53)</f>
        <v>5.7451624843299545</v>
      </c>
      <c r="BN26" s="28">
        <f>SUM(Emissions!BP50:BP53)</f>
        <v>5.9929347015155274</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43.638049727653843</v>
      </c>
      <c r="AC27" s="49">
        <f t="shared" si="17"/>
        <v>45.605203762152264</v>
      </c>
      <c r="AD27" s="49">
        <f t="shared" si="17"/>
        <v>44.965256516650697</v>
      </c>
      <c r="AE27" s="49">
        <f t="shared" si="17"/>
        <v>44.370632311149102</v>
      </c>
      <c r="AF27" s="49">
        <f t="shared" si="17"/>
        <v>44.847337385647528</v>
      </c>
      <c r="AG27" s="49">
        <f t="shared" si="17"/>
        <v>45.270823420145945</v>
      </c>
      <c r="AH27" s="49">
        <f t="shared" si="17"/>
        <v>45.390629294644363</v>
      </c>
      <c r="AI27" s="49">
        <f t="shared" si="17"/>
        <v>45.56015529937843</v>
      </c>
      <c r="AJ27" s="49">
        <f t="shared" si="17"/>
        <v>45.729681304112475</v>
      </c>
      <c r="AK27" s="49">
        <f t="shared" si="17"/>
        <v>45.899207308846528</v>
      </c>
      <c r="AL27" s="49">
        <f t="shared" si="17"/>
        <v>46.068733313580573</v>
      </c>
      <c r="AM27" s="49">
        <f t="shared" si="17"/>
        <v>46.238259318314633</v>
      </c>
      <c r="AN27" s="49">
        <f t="shared" si="17"/>
        <v>46.407785323048678</v>
      </c>
      <c r="AO27" s="49">
        <f t="shared" si="17"/>
        <v>46.577311327782738</v>
      </c>
      <c r="AP27" s="49">
        <f t="shared" si="17"/>
        <v>46.74683733251679</v>
      </c>
      <c r="AQ27" s="49">
        <f t="shared" si="17"/>
        <v>46.916363337250836</v>
      </c>
      <c r="AR27" s="49">
        <f t="shared" si="17"/>
        <v>47.085889341984888</v>
      </c>
      <c r="AS27" s="49">
        <f t="shared" si="17"/>
        <v>47.255415346718941</v>
      </c>
      <c r="AT27" s="49">
        <f t="shared" si="17"/>
        <v>47.424941351453</v>
      </c>
      <c r="AU27" s="49">
        <f t="shared" si="17"/>
        <v>47.584388215769366</v>
      </c>
      <c r="AV27" s="49">
        <f t="shared" si="17"/>
        <v>47.743835080085738</v>
      </c>
      <c r="AW27" s="49">
        <f t="shared" si="17"/>
        <v>47.90328194440211</v>
      </c>
      <c r="AX27" s="49">
        <f t="shared" si="17"/>
        <v>48.062728808718475</v>
      </c>
      <c r="AY27" s="49">
        <f t="shared" si="17"/>
        <v>48.222175673034847</v>
      </c>
      <c r="AZ27" s="49">
        <f t="shared" si="17"/>
        <v>48.38162253735122</v>
      </c>
      <c r="BA27" s="49">
        <f t="shared" si="17"/>
        <v>48.541069401667592</v>
      </c>
      <c r="BB27" s="49">
        <f t="shared" si="17"/>
        <v>48.700516265983957</v>
      </c>
      <c r="BC27" s="49">
        <f t="shared" si="17"/>
        <v>48.846366490942629</v>
      </c>
      <c r="BD27" s="49">
        <f t="shared" si="17"/>
        <v>48.992216715901286</v>
      </c>
      <c r="BE27" s="49">
        <f t="shared" si="17"/>
        <v>49.138066940859957</v>
      </c>
      <c r="BF27" s="49">
        <f t="shared" si="17"/>
        <v>49.283917165818607</v>
      </c>
      <c r="BG27" s="49">
        <f t="shared" si="17"/>
        <v>49.429767390777279</v>
      </c>
      <c r="BH27" s="49">
        <f t="shared" si="17"/>
        <v>49.575617615735943</v>
      </c>
      <c r="BI27" s="49">
        <f t="shared" si="17"/>
        <v>49.721467840694608</v>
      </c>
      <c r="BJ27" s="49">
        <f t="shared" si="17"/>
        <v>49.867318065653272</v>
      </c>
      <c r="BK27" s="49">
        <f t="shared" si="17"/>
        <v>50.013168290611944</v>
      </c>
      <c r="BL27" s="49">
        <f t="shared" si="17"/>
        <v>50.159018515570601</v>
      </c>
      <c r="BM27" s="49">
        <f t="shared" si="17"/>
        <v>50.304868740529272</v>
      </c>
      <c r="BN27" s="49">
        <f t="shared" si="17"/>
        <v>50.45071896548793</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11.204575160010251</v>
      </c>
      <c r="AC28" s="22">
        <f>SUMIF(Emissions!$C$54:$C$69,'Emissions summary'!$C28,Emissions!AE$54:AE$69)</f>
        <v>13.05690518017699</v>
      </c>
      <c r="AD28" s="22">
        <f>SUMIF(Emissions!$C$54:$C$69,'Emissions summary'!$C28,Emissions!AF$54:AF$69)</f>
        <v>12.302133920343731</v>
      </c>
      <c r="AE28" s="22">
        <f>SUMIF(Emissions!$C$54:$C$69,'Emissions summary'!$C28,Emissions!AG$54:AG$69)</f>
        <v>11.592685700510469</v>
      </c>
      <c r="AF28" s="22">
        <f>SUMIF(Emissions!$C$54:$C$69,'Emissions summary'!$C28,Emissions!AH$54:AH$69)</f>
        <v>11.954566760677208</v>
      </c>
      <c r="AG28" s="22">
        <f>SUMIF(Emissions!$C$54:$C$69,'Emissions summary'!$C28,Emissions!AI$54:AI$69)</f>
        <v>12.263228780843946</v>
      </c>
      <c r="AH28" s="22">
        <f>SUMIF(Emissions!$C$54:$C$69,'Emissions summary'!$C28,Emissions!AJ$54:AJ$69)</f>
        <v>12.268210641010684</v>
      </c>
      <c r="AI28" s="22">
        <f>SUMIF(Emissions!$C$54:$C$69,'Emissions summary'!$C28,Emissions!AK$54:AK$69)</f>
        <v>12.23948849988569</v>
      </c>
      <c r="AJ28" s="22">
        <f>SUMIF(Emissions!$C$54:$C$69,'Emissions summary'!$C28,Emissions!AL$54:AL$69)</f>
        <v>12.210766358760694</v>
      </c>
      <c r="AK28" s="22">
        <f>SUMIF(Emissions!$C$54:$C$69,'Emissions summary'!$C28,Emissions!AM$54:AM$69)</f>
        <v>12.182044217635699</v>
      </c>
      <c r="AL28" s="22">
        <f>SUMIF(Emissions!$C$54:$C$69,'Emissions summary'!$C28,Emissions!AN$54:AN$69)</f>
        <v>12.153322076510703</v>
      </c>
      <c r="AM28" s="22">
        <f>SUMIF(Emissions!$C$54:$C$69,'Emissions summary'!$C28,Emissions!AO$54:AO$69)</f>
        <v>12.124599935385708</v>
      </c>
      <c r="AN28" s="22">
        <f>SUMIF(Emissions!$C$54:$C$69,'Emissions summary'!$C28,Emissions!AP$54:AP$69)</f>
        <v>12.095877794260716</v>
      </c>
      <c r="AO28" s="22">
        <f>SUMIF(Emissions!$C$54:$C$69,'Emissions summary'!$C28,Emissions!AQ$54:AQ$69)</f>
        <v>12.067155653135719</v>
      </c>
      <c r="AP28" s="22">
        <f>SUMIF(Emissions!$C$54:$C$69,'Emissions summary'!$C28,Emissions!AR$54:AR$69)</f>
        <v>12.038433512010723</v>
      </c>
      <c r="AQ28" s="22">
        <f>SUMIF(Emissions!$C$54:$C$69,'Emissions summary'!$C28,Emissions!AS$54:AS$69)</f>
        <v>12.009711370885729</v>
      </c>
      <c r="AR28" s="22">
        <f>SUMIF(Emissions!$C$54:$C$69,'Emissions summary'!$C28,Emissions!AT$54:AT$69)</f>
        <v>11.980989229760732</v>
      </c>
      <c r="AS28" s="22">
        <f>SUMIF(Emissions!$C$54:$C$69,'Emissions summary'!$C28,Emissions!AU$54:AU$69)</f>
        <v>11.952267088635738</v>
      </c>
      <c r="AT28" s="22">
        <f>SUMIF(Emissions!$C$54:$C$69,'Emissions summary'!$C28,Emissions!AV$54:AV$69)</f>
        <v>11.923544947510743</v>
      </c>
      <c r="AU28" s="22">
        <f>SUMIF(Emissions!$C$54:$C$69,'Emissions summary'!$C28,Emissions!AW$54:AW$69)</f>
        <v>11.881226167028043</v>
      </c>
      <c r="AV28" s="22">
        <f>SUMIF(Emissions!$C$54:$C$69,'Emissions summary'!$C28,Emissions!AX$54:AX$69)</f>
        <v>11.838907386545339</v>
      </c>
      <c r="AW28" s="22">
        <f>SUMIF(Emissions!$C$54:$C$69,'Emissions summary'!$C28,Emissions!AY$54:AY$69)</f>
        <v>11.796588606062636</v>
      </c>
      <c r="AX28" s="22">
        <f>SUMIF(Emissions!$C$54:$C$69,'Emissions summary'!$C28,Emissions!AZ$54:AZ$69)</f>
        <v>11.754269825579936</v>
      </c>
      <c r="AY28" s="22">
        <f>SUMIF(Emissions!$C$54:$C$69,'Emissions summary'!$C28,Emissions!BA$54:BA$69)</f>
        <v>11.711951045097234</v>
      </c>
      <c r="AZ28" s="22">
        <f>SUMIF(Emissions!$C$54:$C$69,'Emissions summary'!$C28,Emissions!BB$54:BB$69)</f>
        <v>11.669632264614533</v>
      </c>
      <c r="BA28" s="22">
        <f>SUMIF(Emissions!$C$54:$C$69,'Emissions summary'!$C28,Emissions!BC$54:BC$69)</f>
        <v>11.627313484131829</v>
      </c>
      <c r="BB28" s="22">
        <f>SUMIF(Emissions!$C$54:$C$69,'Emissions summary'!$C28,Emissions!BD$54:BD$69)</f>
        <v>11.584994703649127</v>
      </c>
      <c r="BC28" s="22">
        <f>SUMIF(Emissions!$C$54:$C$69,'Emissions summary'!$C28,Emissions!BE$54:BE$69)</f>
        <v>11.52907928380872</v>
      </c>
      <c r="BD28" s="22">
        <f>SUMIF(Emissions!$C$54:$C$69,'Emissions summary'!$C28,Emissions!BF$54:BF$69)</f>
        <v>11.473163863968312</v>
      </c>
      <c r="BE28" s="22">
        <f>SUMIF(Emissions!$C$54:$C$69,'Emissions summary'!$C28,Emissions!BG$54:BG$69)</f>
        <v>11.4172484441279</v>
      </c>
      <c r="BF28" s="22">
        <f>SUMIF(Emissions!$C$54:$C$69,'Emissions summary'!$C28,Emissions!BH$54:BH$69)</f>
        <v>11.361333024287493</v>
      </c>
      <c r="BG28" s="22">
        <f>SUMIF(Emissions!$C$54:$C$69,'Emissions summary'!$C28,Emissions!BI$54:BI$69)</f>
        <v>11.305417604447085</v>
      </c>
      <c r="BH28" s="22">
        <f>SUMIF(Emissions!$C$54:$C$69,'Emissions summary'!$C28,Emissions!BJ$54:BJ$69)</f>
        <v>11.249502184606676</v>
      </c>
      <c r="BI28" s="22">
        <f>SUMIF(Emissions!$C$54:$C$69,'Emissions summary'!$C28,Emissions!BK$54:BK$69)</f>
        <v>11.193586764766268</v>
      </c>
      <c r="BJ28" s="22">
        <f>SUMIF(Emissions!$C$54:$C$69,'Emissions summary'!$C28,Emissions!BL$54:BL$69)</f>
        <v>11.13767134492586</v>
      </c>
      <c r="BK28" s="22">
        <f>SUMIF(Emissions!$C$54:$C$69,'Emissions summary'!$C28,Emissions!BM$54:BM$69)</f>
        <v>11.081755925085453</v>
      </c>
      <c r="BL28" s="22">
        <f>SUMIF(Emissions!$C$54:$C$69,'Emissions summary'!$C28,Emissions!BN$54:BN$69)</f>
        <v>11.025840505245043</v>
      </c>
      <c r="BM28" s="22">
        <f>SUMIF(Emissions!$C$54:$C$69,'Emissions summary'!$C28,Emissions!BO$54:BO$69)</f>
        <v>10.969925085404636</v>
      </c>
      <c r="BN28" s="22">
        <f>SUMIF(Emissions!$C$54:$C$69,'Emissions summary'!$C28,Emissions!BP$54:BP$69)</f>
        <v>10.914009665564226</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22.211168240472922</v>
      </c>
      <c r="AC30" s="22">
        <f>SUMIF(Emissions!$C$54:$C$69,'Emissions summary'!$C30,Emissions!AE$54:AE$69)</f>
        <v>22.3255420719256</v>
      </c>
      <c r="AD30" s="22">
        <f>SUMIF(Emissions!$C$54:$C$69,'Emissions summary'!$C30,Emissions!AF$54:AF$69)</f>
        <v>22.439915903378274</v>
      </c>
      <c r="AE30" s="22">
        <f>SUMIF(Emissions!$C$54:$C$69,'Emissions summary'!$C30,Emissions!AG$54:AG$69)</f>
        <v>22.554289734830945</v>
      </c>
      <c r="AF30" s="22">
        <f>SUMIF(Emissions!$C$54:$C$69,'Emissions summary'!$C30,Emissions!AH$54:AH$69)</f>
        <v>22.668663566283627</v>
      </c>
      <c r="AG30" s="22">
        <f>SUMIF(Emissions!$C$54:$C$69,'Emissions summary'!$C30,Emissions!AI$54:AI$69)</f>
        <v>22.783037397736297</v>
      </c>
      <c r="AH30" s="22">
        <f>SUMIF(Emissions!$C$54:$C$69,'Emissions summary'!$C30,Emissions!AJ$54:AJ$69)</f>
        <v>22.897411229188972</v>
      </c>
      <c r="AI30" s="22">
        <f>SUMIF(Emissions!$C$54:$C$69,'Emissions summary'!$C30,Emissions!AK$54:AK$69)</f>
        <v>23.095209192169019</v>
      </c>
      <c r="AJ30" s="22">
        <f>SUMIF(Emissions!$C$54:$C$69,'Emissions summary'!$C30,Emissions!AL$54:AL$69)</f>
        <v>23.293007155149056</v>
      </c>
      <c r="AK30" s="22">
        <f>SUMIF(Emissions!$C$54:$C$69,'Emissions summary'!$C30,Emissions!AM$54:AM$69)</f>
        <v>23.490805118129099</v>
      </c>
      <c r="AL30" s="22">
        <f>SUMIF(Emissions!$C$54:$C$69,'Emissions summary'!$C30,Emissions!AN$54:AN$69)</f>
        <v>23.688603081109136</v>
      </c>
      <c r="AM30" s="22">
        <f>SUMIF(Emissions!$C$54:$C$69,'Emissions summary'!$C30,Emissions!AO$54:AO$69)</f>
        <v>23.886401044089183</v>
      </c>
      <c r="AN30" s="22">
        <f>SUMIF(Emissions!$C$54:$C$69,'Emissions summary'!$C30,Emissions!AP$54:AP$69)</f>
        <v>24.08419900706922</v>
      </c>
      <c r="AO30" s="22">
        <f>SUMIF(Emissions!$C$54:$C$69,'Emissions summary'!$C30,Emissions!AQ$54:AQ$69)</f>
        <v>24.281996970049263</v>
      </c>
      <c r="AP30" s="22">
        <f>SUMIF(Emissions!$C$54:$C$69,'Emissions summary'!$C30,Emissions!AR$54:AR$69)</f>
        <v>24.479794933029304</v>
      </c>
      <c r="AQ30" s="22">
        <f>SUMIF(Emissions!$C$54:$C$69,'Emissions summary'!$C30,Emissions!AS$54:AS$69)</f>
        <v>24.677592896009344</v>
      </c>
      <c r="AR30" s="22">
        <f>SUMIF(Emissions!$C$54:$C$69,'Emissions summary'!$C30,Emissions!AT$54:AT$69)</f>
        <v>24.875390858989384</v>
      </c>
      <c r="AS30" s="22">
        <f>SUMIF(Emissions!$C$54:$C$69,'Emissions summary'!$C30,Emissions!AU$54:AU$69)</f>
        <v>25.073188821969428</v>
      </c>
      <c r="AT30" s="22">
        <f>SUMIF(Emissions!$C$54:$C$69,'Emissions summary'!$C30,Emissions!AV$54:AV$69)</f>
        <v>25.270986784949468</v>
      </c>
      <c r="AU30" s="22">
        <f>SUMIF(Emissions!$C$54:$C$69,'Emissions summary'!$C30,Emissions!AW$54:AW$69)</f>
        <v>25.472302246869535</v>
      </c>
      <c r="AV30" s="22">
        <f>SUMIF(Emissions!$C$54:$C$69,'Emissions summary'!$C30,Emissions!AX$54:AX$69)</f>
        <v>25.6736177087896</v>
      </c>
      <c r="AW30" s="22">
        <f>SUMIF(Emissions!$C$54:$C$69,'Emissions summary'!$C30,Emissions!AY$54:AY$69)</f>
        <v>25.874933170709671</v>
      </c>
      <c r="AX30" s="22">
        <f>SUMIF(Emissions!$C$54:$C$69,'Emissions summary'!$C30,Emissions!AZ$54:AZ$69)</f>
        <v>26.076248632629738</v>
      </c>
      <c r="AY30" s="22">
        <f>SUMIF(Emissions!$C$54:$C$69,'Emissions summary'!$C30,Emissions!BA$54:BA$69)</f>
        <v>26.277564094549799</v>
      </c>
      <c r="AZ30" s="22">
        <f>SUMIF(Emissions!$C$54:$C$69,'Emissions summary'!$C30,Emissions!BB$54:BB$69)</f>
        <v>26.47887955646987</v>
      </c>
      <c r="BA30" s="22">
        <f>SUMIF(Emissions!$C$54:$C$69,'Emissions summary'!$C30,Emissions!BC$54:BC$69)</f>
        <v>26.680195018389934</v>
      </c>
      <c r="BB30" s="22">
        <f>SUMIF(Emissions!$C$54:$C$69,'Emissions summary'!$C30,Emissions!BD$54:BD$69)</f>
        <v>26.881510480309998</v>
      </c>
      <c r="BC30" s="22">
        <f>SUMIF(Emissions!$C$54:$C$69,'Emissions summary'!$C30,Emissions!BE$54:BE$69)</f>
        <v>27.082825942230066</v>
      </c>
      <c r="BD30" s="22">
        <f>SUMIF(Emissions!$C$54:$C$69,'Emissions summary'!$C30,Emissions!BF$54:BF$69)</f>
        <v>27.28414140415013</v>
      </c>
      <c r="BE30" s="22">
        <f>SUMIF(Emissions!$C$54:$C$69,'Emissions summary'!$C30,Emissions!BG$54:BG$69)</f>
        <v>27.485456866070198</v>
      </c>
      <c r="BF30" s="22">
        <f>SUMIF(Emissions!$C$54:$C$69,'Emissions summary'!$C30,Emissions!BH$54:BH$69)</f>
        <v>27.686772327990262</v>
      </c>
      <c r="BG30" s="22">
        <f>SUMIF(Emissions!$C$54:$C$69,'Emissions summary'!$C30,Emissions!BI$54:BI$69)</f>
        <v>27.88808778991033</v>
      </c>
      <c r="BH30" s="22">
        <f>SUMIF(Emissions!$C$54:$C$69,'Emissions summary'!$C30,Emissions!BJ$54:BJ$69)</f>
        <v>28.089403251830397</v>
      </c>
      <c r="BI30" s="22">
        <f>SUMIF(Emissions!$C$54:$C$69,'Emissions summary'!$C30,Emissions!BK$54:BK$69)</f>
        <v>28.290718713750465</v>
      </c>
      <c r="BJ30" s="22">
        <f>SUMIF(Emissions!$C$54:$C$69,'Emissions summary'!$C30,Emissions!BL$54:BL$69)</f>
        <v>28.492034175670533</v>
      </c>
      <c r="BK30" s="22">
        <f>SUMIF(Emissions!$C$54:$C$69,'Emissions summary'!$C30,Emissions!BM$54:BM$69)</f>
        <v>28.6933496375906</v>
      </c>
      <c r="BL30" s="22">
        <f>SUMIF(Emissions!$C$54:$C$69,'Emissions summary'!$C30,Emissions!BN$54:BN$69)</f>
        <v>28.894665099510664</v>
      </c>
      <c r="BM30" s="22">
        <f>SUMIF(Emissions!$C$54:$C$69,'Emissions summary'!$C30,Emissions!BO$54:BO$69)</f>
        <v>29.095980561430732</v>
      </c>
      <c r="BN30" s="22">
        <f>SUMIF(Emissions!$C$54:$C$69,'Emissions summary'!$C30,Emissions!BP$54:BP$69)</f>
        <v>29.2972960233508</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3.090013816562077</v>
      </c>
      <c r="AC34" s="49">
        <f t="shared" si="21"/>
        <v>3.2036391768546908</v>
      </c>
      <c r="AD34" s="49">
        <f t="shared" si="21"/>
        <v>3.1730419131473035</v>
      </c>
      <c r="AE34" s="49">
        <f t="shared" si="21"/>
        <v>3.1449518814399164</v>
      </c>
      <c r="AF34" s="49">
        <f t="shared" si="21"/>
        <v>3.1761268737325303</v>
      </c>
      <c r="AG34" s="49">
        <f t="shared" si="21"/>
        <v>3.2043578340251431</v>
      </c>
      <c r="AH34" s="49">
        <f t="shared" si="21"/>
        <v>3.2157894663177569</v>
      </c>
      <c r="AI34" s="49">
        <f t="shared" si="21"/>
        <v>3.2312714849038415</v>
      </c>
      <c r="AJ34" s="49">
        <f t="shared" si="21"/>
        <v>3.2467535034899253</v>
      </c>
      <c r="AK34" s="49">
        <f t="shared" si="21"/>
        <v>3.26223552207601</v>
      </c>
      <c r="AL34" s="49">
        <f t="shared" si="21"/>
        <v>3.2777175406620933</v>
      </c>
      <c r="AM34" s="49">
        <f t="shared" si="21"/>
        <v>3.2931995592481784</v>
      </c>
      <c r="AN34" s="49">
        <f t="shared" si="21"/>
        <v>3.3086815778342631</v>
      </c>
      <c r="AO34" s="49">
        <f t="shared" si="21"/>
        <v>3.3241635964203464</v>
      </c>
      <c r="AP34" s="49">
        <f t="shared" si="21"/>
        <v>3.3396456150064311</v>
      </c>
      <c r="AQ34" s="49">
        <f t="shared" si="21"/>
        <v>3.3551276335925149</v>
      </c>
      <c r="AR34" s="49">
        <f t="shared" si="21"/>
        <v>3.3706096521785995</v>
      </c>
      <c r="AS34" s="49">
        <f t="shared" si="21"/>
        <v>3.3860916707646842</v>
      </c>
      <c r="AT34" s="49">
        <f t="shared" si="21"/>
        <v>3.4015736893507675</v>
      </c>
      <c r="AU34" s="49">
        <f t="shared" si="21"/>
        <v>3.4166247163658898</v>
      </c>
      <c r="AV34" s="49">
        <f t="shared" si="21"/>
        <v>3.4316757433810112</v>
      </c>
      <c r="AW34" s="49">
        <f t="shared" si="21"/>
        <v>3.4467267703961331</v>
      </c>
      <c r="AX34" s="49">
        <f t="shared" si="21"/>
        <v>3.4617777974112558</v>
      </c>
      <c r="AY34" s="49">
        <f t="shared" si="21"/>
        <v>3.4768288244263776</v>
      </c>
      <c r="AZ34" s="49">
        <f t="shared" si="21"/>
        <v>3.491879851441499</v>
      </c>
      <c r="BA34" s="49">
        <f t="shared" si="21"/>
        <v>3.5069308784566204</v>
      </c>
      <c r="BB34" s="49">
        <f t="shared" si="21"/>
        <v>3.5219819054717427</v>
      </c>
      <c r="BC34" s="49">
        <f t="shared" si="21"/>
        <v>3.5362807779692043</v>
      </c>
      <c r="BD34" s="49">
        <f t="shared" si="21"/>
        <v>3.5505796504666653</v>
      </c>
      <c r="BE34" s="49">
        <f t="shared" si="21"/>
        <v>3.5648785229641264</v>
      </c>
      <c r="BF34" s="49">
        <f t="shared" si="21"/>
        <v>3.5791773954615884</v>
      </c>
      <c r="BG34" s="49">
        <f t="shared" si="21"/>
        <v>3.59347626795905</v>
      </c>
      <c r="BH34" s="49">
        <f t="shared" si="21"/>
        <v>3.6077751404565115</v>
      </c>
      <c r="BI34" s="49">
        <f t="shared" si="21"/>
        <v>3.622074012953973</v>
      </c>
      <c r="BJ34" s="49">
        <f t="shared" si="21"/>
        <v>3.6363728854514346</v>
      </c>
      <c r="BK34" s="49">
        <f t="shared" si="21"/>
        <v>3.6506717579488956</v>
      </c>
      <c r="BL34" s="49">
        <f t="shared" si="21"/>
        <v>3.6649706304463576</v>
      </c>
      <c r="BM34" s="49">
        <f t="shared" si="21"/>
        <v>3.6792695029438187</v>
      </c>
      <c r="BN34" s="49">
        <f t="shared" si="21"/>
        <v>3.6935683754412798</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0.81337835040550022</v>
      </c>
      <c r="AC35" s="22">
        <f>SUMIF(Emissions!$C$70:$C$85,'Emissions summary'!$C35,Emissions!AE$70:AE$85)</f>
        <v>0.91618667449117541</v>
      </c>
      <c r="AD35" s="22">
        <f>SUMIF(Emissions!$C$70:$C$85,'Emissions summary'!$C35,Emissions!AF$70:AF$85)</f>
        <v>0.87477237457685053</v>
      </c>
      <c r="AE35" s="22">
        <f>SUMIF(Emissions!$C$70:$C$85,'Emissions summary'!$C35,Emissions!AG$70:AG$85)</f>
        <v>0.83586530666252568</v>
      </c>
      <c r="AF35" s="22">
        <f>SUMIF(Emissions!$C$70:$C$85,'Emissions summary'!$C35,Emissions!AH$70:AH$85)</f>
        <v>0.85622326274820093</v>
      </c>
      <c r="AG35" s="22">
        <f>SUMIF(Emissions!$C$70:$C$85,'Emissions summary'!$C35,Emissions!AI$70:AI$85)</f>
        <v>0.87363718683387614</v>
      </c>
      <c r="AH35" s="22">
        <f>SUMIF(Emissions!$C$70:$C$85,'Emissions summary'!$C35,Emissions!AJ$70:AJ$85)</f>
        <v>0.87425178291955141</v>
      </c>
      <c r="AI35" s="22">
        <f>SUMIF(Emissions!$C$70:$C$85,'Emissions summary'!$C35,Emissions!AK$70:AK$85)</f>
        <v>0.87129977937663372</v>
      </c>
      <c r="AJ35" s="22">
        <f>SUMIF(Emissions!$C$70:$C$85,'Emissions summary'!$C35,Emissions!AL$70:AL$85)</f>
        <v>0.86834777583371592</v>
      </c>
      <c r="AK35" s="22">
        <f>SUMIF(Emissions!$C$70:$C$85,'Emissions summary'!$C35,Emissions!AM$70:AM$85)</f>
        <v>0.86539577229079812</v>
      </c>
      <c r="AL35" s="22">
        <f>SUMIF(Emissions!$C$70:$C$85,'Emissions summary'!$C35,Emissions!AN$70:AN$85)</f>
        <v>0.86244376874788042</v>
      </c>
      <c r="AM35" s="22">
        <f>SUMIF(Emissions!$C$70:$C$85,'Emissions summary'!$C35,Emissions!AO$70:AO$85)</f>
        <v>0.85949176520496295</v>
      </c>
      <c r="AN35" s="22">
        <f>SUMIF(Emissions!$C$70:$C$85,'Emissions summary'!$C35,Emissions!AP$70:AP$85)</f>
        <v>0.85653976166204526</v>
      </c>
      <c r="AO35" s="22">
        <f>SUMIF(Emissions!$C$70:$C$85,'Emissions summary'!$C35,Emissions!AQ$70:AQ$85)</f>
        <v>0.85358775811912746</v>
      </c>
      <c r="AP35" s="22">
        <f>SUMIF(Emissions!$C$70:$C$85,'Emissions summary'!$C35,Emissions!AR$70:AR$85)</f>
        <v>0.85063575457620977</v>
      </c>
      <c r="AQ35" s="22">
        <f>SUMIF(Emissions!$C$70:$C$85,'Emissions summary'!$C35,Emissions!AS$70:AS$85)</f>
        <v>0.84768375103329197</v>
      </c>
      <c r="AR35" s="22">
        <f>SUMIF(Emissions!$C$70:$C$85,'Emissions summary'!$C35,Emissions!AT$70:AT$85)</f>
        <v>0.84473174749037416</v>
      </c>
      <c r="AS35" s="22">
        <f>SUMIF(Emissions!$C$70:$C$85,'Emissions summary'!$C35,Emissions!AU$70:AU$85)</f>
        <v>0.84177974394745669</v>
      </c>
      <c r="AT35" s="22">
        <f>SUMIF(Emissions!$C$70:$C$85,'Emissions summary'!$C35,Emissions!AV$70:AV$85)</f>
        <v>0.838827740404539</v>
      </c>
      <c r="AU35" s="22">
        <f>SUMIF(Emissions!$C$70:$C$85,'Emissions summary'!$C35,Emissions!AW$70:AW$85)</f>
        <v>0.83512358234396089</v>
      </c>
      <c r="AV35" s="22">
        <f>SUMIF(Emissions!$C$70:$C$85,'Emissions summary'!$C35,Emissions!AX$70:AX$85)</f>
        <v>0.83141942428338278</v>
      </c>
      <c r="AW35" s="22">
        <f>SUMIF(Emissions!$C$70:$C$85,'Emissions summary'!$C35,Emissions!AY$70:AY$85)</f>
        <v>0.82771526622280467</v>
      </c>
      <c r="AX35" s="22">
        <f>SUMIF(Emissions!$C$70:$C$85,'Emissions summary'!$C35,Emissions!AZ$70:AZ$85)</f>
        <v>0.82401110816222667</v>
      </c>
      <c r="AY35" s="22">
        <f>SUMIF(Emissions!$C$70:$C$85,'Emissions summary'!$C35,Emissions!BA$70:BA$85)</f>
        <v>0.82030695010164856</v>
      </c>
      <c r="AZ35" s="22">
        <f>SUMIF(Emissions!$C$70:$C$85,'Emissions summary'!$C35,Emissions!BB$70:BB$85)</f>
        <v>0.81660279204107056</v>
      </c>
      <c r="BA35" s="22">
        <f>SUMIF(Emissions!$C$70:$C$85,'Emissions summary'!$C35,Emissions!BC$70:BC$85)</f>
        <v>0.81289863398049245</v>
      </c>
      <c r="BB35" s="22">
        <f>SUMIF(Emissions!$C$70:$C$85,'Emissions summary'!$C35,Emissions!BD$70:BD$85)</f>
        <v>0.80919447591991434</v>
      </c>
      <c r="BC35" s="22">
        <f>SUMIF(Emissions!$C$70:$C$85,'Emissions summary'!$C35,Emissions!BE$70:BE$85)</f>
        <v>0.80473816334167581</v>
      </c>
      <c r="BD35" s="22">
        <f>SUMIF(Emissions!$C$70:$C$85,'Emissions summary'!$C35,Emissions!BF$70:BF$85)</f>
        <v>0.80028185076343727</v>
      </c>
      <c r="BE35" s="22">
        <f>SUMIF(Emissions!$C$70:$C$85,'Emissions summary'!$C35,Emissions!BG$70:BG$85)</f>
        <v>0.79582553818519886</v>
      </c>
      <c r="BF35" s="22">
        <f>SUMIF(Emissions!$C$70:$C$85,'Emissions summary'!$C35,Emissions!BH$70:BH$85)</f>
        <v>0.79136922560696055</v>
      </c>
      <c r="BG35" s="22">
        <f>SUMIF(Emissions!$C$70:$C$85,'Emissions summary'!$C35,Emissions!BI$70:BI$85)</f>
        <v>0.78691291302872202</v>
      </c>
      <c r="BH35" s="22">
        <f>SUMIF(Emissions!$C$70:$C$85,'Emissions summary'!$C35,Emissions!BJ$70:BJ$85)</f>
        <v>0.7824566004504836</v>
      </c>
      <c r="BI35" s="22">
        <f>SUMIF(Emissions!$C$70:$C$85,'Emissions summary'!$C35,Emissions!BK$70:BK$85)</f>
        <v>0.77800028787224518</v>
      </c>
      <c r="BJ35" s="22">
        <f>SUMIF(Emissions!$C$70:$C$85,'Emissions summary'!$C35,Emissions!BL$70:BL$85)</f>
        <v>0.77354397529400676</v>
      </c>
      <c r="BK35" s="22">
        <f>SUMIF(Emissions!$C$70:$C$85,'Emissions summary'!$C35,Emissions!BM$70:BM$85)</f>
        <v>0.76908766271576834</v>
      </c>
      <c r="BL35" s="22">
        <f>SUMIF(Emissions!$C$70:$C$85,'Emissions summary'!$C35,Emissions!BN$70:BN$85)</f>
        <v>0.76463135013752992</v>
      </c>
      <c r="BM35" s="22">
        <f>SUMIF(Emissions!$C$70:$C$85,'Emissions summary'!$C35,Emissions!BO$70:BO$85)</f>
        <v>0.76017503755929161</v>
      </c>
      <c r="BN35" s="22">
        <f>SUMIF(Emissions!$C$70:$C$85,'Emissions summary'!$C35,Emissions!BP$70:BP$85)</f>
        <v>0.75571872498105297</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1.9270838146967177</v>
      </c>
      <c r="AC37" s="22">
        <f>SUMIF(Emissions!$C$70:$C$85,'Emissions summary'!$C37,Emissions!AE$70:AE$85)</f>
        <v>1.9378298037617634</v>
      </c>
      <c r="AD37" s="22">
        <f>SUMIF(Emissions!$C$70:$C$85,'Emissions summary'!$C37,Emissions!AF$70:AF$85)</f>
        <v>1.9485757928268084</v>
      </c>
      <c r="AE37" s="22">
        <f>SUMIF(Emissions!$C$70:$C$85,'Emissions summary'!$C37,Emissions!AG$70:AG$85)</f>
        <v>1.9593217818918536</v>
      </c>
      <c r="AF37" s="22">
        <f>SUMIF(Emissions!$C$70:$C$85,'Emissions summary'!$C37,Emissions!AH$70:AH$85)</f>
        <v>1.9700677709568992</v>
      </c>
      <c r="AG37" s="22">
        <f>SUMIF(Emissions!$C$70:$C$85,'Emissions summary'!$C37,Emissions!AI$70:AI$85)</f>
        <v>1.9808137600219442</v>
      </c>
      <c r="AH37" s="22">
        <f>SUMIF(Emissions!$C$70:$C$85,'Emissions summary'!$C37,Emissions!AJ$70:AJ$85)</f>
        <v>1.9915597490869896</v>
      </c>
      <c r="AI37" s="22">
        <f>SUMIF(Emissions!$C$70:$C$85,'Emissions summary'!$C37,Emissions!AK$70:AK$85)</f>
        <v>2.0099227240740993</v>
      </c>
      <c r="AJ37" s="22">
        <f>SUMIF(Emissions!$C$70:$C$85,'Emissions summary'!$C37,Emissions!AL$70:AL$85)</f>
        <v>2.0282856990612084</v>
      </c>
      <c r="AK37" s="22">
        <f>SUMIF(Emissions!$C$70:$C$85,'Emissions summary'!$C37,Emissions!AM$70:AM$85)</f>
        <v>2.0466486740483179</v>
      </c>
      <c r="AL37" s="22">
        <f>SUMIF(Emissions!$C$70:$C$85,'Emissions summary'!$C37,Emissions!AN$70:AN$85)</f>
        <v>2.065011649035426</v>
      </c>
      <c r="AM37" s="22">
        <f>SUMIF(Emissions!$C$70:$C$85,'Emissions summary'!$C37,Emissions!AO$70:AO$85)</f>
        <v>2.0833746240225359</v>
      </c>
      <c r="AN37" s="22">
        <f>SUMIF(Emissions!$C$70:$C$85,'Emissions summary'!$C37,Emissions!AP$70:AP$85)</f>
        <v>2.101737599009645</v>
      </c>
      <c r="AO37" s="22">
        <f>SUMIF(Emissions!$C$70:$C$85,'Emissions summary'!$C37,Emissions!AQ$70:AQ$85)</f>
        <v>2.120100573996754</v>
      </c>
      <c r="AP37" s="22">
        <f>SUMIF(Emissions!$C$70:$C$85,'Emissions summary'!$C37,Emissions!AR$70:AR$85)</f>
        <v>2.138463548983863</v>
      </c>
      <c r="AQ37" s="22">
        <f>SUMIF(Emissions!$C$70:$C$85,'Emissions summary'!$C37,Emissions!AS$70:AS$85)</f>
        <v>2.1568265239709721</v>
      </c>
      <c r="AR37" s="22">
        <f>SUMIF(Emissions!$C$70:$C$85,'Emissions summary'!$C37,Emissions!AT$70:AT$85)</f>
        <v>2.1751894989580816</v>
      </c>
      <c r="AS37" s="22">
        <f>SUMIF(Emissions!$C$70:$C$85,'Emissions summary'!$C37,Emissions!AU$70:AU$85)</f>
        <v>2.1935524739451906</v>
      </c>
      <c r="AT37" s="22">
        <f>SUMIF(Emissions!$C$70:$C$85,'Emissions summary'!$C37,Emissions!AV$70:AV$85)</f>
        <v>2.2119154489322996</v>
      </c>
      <c r="AU37" s="22">
        <f>SUMIF(Emissions!$C$70:$C$85,'Emissions summary'!$C37,Emissions!AW$70:AW$85)</f>
        <v>2.230599586866107</v>
      </c>
      <c r="AV37" s="22">
        <f>SUMIF(Emissions!$C$70:$C$85,'Emissions summary'!$C37,Emissions!AX$70:AX$85)</f>
        <v>2.2492837247999136</v>
      </c>
      <c r="AW37" s="22">
        <f>SUMIF(Emissions!$C$70:$C$85,'Emissions summary'!$C37,Emissions!AY$70:AY$85)</f>
        <v>2.267967862733721</v>
      </c>
      <c r="AX37" s="22">
        <f>SUMIF(Emissions!$C$70:$C$85,'Emissions summary'!$C37,Emissions!AZ$70:AZ$85)</f>
        <v>2.2866520006675284</v>
      </c>
      <c r="AY37" s="22">
        <f>SUMIF(Emissions!$C$70:$C$85,'Emissions summary'!$C37,Emissions!BA$70:BA$85)</f>
        <v>2.3053361386013353</v>
      </c>
      <c r="AZ37" s="22">
        <f>SUMIF(Emissions!$C$70:$C$85,'Emissions summary'!$C37,Emissions!BB$70:BB$85)</f>
        <v>2.3240202765351423</v>
      </c>
      <c r="BA37" s="22">
        <f>SUMIF(Emissions!$C$70:$C$85,'Emissions summary'!$C37,Emissions!BC$70:BC$85)</f>
        <v>2.3427044144689493</v>
      </c>
      <c r="BB37" s="22">
        <f>SUMIF(Emissions!$C$70:$C$85,'Emissions summary'!$C37,Emissions!BD$70:BD$85)</f>
        <v>2.3613885524027567</v>
      </c>
      <c r="BC37" s="22">
        <f>SUMIF(Emissions!$C$70:$C$85,'Emissions summary'!$C37,Emissions!BE$70:BE$85)</f>
        <v>2.3800726903365637</v>
      </c>
      <c r="BD37" s="22">
        <f>SUMIF(Emissions!$C$70:$C$85,'Emissions summary'!$C37,Emissions!BF$70:BF$85)</f>
        <v>2.3987568282703706</v>
      </c>
      <c r="BE37" s="22">
        <f>SUMIF(Emissions!$C$70:$C$85,'Emissions summary'!$C37,Emissions!BG$70:BG$85)</f>
        <v>2.4174409662041776</v>
      </c>
      <c r="BF37" s="22">
        <f>SUMIF(Emissions!$C$70:$C$85,'Emissions summary'!$C37,Emissions!BH$70:BH$85)</f>
        <v>2.436125104137985</v>
      </c>
      <c r="BG37" s="22">
        <f>SUMIF(Emissions!$C$70:$C$85,'Emissions summary'!$C37,Emissions!BI$70:BI$85)</f>
        <v>2.454809242071792</v>
      </c>
      <c r="BH37" s="22">
        <f>SUMIF(Emissions!$C$70:$C$85,'Emissions summary'!$C37,Emissions!BJ$70:BJ$85)</f>
        <v>2.4734933800055994</v>
      </c>
      <c r="BI37" s="22">
        <f>SUMIF(Emissions!$C$70:$C$85,'Emissions summary'!$C37,Emissions!BK$70:BK$85)</f>
        <v>2.4921775179394063</v>
      </c>
      <c r="BJ37" s="22">
        <f>SUMIF(Emissions!$C$70:$C$85,'Emissions summary'!$C37,Emissions!BL$70:BL$85)</f>
        <v>2.5108616558732133</v>
      </c>
      <c r="BK37" s="22">
        <f>SUMIF(Emissions!$C$70:$C$85,'Emissions summary'!$C37,Emissions!BM$70:BM$85)</f>
        <v>2.5295457938070207</v>
      </c>
      <c r="BL37" s="22">
        <f>SUMIF(Emissions!$C$70:$C$85,'Emissions summary'!$C37,Emissions!BN$70:BN$85)</f>
        <v>2.5482299317408281</v>
      </c>
      <c r="BM37" s="22">
        <f>SUMIF(Emissions!$C$70:$C$85,'Emissions summary'!$C37,Emissions!BO$70:BO$85)</f>
        <v>2.5669140696746346</v>
      </c>
      <c r="BN37" s="22">
        <f>SUMIF(Emissions!$C$70:$C$85,'Emissions summary'!$C37,Emissions!BP$70:BP$85)</f>
        <v>2.5855982076084416</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888.63041417130205</v>
      </c>
      <c r="AD41" s="49">
        <f>Emissions!AF86</f>
        <v>891.9709384420637</v>
      </c>
      <c r="AE41" s="49">
        <f>Emissions!AG86</f>
        <v>894.64783120494928</v>
      </c>
      <c r="AF41" s="49">
        <f>Emissions!AH86</f>
        <v>895.96017622746649</v>
      </c>
      <c r="AG41" s="49">
        <f>Emissions!AI86</f>
        <v>897.10299427021494</v>
      </c>
      <c r="AH41" s="49">
        <f>Emissions!AJ86</f>
        <v>899.16124042769673</v>
      </c>
      <c r="AI41" s="49">
        <f>Emissions!AK86</f>
        <v>900.80950609900481</v>
      </c>
      <c r="AJ41" s="49">
        <f>Emissions!AL86</f>
        <v>901.17954986630696</v>
      </c>
      <c r="AK41" s="49">
        <f>Emissions!AM86</f>
        <v>889.94814133920909</v>
      </c>
      <c r="AL41" s="49">
        <f>Emissions!AN86</f>
        <v>895.03909896180073</v>
      </c>
      <c r="AM41" s="49">
        <f>Emissions!AO86</f>
        <v>898.52468069017743</v>
      </c>
      <c r="AN41" s="49">
        <f>Emissions!AP86</f>
        <v>902.22186665595586</v>
      </c>
      <c r="AO41" s="49">
        <f>Emissions!AQ86</f>
        <v>905.89803858974608</v>
      </c>
      <c r="AP41" s="49">
        <f>Emissions!AR86</f>
        <v>910.78266087742543</v>
      </c>
      <c r="AQ41" s="49">
        <f>Emissions!AS86</f>
        <v>915.77619580897499</v>
      </c>
      <c r="AR41" s="49">
        <f>Emissions!AT86</f>
        <v>921.02537646676535</v>
      </c>
      <c r="AS41" s="49">
        <f>Emissions!AU86</f>
        <v>926.31586555784088</v>
      </c>
      <c r="AT41" s="49">
        <f>Emissions!AV86</f>
        <v>932.86039467413991</v>
      </c>
      <c r="AU41" s="49">
        <f>Emissions!AW86</f>
        <v>939.59366428088151</v>
      </c>
      <c r="AV41" s="49">
        <f>Emissions!AX86</f>
        <v>945.63783627258306</v>
      </c>
      <c r="AW41" s="49">
        <f>Emissions!AY86</f>
        <v>951.49274482367457</v>
      </c>
      <c r="AX41" s="49">
        <f>Emissions!AZ86</f>
        <v>957.26091749383977</v>
      </c>
      <c r="AY41" s="49">
        <f>Emissions!BA86</f>
        <v>963.41504105651541</v>
      </c>
      <c r="AZ41" s="49">
        <f>Emissions!BB86</f>
        <v>968.64936582911491</v>
      </c>
      <c r="BA41" s="49">
        <f>Emissions!BC86</f>
        <v>974.10104035917789</v>
      </c>
      <c r="BB41" s="49">
        <f>Emissions!BD86</f>
        <v>979.66862968616465</v>
      </c>
      <c r="BC41" s="49">
        <f>Emissions!BE86</f>
        <v>984.87703401088834</v>
      </c>
      <c r="BD41" s="49">
        <f>Emissions!BF86</f>
        <v>990.04766655244805</v>
      </c>
      <c r="BE41" s="49">
        <f>Emissions!BG86</f>
        <v>995.37192944591618</v>
      </c>
      <c r="BF41" s="49">
        <f>Emissions!BH86</f>
        <v>1000.5812634494417</v>
      </c>
      <c r="BG41" s="49">
        <f>Emissions!BI86</f>
        <v>1005.7784538134306</v>
      </c>
      <c r="BH41" s="49">
        <f>Emissions!BJ86</f>
        <v>1011.0078228066556</v>
      </c>
      <c r="BI41" s="49">
        <f>Emissions!BK86</f>
        <v>1016.2722072934736</v>
      </c>
      <c r="BJ41" s="49">
        <f>Emissions!BL86</f>
        <v>1021.7827740971042</v>
      </c>
      <c r="BK41" s="49">
        <f>Emissions!BM86</f>
        <v>1027.3702230417398</v>
      </c>
      <c r="BL41" s="49">
        <f>Emissions!BN86</f>
        <v>1032.7509428468957</v>
      </c>
      <c r="BM41" s="49">
        <f>Emissions!BO86</f>
        <v>1038.2197293070262</v>
      </c>
      <c r="BN41" s="49">
        <f>Emissions!BP86</f>
        <v>1043.8381199885805</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470.04099812720074</v>
      </c>
      <c r="AD42" s="49">
        <f>Emissions!AF87</f>
        <v>469.95683083366708</v>
      </c>
      <c r="AE42" s="49">
        <f>Emissions!AG87</f>
        <v>469.88938428915185</v>
      </c>
      <c r="AF42" s="49">
        <f>Emissions!AH87</f>
        <v>469.85631866238953</v>
      </c>
      <c r="AG42" s="49">
        <f>Emissions!AI87</f>
        <v>469.82752440919353</v>
      </c>
      <c r="AH42" s="49">
        <f>Emissions!AJ87</f>
        <v>469.77566518158142</v>
      </c>
      <c r="AI42" s="49">
        <f>Emissions!AK87</f>
        <v>469.73413575406227</v>
      </c>
      <c r="AJ42" s="49">
        <f>Emissions!AL87</f>
        <v>469.72481219289091</v>
      </c>
      <c r="AK42" s="49">
        <f>Emissions!AM87</f>
        <v>470.00779689279892</v>
      </c>
      <c r="AL42" s="49">
        <f>Emissions!AN87</f>
        <v>469.87952597187234</v>
      </c>
      <c r="AM42" s="49">
        <f>Emissions!AO87</f>
        <v>469.79170383477981</v>
      </c>
      <c r="AN42" s="49">
        <f>Emissions!AP87</f>
        <v>469.69855015254069</v>
      </c>
      <c r="AO42" s="49">
        <f>Emissions!AQ87</f>
        <v>469.60592593635408</v>
      </c>
      <c r="AP42" s="49">
        <f>Emissions!AR87</f>
        <v>469.48285380618387</v>
      </c>
      <c r="AQ42" s="49">
        <f>Emissions!AS87</f>
        <v>469.35703753116587</v>
      </c>
      <c r="AR42" s="49">
        <f>Emissions!AT87</f>
        <v>469.22478004897891</v>
      </c>
      <c r="AS42" s="49">
        <f>Emissions!AU87</f>
        <v>469.09148176638206</v>
      </c>
      <c r="AT42" s="49">
        <f>Emissions!AV87</f>
        <v>468.92658690003054</v>
      </c>
      <c r="AU42" s="49">
        <f>Emissions!AW87</f>
        <v>468.75693655969559</v>
      </c>
      <c r="AV42" s="49">
        <f>Emissions!AX87</f>
        <v>468.60464860817677</v>
      </c>
      <c r="AW42" s="49">
        <f>Emissions!AY87</f>
        <v>468.45712930680668</v>
      </c>
      <c r="AX42" s="49">
        <f>Emissions!AZ87</f>
        <v>468.31179538825614</v>
      </c>
      <c r="AY42" s="49">
        <f>Emissions!BA87</f>
        <v>468.15673711525517</v>
      </c>
      <c r="AZ42" s="49">
        <f>Emissions!BB87</f>
        <v>468.02485393947882</v>
      </c>
      <c r="BA42" s="49">
        <f>Emissions!BC87</f>
        <v>467.88749445538889</v>
      </c>
      <c r="BB42" s="49">
        <f>Emissions!BD87</f>
        <v>467.74721440136824</v>
      </c>
      <c r="BC42" s="49">
        <f>Emissions!BE87</f>
        <v>467.61598431288246</v>
      </c>
      <c r="BD42" s="49">
        <f>Emissions!BF87</f>
        <v>467.48570591595853</v>
      </c>
      <c r="BE42" s="49">
        <f>Emissions!BG87</f>
        <v>467.35155667425801</v>
      </c>
      <c r="BF42" s="49">
        <f>Emissions!BH87</f>
        <v>467.22030316173976</v>
      </c>
      <c r="BG42" s="49">
        <f>Emissions!BI87</f>
        <v>467.08935561834227</v>
      </c>
      <c r="BH42" s="49">
        <f>Emissions!BJ87</f>
        <v>466.9575973075581</v>
      </c>
      <c r="BI42" s="49">
        <f>Emissions!BK87</f>
        <v>466.82495675222549</v>
      </c>
      <c r="BJ42" s="49">
        <f>Emissions!BL87</f>
        <v>466.68611342821265</v>
      </c>
      <c r="BK42" s="49">
        <f>Emissions!BM87</f>
        <v>466.5453329945712</v>
      </c>
      <c r="BL42" s="49">
        <f>Emissions!BN87</f>
        <v>466.40976127392037</v>
      </c>
      <c r="BM42" s="49">
        <f>Emissions!BO87</f>
        <v>466.27197064048846</v>
      </c>
      <c r="BN42" s="49">
        <f>Emissions!BP87</f>
        <v>466.13041060399354</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55.28633998855625</v>
      </c>
      <c r="H43" s="49">
        <f t="shared" si="24"/>
        <v>54.71008958224381</v>
      </c>
      <c r="I43" s="49">
        <f t="shared" si="24"/>
        <v>54.205597256781054</v>
      </c>
      <c r="J43" s="49">
        <f t="shared" si="24"/>
        <v>52.900250302352887</v>
      </c>
      <c r="K43" s="49">
        <f t="shared" si="24"/>
        <v>51.915653074343908</v>
      </c>
      <c r="L43" s="49">
        <f t="shared" si="24"/>
        <v>54.152443602860892</v>
      </c>
      <c r="M43" s="49">
        <f t="shared" si="24"/>
        <v>55.0921271912325</v>
      </c>
      <c r="N43" s="49">
        <f t="shared" si="24"/>
        <v>55.452453962621647</v>
      </c>
      <c r="O43" s="49">
        <f t="shared" si="24"/>
        <v>55.340893527840024</v>
      </c>
      <c r="P43" s="49">
        <f t="shared" si="24"/>
        <v>54.909001676139468</v>
      </c>
      <c r="Q43" s="49">
        <f t="shared" si="24"/>
        <v>53.415685968258067</v>
      </c>
      <c r="R43" s="49">
        <f t="shared" si="24"/>
        <v>54.703059588171548</v>
      </c>
      <c r="S43" s="49">
        <f t="shared" si="24"/>
        <v>54.096474666145404</v>
      </c>
      <c r="T43" s="49">
        <f t="shared" si="24"/>
        <v>53.498896979933384</v>
      </c>
      <c r="U43" s="49">
        <f t="shared" si="24"/>
        <v>52.263187711915691</v>
      </c>
      <c r="V43" s="49">
        <f t="shared" si="24"/>
        <v>52.35335955308765</v>
      </c>
      <c r="W43" s="49">
        <f t="shared" si="24"/>
        <v>54.345597859655129</v>
      </c>
      <c r="X43" s="49">
        <f t="shared" si="24"/>
        <v>54.4968684161461</v>
      </c>
      <c r="Y43" s="49">
        <f t="shared" si="24"/>
        <v>54.126626370799677</v>
      </c>
      <c r="Z43" s="49">
        <f t="shared" si="24"/>
        <v>53.115630834632697</v>
      </c>
      <c r="AA43" s="49">
        <f t="shared" si="24"/>
        <v>53.123674822972326</v>
      </c>
      <c r="AB43" s="49">
        <f t="shared" si="24"/>
        <v>55.512811834116178</v>
      </c>
      <c r="AC43" s="49">
        <f t="shared" si="24"/>
        <v>55.410443520940284</v>
      </c>
      <c r="AD43" s="49">
        <f t="shared" si="24"/>
        <v>55.149233234891213</v>
      </c>
      <c r="AE43" s="49">
        <f t="shared" si="24"/>
        <v>54.548660801573767</v>
      </c>
      <c r="AF43" s="49">
        <f t="shared" si="24"/>
        <v>53.930978800932252</v>
      </c>
      <c r="AG43" s="49">
        <f t="shared" si="24"/>
        <v>53.567683863886415</v>
      </c>
      <c r="AH43" s="49">
        <f t="shared" si="24"/>
        <v>53.120855606754496</v>
      </c>
      <c r="AI43" s="49">
        <f t="shared" si="24"/>
        <v>52.386491656033463</v>
      </c>
      <c r="AJ43" s="49">
        <f t="shared" si="24"/>
        <v>49.093738595447206</v>
      </c>
      <c r="AK43" s="49">
        <f t="shared" si="24"/>
        <v>49.688251521565618</v>
      </c>
      <c r="AL43" s="49">
        <f t="shared" si="24"/>
        <v>49.981074790958786</v>
      </c>
      <c r="AM43" s="49">
        <f t="shared" si="24"/>
        <v>50.320199263118042</v>
      </c>
      <c r="AN43" s="49">
        <f t="shared" si="24"/>
        <v>50.659302261887134</v>
      </c>
      <c r="AO43" s="49">
        <f t="shared" si="24"/>
        <v>51.265851406977738</v>
      </c>
      <c r="AP43" s="49">
        <f t="shared" si="24"/>
        <v>51.895132438533707</v>
      </c>
      <c r="AQ43" s="49">
        <f t="shared" si="24"/>
        <v>52.58718772122117</v>
      </c>
      <c r="AR43" s="49">
        <f t="shared" si="24"/>
        <v>53.295721669172437</v>
      </c>
      <c r="AS43" s="49">
        <f t="shared" si="24"/>
        <v>54.296750421841836</v>
      </c>
      <c r="AT43" s="49">
        <f t="shared" si="24"/>
        <v>55.359163958392493</v>
      </c>
      <c r="AU43" s="49">
        <f t="shared" si="24"/>
        <v>56.039207977820027</v>
      </c>
      <c r="AV43" s="49">
        <f t="shared" si="24"/>
        <v>56.668068909862178</v>
      </c>
      <c r="AW43" s="49">
        <f t="shared" si="24"/>
        <v>57.270157000544948</v>
      </c>
      <c r="AX43" s="49">
        <f t="shared" si="24"/>
        <v>57.957561686138561</v>
      </c>
      <c r="AY43" s="49">
        <f t="shared" si="24"/>
        <v>58.420010790426886</v>
      </c>
      <c r="AZ43" s="49">
        <f t="shared" si="24"/>
        <v>58.916344449076696</v>
      </c>
      <c r="BA43" s="49">
        <f t="shared" si="24"/>
        <v>59.43274303673978</v>
      </c>
      <c r="BB43" s="49">
        <f t="shared" si="24"/>
        <v>59.854074692738507</v>
      </c>
      <c r="BC43" s="49">
        <f t="shared" si="24"/>
        <v>60.255741550722909</v>
      </c>
      <c r="BD43" s="49">
        <f t="shared" si="24"/>
        <v>60.684396107324289</v>
      </c>
      <c r="BE43" s="49">
        <f t="shared" si="24"/>
        <v>61.220689954987797</v>
      </c>
      <c r="BF43" s="49">
        <f t="shared" si="24"/>
        <v>61.750651890410452</v>
      </c>
      <c r="BG43" s="49">
        <f t="shared" si="24"/>
        <v>62.285147635916694</v>
      </c>
      <c r="BH43" s="49">
        <f t="shared" si="24"/>
        <v>62.824853237888661</v>
      </c>
      <c r="BI43" s="49">
        <f t="shared" si="24"/>
        <v>63.422390002349246</v>
      </c>
      <c r="BJ43" s="49">
        <f t="shared" si="24"/>
        <v>64.02931782475919</v>
      </c>
      <c r="BK43" s="49">
        <f t="shared" si="24"/>
        <v>64.58068158042326</v>
      </c>
      <c r="BL43" s="49">
        <f t="shared" si="24"/>
        <v>65.14959199977433</v>
      </c>
      <c r="BM43" s="49">
        <f t="shared" si="24"/>
        <v>65.752747870157393</v>
      </c>
      <c r="BN43" s="49">
        <f t="shared" si="24"/>
        <v>66.598193112471222</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6.6056220451404437</v>
      </c>
      <c r="AD44" s="22">
        <f>Emissions!AF88</f>
        <v>6.604295465829626</v>
      </c>
      <c r="AE44" s="22">
        <f>Emissions!AG88</f>
        <v>6.603232425938673</v>
      </c>
      <c r="AF44" s="22">
        <f>Emissions!AH88</f>
        <v>6.6027112712891585</v>
      </c>
      <c r="AG44" s="22">
        <f>Emissions!AI88</f>
        <v>6.6022574387022166</v>
      </c>
      <c r="AH44" s="22">
        <f>Emissions!AJ88</f>
        <v>6.6014400739571135</v>
      </c>
      <c r="AI44" s="22">
        <f>Emissions!AK88</f>
        <v>6.6007855194737273</v>
      </c>
      <c r="AJ44" s="22">
        <f>Emissions!AL88</f>
        <v>6.6006385687659899</v>
      </c>
      <c r="AK44" s="22">
        <f>Emissions!AM88</f>
        <v>6.6050987531489609</v>
      </c>
      <c r="AL44" s="22">
        <f>Emissions!AN88</f>
        <v>6.6030770468217561</v>
      </c>
      <c r="AM44" s="22">
        <f>Emissions!AO88</f>
        <v>6.6016928627140405</v>
      </c>
      <c r="AN44" s="22">
        <f>Emissions!AP88</f>
        <v>6.6002246469452261</v>
      </c>
      <c r="AO44" s="22">
        <f>Emissions!AQ88</f>
        <v>6.5987647762078518</v>
      </c>
      <c r="AP44" s="22">
        <f>Emissions!AR88</f>
        <v>6.5968250091704723</v>
      </c>
      <c r="AQ44" s="22">
        <f>Emissions!AS88</f>
        <v>6.5948419910598082</v>
      </c>
      <c r="AR44" s="22">
        <f>Emissions!AT88</f>
        <v>6.5927574516597156</v>
      </c>
      <c r="AS44" s="22">
        <f>Emissions!AU88</f>
        <v>6.5906565079743933</v>
      </c>
      <c r="AT44" s="22">
        <f>Emissions!AV88</f>
        <v>6.5880575635509961</v>
      </c>
      <c r="AU44" s="22">
        <f>Emissions!AW88</f>
        <v>6.585383667051385</v>
      </c>
      <c r="AV44" s="22">
        <f>Emissions!AX88</f>
        <v>6.5829834229982627</v>
      </c>
      <c r="AW44" s="22">
        <f>Emissions!AY88</f>
        <v>6.5806583386938069</v>
      </c>
      <c r="AX44" s="22">
        <f>Emissions!AZ88</f>
        <v>6.5783676986908484</v>
      </c>
      <c r="AY44" s="22">
        <f>Emissions!BA88</f>
        <v>6.5759237909887194</v>
      </c>
      <c r="AZ44" s="22">
        <f>Emissions!BB88</f>
        <v>6.573845151114674</v>
      </c>
      <c r="BA44" s="22">
        <f>Emissions!BC88</f>
        <v>6.5716801979352626</v>
      </c>
      <c r="BB44" s="22">
        <f>Emissions!BD88</f>
        <v>6.5694692130078511</v>
      </c>
      <c r="BC44" s="22">
        <f>Emissions!BE88</f>
        <v>6.5674008665868948</v>
      </c>
      <c r="BD44" s="22">
        <f>Emissions!BF88</f>
        <v>6.5653475199869291</v>
      </c>
      <c r="BE44" s="22">
        <f>Emissions!BG88</f>
        <v>6.5632331641471451</v>
      </c>
      <c r="BF44" s="22">
        <f>Emissions!BH88</f>
        <v>6.5611644485348393</v>
      </c>
      <c r="BG44" s="22">
        <f>Emissions!BI88</f>
        <v>6.5591005553694481</v>
      </c>
      <c r="BH44" s="22">
        <f>Emissions!BJ88</f>
        <v>6.5570238835201362</v>
      </c>
      <c r="BI44" s="22">
        <f>Emissions!BK88</f>
        <v>6.5549333064195521</v>
      </c>
      <c r="BJ44" s="22">
        <f>Emissions!BL88</f>
        <v>6.5527449661112502</v>
      </c>
      <c r="BK44" s="22">
        <f>Emissions!BM88</f>
        <v>6.5505260945900714</v>
      </c>
      <c r="BL44" s="22">
        <f>Emissions!BN88</f>
        <v>6.5483893187452429</v>
      </c>
      <c r="BM44" s="22">
        <f>Emissions!BO88</f>
        <v>6.5462175701257888</v>
      </c>
      <c r="BN44" s="22">
        <f>Emissions!BP88</f>
        <v>6.543986411111776</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6.0773619770455394</v>
      </c>
      <c r="AC45" s="22">
        <f>Emissions!AE89+SUM(Emissions!AE91:AE106)</f>
        <v>6.0969826142831911</v>
      </c>
      <c r="AD45" s="22">
        <f>Emissions!AF89+SUM(Emissions!AF91:AF106)</f>
        <v>6.0885894140583403</v>
      </c>
      <c r="AE45" s="22">
        <f>Emissions!AG89+SUM(Emissions!AG91:AG106)</f>
        <v>6.0211269287290605</v>
      </c>
      <c r="AF45" s="22">
        <f>Emissions!AH89+SUM(Emissions!AH91:AH106)</f>
        <v>5.9497500333227764</v>
      </c>
      <c r="AG45" s="22">
        <f>Emissions!AI89+SUM(Emissions!AI91:AI106)</f>
        <v>5.92168064734817</v>
      </c>
      <c r="AH45" s="22">
        <f>Emissions!AJ89+SUM(Emissions!AJ91:AJ106)</f>
        <v>5.8779798007143826</v>
      </c>
      <c r="AI45" s="22">
        <f>Emissions!AK89+SUM(Emissions!AK91:AK106)</f>
        <v>5.782247237890016</v>
      </c>
      <c r="AJ45" s="22">
        <f>Emissions!AL89+SUM(Emissions!AL91:AL106)</f>
        <v>5.2225255617652939</v>
      </c>
      <c r="AK45" s="22">
        <f>Emissions!AM89+SUM(Emissions!AM91:AM106)</f>
        <v>5.3532849825047117</v>
      </c>
      <c r="AL45" s="22">
        <f>Emissions!AN89+SUM(Emissions!AN91:AN106)</f>
        <v>5.4221509241764752</v>
      </c>
      <c r="AM45" s="22">
        <f>Emissions!AO89+SUM(Emissions!AO91:AO106)</f>
        <v>5.5006348738499682</v>
      </c>
      <c r="AN45" s="22">
        <f>Emissions!AP89+SUM(Emissions!AP91:AP106)</f>
        <v>5.5794887689009096</v>
      </c>
      <c r="AO45" s="22">
        <f>Emissions!AQ89+SUM(Emissions!AQ91:AQ106)</f>
        <v>5.7084624401805684</v>
      </c>
      <c r="AP45" s="22">
        <f>Emissions!AR89+SUM(Emissions!AR91:AR106)</f>
        <v>5.8441813704598466</v>
      </c>
      <c r="AQ45" s="22">
        <f>Emissions!AS89+SUM(Emissions!AS91:AS106)</f>
        <v>5.9927367353675693</v>
      </c>
      <c r="AR45" s="22">
        <f>Emissions!AT89+SUM(Emissions!AT91:AT106)</f>
        <v>6.1455524106327148</v>
      </c>
      <c r="AS45" s="22">
        <f>Emissions!AU89+SUM(Emissions!AU91:AU106)</f>
        <v>6.3550497470949185</v>
      </c>
      <c r="AT45" s="22">
        <f>Emissions!AV89+SUM(Emissions!AV91:AV106)</f>
        <v>6.5775575330561811</v>
      </c>
      <c r="AU45" s="22">
        <f>Emissions!AW89+SUM(Emissions!AW91:AW106)</f>
        <v>6.750790760100009</v>
      </c>
      <c r="AV45" s="22">
        <f>Emissions!AX89+SUM(Emissions!AX91:AX106)</f>
        <v>6.9178083161858792</v>
      </c>
      <c r="AW45" s="22">
        <f>Emissions!AY89+SUM(Emissions!AY91:AY106)</f>
        <v>7.0830270311770605</v>
      </c>
      <c r="AX45" s="22">
        <f>Emissions!AZ89+SUM(Emissions!AZ91:AZ106)</f>
        <v>7.2684922262417535</v>
      </c>
      <c r="AY45" s="22">
        <f>Emissions!BA89+SUM(Emissions!BA91:BA106)</f>
        <v>7.4129138307253752</v>
      </c>
      <c r="AZ45" s="22">
        <f>Emissions!BB89+SUM(Emissions!BB91:BB106)</f>
        <v>7.5694799703744993</v>
      </c>
      <c r="BA45" s="22">
        <f>Emissions!BC89+SUM(Emissions!BC91:BC106)</f>
        <v>7.7335477206017647</v>
      </c>
      <c r="BB45" s="22">
        <f>Emissions!BD89+SUM(Emissions!BD91:BD106)</f>
        <v>7.881912896785809</v>
      </c>
      <c r="BC45" s="22">
        <f>Emissions!BE89+SUM(Emissions!BE91:BE106)</f>
        <v>8.0300121392582504</v>
      </c>
      <c r="BD45" s="22">
        <f>Emissions!BF89+SUM(Emissions!BF91:BF106)</f>
        <v>8.1874742736046429</v>
      </c>
      <c r="BE45" s="22">
        <f>Emissions!BG89+SUM(Emissions!BG91:BG106)</f>
        <v>8.3565971698860331</v>
      </c>
      <c r="BF45" s="22">
        <f>Emissions!BH89+SUM(Emissions!BH91:BH106)</f>
        <v>8.5275863338863456</v>
      </c>
      <c r="BG45" s="22">
        <f>Emissions!BI89+SUM(Emissions!BI91:BI106)</f>
        <v>8.7028021759308949</v>
      </c>
      <c r="BH45" s="22">
        <f>Emissions!BJ89+SUM(Emissions!BJ91:BJ106)</f>
        <v>8.8825209354200787</v>
      </c>
      <c r="BI45" s="22">
        <f>Emissions!BK89+SUM(Emissions!BK91:BK106)</f>
        <v>9.0783633338225336</v>
      </c>
      <c r="BJ45" s="22">
        <f>Emissions!BL89+SUM(Emissions!BL91:BL106)</f>
        <v>9.2817292556661304</v>
      </c>
      <c r="BK45" s="22">
        <f>Emissions!BM89+SUM(Emissions!BM91:BM106)</f>
        <v>9.4768841531139731</v>
      </c>
      <c r="BL45" s="22">
        <f>Emissions!BN89+SUM(Emissions!BN91:BN106)</f>
        <v>9.6801751346725222</v>
      </c>
      <c r="BM45" s="22">
        <f>Emissions!BO89+SUM(Emissions!BO91:BO106)</f>
        <v>9.8954855667303114</v>
      </c>
      <c r="BN45" s="22">
        <f>Emissions!BP89+SUM(Emissions!BP91:BP106)</f>
        <v>10.170603426645973</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2.94930909510781</v>
      </c>
      <c r="AC46" s="22">
        <f>Emissions!AE90</f>
        <v>2.9557232379676006</v>
      </c>
      <c r="AD46" s="22">
        <f>Emissions!AF90</f>
        <v>2.9656269315467365</v>
      </c>
      <c r="AE46" s="22">
        <f>Emissions!AG90</f>
        <v>2.9735631485950211</v>
      </c>
      <c r="AF46" s="22">
        <f>Emissions!AH90</f>
        <v>2.9774538740978622</v>
      </c>
      <c r="AG46" s="22">
        <f>Emissions!AI90</f>
        <v>2.9808420008692065</v>
      </c>
      <c r="AH46" s="22">
        <f>Emissions!AJ90</f>
        <v>2.9869441086828057</v>
      </c>
      <c r="AI46" s="22">
        <f>Emissions!AK90</f>
        <v>2.9918307422835619</v>
      </c>
      <c r="AJ46" s="22">
        <f>Emissions!AL90</f>
        <v>2.9929278156125325</v>
      </c>
      <c r="AK46" s="22">
        <f>Emissions!AM90</f>
        <v>2.959629919983378</v>
      </c>
      <c r="AL46" s="22">
        <f>Emissions!AN90</f>
        <v>2.9747231449480398</v>
      </c>
      <c r="AM46" s="22">
        <f>Emissions!AO90</f>
        <v>2.9850568921640139</v>
      </c>
      <c r="AN46" s="22">
        <f>Emissions!AP90</f>
        <v>2.9960179850770743</v>
      </c>
      <c r="AO46" s="22">
        <f>Emissions!AQ90</f>
        <v>3.0069167774298626</v>
      </c>
      <c r="AP46" s="22">
        <f>Emissions!AR90</f>
        <v>3.0213982774777475</v>
      </c>
      <c r="AQ46" s="22">
        <f>Emissions!AS90</f>
        <v>3.0362026721865765</v>
      </c>
      <c r="AR46" s="22">
        <f>Emissions!AT90</f>
        <v>3.0517649829386042</v>
      </c>
      <c r="AS46" s="22">
        <f>Emissions!AU90</f>
        <v>3.0674497613131759</v>
      </c>
      <c r="AT46" s="22">
        <f>Emissions!AV90</f>
        <v>3.0868524076447303</v>
      </c>
      <c r="AU46" s="22">
        <f>Emissions!AW90</f>
        <v>3.1068146152402698</v>
      </c>
      <c r="AV46" s="22">
        <f>Emissions!AX90</f>
        <v>3.1247338466224028</v>
      </c>
      <c r="AW46" s="22">
        <f>Emissions!AY90</f>
        <v>3.1420919663437292</v>
      </c>
      <c r="AX46" s="22">
        <f>Emissions!AZ90</f>
        <v>3.1591929391272133</v>
      </c>
      <c r="AY46" s="22">
        <f>Emissions!BA90</f>
        <v>3.1774381452903122</v>
      </c>
      <c r="AZ46" s="22">
        <f>Emissions!BB90</f>
        <v>3.1929564126159646</v>
      </c>
      <c r="BA46" s="22">
        <f>Emissions!BC90</f>
        <v>3.2091190594530183</v>
      </c>
      <c r="BB46" s="22">
        <f>Emissions!BD90</f>
        <v>3.2256253603206884</v>
      </c>
      <c r="BC46" s="22">
        <f>Emissions!BE90</f>
        <v>3.241066780974263</v>
      </c>
      <c r="BD46" s="22">
        <f>Emissions!BF90</f>
        <v>3.2563962191556071</v>
      </c>
      <c r="BE46" s="22">
        <f>Emissions!BG90</f>
        <v>3.2721811271394219</v>
      </c>
      <c r="BF46" s="22">
        <f>Emissions!BH90</f>
        <v>3.2876253040232286</v>
      </c>
      <c r="BG46" s="22">
        <f>Emissions!BI90</f>
        <v>3.3030334785088606</v>
      </c>
      <c r="BH46" s="22">
        <f>Emissions!BJ90</f>
        <v>3.3185370533741705</v>
      </c>
      <c r="BI46" s="22">
        <f>Emissions!BK90</f>
        <v>3.3341444391059674</v>
      </c>
      <c r="BJ46" s="22">
        <f>Emissions!BL90</f>
        <v>3.3504816845941066</v>
      </c>
      <c r="BK46" s="22">
        <f>Emissions!BM90</f>
        <v>3.3670468635155943</v>
      </c>
      <c r="BL46" s="22">
        <f>Emissions!BN90</f>
        <v>3.3829991500030383</v>
      </c>
      <c r="BM46" s="22">
        <f>Emissions!BO90</f>
        <v>3.399212528790589</v>
      </c>
      <c r="BN46" s="22">
        <f>Emissions!BP90</f>
        <v>3.4158694410618189</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35.552701518994908</v>
      </c>
      <c r="AC47" s="22">
        <f>SUM(Emissions!AE107:AE122)</f>
        <v>35.424025731208239</v>
      </c>
      <c r="AD47" s="22">
        <f>SUM(Emissions!AF107:AF122)</f>
        <v>35.161499675406958</v>
      </c>
      <c r="AE47" s="22">
        <f>SUM(Emissions!AG107:AG122)</f>
        <v>34.620384694552726</v>
      </c>
      <c r="AF47" s="22">
        <f>SUM(Emissions!AH107:AH122)</f>
        <v>34.06957816275542</v>
      </c>
      <c r="AG47" s="22">
        <f>SUM(Emissions!AI107:AI122)</f>
        <v>33.730286461791053</v>
      </c>
      <c r="AH47" s="22">
        <f>SUM(Emissions!AJ107:AJ122)</f>
        <v>33.320742452515688</v>
      </c>
      <c r="AI47" s="22">
        <f>SUM(Emissions!AK107:AK122)</f>
        <v>32.676747129792908</v>
      </c>
      <c r="AJ47" s="22">
        <f>SUM(Emissions!AL107:AL122)</f>
        <v>29.941633767001395</v>
      </c>
      <c r="AK47" s="22">
        <f>SUM(Emissions!AM107:AM122)</f>
        <v>30.433093127917836</v>
      </c>
      <c r="AL47" s="22">
        <f>SUM(Emissions!AN107:AN122)</f>
        <v>30.642847081293045</v>
      </c>
      <c r="AM47" s="22">
        <f>SUM(Emissions!AO107:AO122)</f>
        <v>30.893406184961808</v>
      </c>
      <c r="AN47" s="22">
        <f>SUM(Emissions!AP107:AP122)</f>
        <v>31.143030555826968</v>
      </c>
      <c r="AO47" s="22">
        <f>SUM(Emissions!AQ107:AQ122)</f>
        <v>31.610035252313757</v>
      </c>
      <c r="AP47" s="22">
        <f>SUM(Emissions!AR107:AR122)</f>
        <v>32.089923764871209</v>
      </c>
      <c r="AQ47" s="22">
        <f>SUM(Emissions!AS107:AS122)</f>
        <v>32.619470450344046</v>
      </c>
      <c r="AR47" s="22">
        <f>SUM(Emissions!AT107:AT122)</f>
        <v>33.160579095969489</v>
      </c>
      <c r="AS47" s="22">
        <f>SUM(Emissions!AU107:AU122)</f>
        <v>33.937394821778689</v>
      </c>
      <c r="AT47" s="22">
        <f>SUM(Emissions!AV107:AV122)</f>
        <v>34.759365014751182</v>
      </c>
      <c r="AU47" s="22">
        <f>SUM(Emissions!AW107:AW122)</f>
        <v>35.247755640330226</v>
      </c>
      <c r="AV47" s="22">
        <f>SUM(Emissions!AX107:AX122)</f>
        <v>35.692948173248759</v>
      </c>
      <c r="AW47" s="22">
        <f>SUM(Emissions!AY107:AY122)</f>
        <v>36.113652657814733</v>
      </c>
      <c r="AX47" s="22">
        <f>SUM(Emissions!AZ107:AZ122)</f>
        <v>36.599649959854382</v>
      </c>
      <c r="AY47" s="22">
        <f>SUM(Emissions!BA107:BA122)</f>
        <v>36.900744305489376</v>
      </c>
      <c r="AZ47" s="22">
        <f>SUM(Emissions!BB107:BB122)</f>
        <v>37.225940341329725</v>
      </c>
      <c r="BA47" s="22">
        <f>SUM(Emissions!BC107:BC122)</f>
        <v>37.563141629399148</v>
      </c>
      <c r="BB47" s="22">
        <f>SUM(Emissions!BD107:BD122)</f>
        <v>37.820680937564838</v>
      </c>
      <c r="BC47" s="22">
        <f>SUM(Emissions!BE107:BE122)</f>
        <v>38.059743623135439</v>
      </c>
      <c r="BD47" s="22">
        <f>SUM(Emissions!BF107:BF122)</f>
        <v>38.316528098100314</v>
      </c>
      <c r="BE47" s="22">
        <f>SUM(Emissions!BG107:BG122)</f>
        <v>38.668896641629658</v>
      </c>
      <c r="BF47" s="22">
        <f>SUM(Emissions!BH107:BH122)</f>
        <v>39.013362096071752</v>
      </c>
      <c r="BG47" s="22">
        <f>SUM(Emissions!BI107:BI122)</f>
        <v>39.358165862504464</v>
      </c>
      <c r="BH47" s="22">
        <f>SUM(Emissions!BJ107:BJ122)</f>
        <v>39.703593946262508</v>
      </c>
      <c r="BI47" s="22">
        <f>SUM(Emissions!BK107:BK122)</f>
        <v>40.090639647980694</v>
      </c>
      <c r="BJ47" s="22">
        <f>SUM(Emissions!BL107:BL122)</f>
        <v>40.478920787658453</v>
      </c>
      <c r="BK47" s="22">
        <f>SUM(Emissions!BM107:BM122)</f>
        <v>40.819651482765643</v>
      </c>
      <c r="BL47" s="22">
        <f>SUM(Emissions!BN107:BN122)</f>
        <v>41.17032355420681</v>
      </c>
      <c r="BM47" s="22">
        <f>SUM(Emissions!BO107:BO122)</f>
        <v>41.542995506655238</v>
      </c>
      <c r="BN47" s="22">
        <f>SUM(Emissions!BP107:BP122)</f>
        <v>42.097765280087451</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0.38737090084859693</v>
      </c>
      <c r="H48" s="22">
        <f>SUM(Emissions!J123:J134)</f>
        <v>0.38737090084859693</v>
      </c>
      <c r="I48" s="22">
        <f>SUM(Emissions!K123:K134)</f>
        <v>0.38737090084859693</v>
      </c>
      <c r="J48" s="22">
        <f>SUM(Emissions!L123:L134)</f>
        <v>0.38737090084859693</v>
      </c>
      <c r="K48" s="22">
        <f>SUM(Emissions!M123:M134)</f>
        <v>0.38737090084859693</v>
      </c>
      <c r="L48" s="22">
        <f>SUM(Emissions!N123:N134)</f>
        <v>0.38737090084859693</v>
      </c>
      <c r="M48" s="22">
        <f>SUM(Emissions!O123:O134)</f>
        <v>0.38737090084859693</v>
      </c>
      <c r="N48" s="22">
        <f>SUM(Emissions!P123:P134)</f>
        <v>0.38737090084859693</v>
      </c>
      <c r="O48" s="22">
        <f>SUM(Emissions!Q123:Q134)</f>
        <v>0.38737090084859693</v>
      </c>
      <c r="P48" s="22">
        <f>SUM(Emissions!R123:R134)</f>
        <v>0.38737090084859693</v>
      </c>
      <c r="Q48" s="22">
        <f>SUM(Emissions!S123:S134)</f>
        <v>0.38737090084859693</v>
      </c>
      <c r="R48" s="22">
        <f>SUM(Emissions!T123:T134)</f>
        <v>0.38737090084859693</v>
      </c>
      <c r="S48" s="22">
        <f>SUM(Emissions!U123:U134)</f>
        <v>0.38737090084859693</v>
      </c>
      <c r="T48" s="22">
        <f>SUM(Emissions!V123:V134)</f>
        <v>0.38737090084859693</v>
      </c>
      <c r="U48" s="22">
        <f>SUM(Emissions!W123:W134)</f>
        <v>0.38737090084859693</v>
      </c>
      <c r="V48" s="22">
        <f>SUM(Emissions!X123:X134)</f>
        <v>0.38737090084859693</v>
      </c>
      <c r="W48" s="22">
        <f>SUM(Emissions!Y123:Y134)</f>
        <v>0.38737090084859693</v>
      </c>
      <c r="X48" s="22">
        <f>SUM(Emissions!Z123:Z134)</f>
        <v>0.38737090084859693</v>
      </c>
      <c r="Y48" s="22">
        <f>SUM(Emissions!AA123:AA134)</f>
        <v>0.38737090084859693</v>
      </c>
      <c r="Z48" s="22">
        <f>SUM(Emissions!AB123:AB134)</f>
        <v>0.38737090084859693</v>
      </c>
      <c r="AA48" s="22">
        <f>SUM(Emissions!AC123:AC134)</f>
        <v>0.38737090084859693</v>
      </c>
      <c r="AB48" s="22">
        <f>SUM(Emissions!AD123:AD134)</f>
        <v>4.3269580366320675</v>
      </c>
      <c r="AC48" s="22">
        <f>SUM(Emissions!AE123:AE134)</f>
        <v>4.3280898923408078</v>
      </c>
      <c r="AD48" s="22">
        <f>SUM(Emissions!AF123:AF134)</f>
        <v>4.329221748049549</v>
      </c>
      <c r="AE48" s="22">
        <f>SUM(Emissions!AG123:AG134)</f>
        <v>4.3303536037582893</v>
      </c>
      <c r="AF48" s="22">
        <f>SUM(Emissions!AH123:AH134)</f>
        <v>4.3314854594670296</v>
      </c>
      <c r="AG48" s="22">
        <f>SUM(Emissions!AI123:AI134)</f>
        <v>4.3326173151757708</v>
      </c>
      <c r="AH48" s="22">
        <f>SUM(Emissions!AJ123:AJ134)</f>
        <v>4.3337491708845111</v>
      </c>
      <c r="AI48" s="22">
        <f>SUM(Emissions!AK123:AK134)</f>
        <v>4.3348810265932514</v>
      </c>
      <c r="AJ48" s="22">
        <f>SUM(Emissions!AL123:AL134)</f>
        <v>4.3360128823019917</v>
      </c>
      <c r="AK48" s="22">
        <f>SUM(Emissions!AM123:AM134)</f>
        <v>4.337144738010732</v>
      </c>
      <c r="AL48" s="22">
        <f>SUM(Emissions!AN123:AN134)</f>
        <v>4.3382765937194723</v>
      </c>
      <c r="AM48" s="22">
        <f>SUM(Emissions!AO123:AO134)</f>
        <v>4.3394084494282135</v>
      </c>
      <c r="AN48" s="22">
        <f>SUM(Emissions!AP123:AP134)</f>
        <v>4.3405403051369538</v>
      </c>
      <c r="AO48" s="22">
        <f>SUM(Emissions!AQ123:AQ134)</f>
        <v>4.341672160845695</v>
      </c>
      <c r="AP48" s="22">
        <f>SUM(Emissions!AR123:AR134)</f>
        <v>4.3428040165544353</v>
      </c>
      <c r="AQ48" s="22">
        <f>SUM(Emissions!AS123:AS134)</f>
        <v>4.3439358722631756</v>
      </c>
      <c r="AR48" s="22">
        <f>SUM(Emissions!AT123:AT134)</f>
        <v>4.3450677279719159</v>
      </c>
      <c r="AS48" s="22">
        <f>SUM(Emissions!AU123:AU134)</f>
        <v>4.3461995836806562</v>
      </c>
      <c r="AT48" s="22">
        <f>SUM(Emissions!AV123:AV134)</f>
        <v>4.3473314393893974</v>
      </c>
      <c r="AU48" s="22">
        <f>SUM(Emissions!AW123:AW134)</f>
        <v>4.3484632950981377</v>
      </c>
      <c r="AV48" s="22">
        <f>SUM(Emissions!AX123:AX134)</f>
        <v>4.349595150806878</v>
      </c>
      <c r="AW48" s="22">
        <f>SUM(Emissions!AY123:AY134)</f>
        <v>4.3507270065156192</v>
      </c>
      <c r="AX48" s="22">
        <f>SUM(Emissions!AZ123:AZ134)</f>
        <v>4.3518588622243595</v>
      </c>
      <c r="AY48" s="22">
        <f>SUM(Emissions!BA123:BA134)</f>
        <v>4.3529907179330998</v>
      </c>
      <c r="AZ48" s="22">
        <f>SUM(Emissions!BB123:BB134)</f>
        <v>4.3541225736418401</v>
      </c>
      <c r="BA48" s="22">
        <f>SUM(Emissions!BC123:BC134)</f>
        <v>4.3552544293505804</v>
      </c>
      <c r="BB48" s="22">
        <f>SUM(Emissions!BD123:BD134)</f>
        <v>4.3563862850593216</v>
      </c>
      <c r="BC48" s="22">
        <f>SUM(Emissions!BE123:BE134)</f>
        <v>4.3575181407680619</v>
      </c>
      <c r="BD48" s="22">
        <f>SUM(Emissions!BF123:BF134)</f>
        <v>4.3586499964768022</v>
      </c>
      <c r="BE48" s="22">
        <f>SUM(Emissions!BG123:BG134)</f>
        <v>4.3597818521855434</v>
      </c>
      <c r="BF48" s="22">
        <f>SUM(Emissions!BH123:BH134)</f>
        <v>4.3609137078942837</v>
      </c>
      <c r="BG48" s="22">
        <f>SUM(Emissions!BI123:BI134)</f>
        <v>4.362045563603024</v>
      </c>
      <c r="BH48" s="22">
        <f>SUM(Emissions!BJ123:BJ134)</f>
        <v>4.3631774193117643</v>
      </c>
      <c r="BI48" s="22">
        <f>SUM(Emissions!BK123:BK134)</f>
        <v>4.3643092750205046</v>
      </c>
      <c r="BJ48" s="22">
        <f>SUM(Emissions!BL123:BL134)</f>
        <v>4.3654411307292458</v>
      </c>
      <c r="BK48" s="22">
        <f>SUM(Emissions!BM123:BM134)</f>
        <v>4.3665729864379861</v>
      </c>
      <c r="BL48" s="22">
        <f>SUM(Emissions!BN123:BN134)</f>
        <v>4.3677048421467273</v>
      </c>
      <c r="BM48" s="22">
        <f>SUM(Emissions!BO123:BO134)</f>
        <v>4.3688366978554676</v>
      </c>
      <c r="BN48" s="22">
        <f>SUM(Emissions!BP123:BP134)</f>
        <v>4.3699685535642079</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7.1345099865500927</v>
      </c>
      <c r="H49" s="49">
        <f t="shared" si="33"/>
        <v>6.99786412512554</v>
      </c>
      <c r="I49" s="49">
        <f t="shared" si="33"/>
        <v>6.8588909130254319</v>
      </c>
      <c r="J49" s="49">
        <f t="shared" si="33"/>
        <v>6.679602845791754</v>
      </c>
      <c r="K49" s="49">
        <f t="shared" si="33"/>
        <v>6.6534582978194159</v>
      </c>
      <c r="L49" s="49">
        <f t="shared" si="33"/>
        <v>6.8804585865565491</v>
      </c>
      <c r="M49" s="49">
        <f t="shared" si="33"/>
        <v>6.951262387234447</v>
      </c>
      <c r="N49" s="49">
        <f t="shared" si="33"/>
        <v>7.0501121079701523</v>
      </c>
      <c r="O49" s="49">
        <f t="shared" si="33"/>
        <v>7.0310583897046115</v>
      </c>
      <c r="P49" s="49">
        <f t="shared" si="33"/>
        <v>6.9539885376975494</v>
      </c>
      <c r="Q49" s="49">
        <f t="shared" si="33"/>
        <v>6.8347507783671411</v>
      </c>
      <c r="R49" s="49">
        <f t="shared" si="33"/>
        <v>6.9330762409780968</v>
      </c>
      <c r="S49" s="49">
        <f t="shared" si="33"/>
        <v>6.8626749309901376</v>
      </c>
      <c r="T49" s="49">
        <f t="shared" si="33"/>
        <v>6.8083480354019672</v>
      </c>
      <c r="U49" s="49">
        <f t="shared" si="33"/>
        <v>6.684349427481286</v>
      </c>
      <c r="V49" s="49">
        <f t="shared" si="33"/>
        <v>6.7803417478590298</v>
      </c>
      <c r="W49" s="49">
        <f t="shared" si="33"/>
        <v>6.9394221477721096</v>
      </c>
      <c r="X49" s="49">
        <f t="shared" si="33"/>
        <v>6.954986168244754</v>
      </c>
      <c r="Y49" s="49">
        <f t="shared" si="33"/>
        <v>6.9329479113600767</v>
      </c>
      <c r="Z49" s="49">
        <f t="shared" si="33"/>
        <v>6.7915965417835125</v>
      </c>
      <c r="AA49" s="49">
        <f t="shared" si="33"/>
        <v>6.808083773512462</v>
      </c>
      <c r="AB49" s="49">
        <f t="shared" si="33"/>
        <v>6.6383505924385284</v>
      </c>
      <c r="AC49" s="49">
        <f t="shared" si="33"/>
        <v>6.6312260919259556</v>
      </c>
      <c r="AD49" s="49">
        <f t="shared" si="33"/>
        <v>6.6047711465305046</v>
      </c>
      <c r="AE49" s="49">
        <f t="shared" si="33"/>
        <v>6.5369840912941504</v>
      </c>
      <c r="AF49" s="49">
        <f t="shared" si="33"/>
        <v>6.467773722581736</v>
      </c>
      <c r="AG49" s="49">
        <f t="shared" si="33"/>
        <v>6.4305270693383081</v>
      </c>
      <c r="AH49" s="49">
        <f t="shared" si="33"/>
        <v>6.3828946482443971</v>
      </c>
      <c r="AI49" s="49">
        <f t="shared" si="33"/>
        <v>6.2997333603276786</v>
      </c>
      <c r="AJ49" s="49">
        <f t="shared" si="33"/>
        <v>5.8974438955161377</v>
      </c>
      <c r="AK49" s="49">
        <f t="shared" si="33"/>
        <v>5.9784383157117009</v>
      </c>
      <c r="AL49" s="49">
        <f t="shared" si="33"/>
        <v>6.0178012623761745</v>
      </c>
      <c r="AM49" s="49">
        <f t="shared" si="33"/>
        <v>6.0636346398515322</v>
      </c>
      <c r="AN49" s="49">
        <f t="shared" si="33"/>
        <v>6.109669638280506</v>
      </c>
      <c r="AO49" s="49">
        <f t="shared" si="33"/>
        <v>6.1895336874749685</v>
      </c>
      <c r="AP49" s="49">
        <f t="shared" si="33"/>
        <v>6.2714963916346438</v>
      </c>
      <c r="AQ49" s="49">
        <f t="shared" si="33"/>
        <v>6.3616402027019463</v>
      </c>
      <c r="AR49" s="49">
        <f t="shared" si="33"/>
        <v>6.4541191752213312</v>
      </c>
      <c r="AS49" s="49">
        <f t="shared" si="33"/>
        <v>6.5837858252045729</v>
      </c>
      <c r="AT49" s="49">
        <f t="shared" si="33"/>
        <v>6.7212771198802681</v>
      </c>
      <c r="AU49" s="49">
        <f t="shared" si="33"/>
        <v>6.8130815439091332</v>
      </c>
      <c r="AV49" s="49">
        <f t="shared" si="33"/>
        <v>6.8991715945557734</v>
      </c>
      <c r="AW49" s="49">
        <f t="shared" si="33"/>
        <v>6.9824941786298744</v>
      </c>
      <c r="AX49" s="49">
        <f t="shared" si="33"/>
        <v>7.0772710112761352</v>
      </c>
      <c r="AY49" s="49">
        <f t="shared" si="33"/>
        <v>7.1439344438136754</v>
      </c>
      <c r="AZ49" s="49">
        <f t="shared" si="33"/>
        <v>7.2151606865523279</v>
      </c>
      <c r="BA49" s="49">
        <f t="shared" si="33"/>
        <v>7.2894854439885401</v>
      </c>
      <c r="BB49" s="49">
        <f t="shared" si="33"/>
        <v>7.3522127452413866</v>
      </c>
      <c r="BC49" s="49">
        <f t="shared" si="33"/>
        <v>7.4130995659949628</v>
      </c>
      <c r="BD49" s="49">
        <f t="shared" si="33"/>
        <v>7.4780741671440776</v>
      </c>
      <c r="BE49" s="49">
        <f t="shared" si="33"/>
        <v>7.5546984722028263</v>
      </c>
      <c r="BF49" s="49">
        <f t="shared" si="33"/>
        <v>7.6310490324202958</v>
      </c>
      <c r="BG49" s="49">
        <f t="shared" si="33"/>
        <v>7.7085158585871039</v>
      </c>
      <c r="BH49" s="49">
        <f t="shared" si="33"/>
        <v>7.7871940283811547</v>
      </c>
      <c r="BI49" s="49">
        <f t="shared" si="33"/>
        <v>7.8739477703456604</v>
      </c>
      <c r="BJ49" s="49">
        <f t="shared" si="33"/>
        <v>7.9619742005587479</v>
      </c>
      <c r="BK49" s="49">
        <f t="shared" si="33"/>
        <v>8.0433638285984852</v>
      </c>
      <c r="BL49" s="49">
        <f t="shared" si="33"/>
        <v>8.1277386255661135</v>
      </c>
      <c r="BM49" s="49">
        <f t="shared" si="33"/>
        <v>8.2172467099435025</v>
      </c>
      <c r="BN49" s="49">
        <f t="shared" si="33"/>
        <v>8.3392845090145027</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6.2891931804504786</v>
      </c>
      <c r="AC50" s="22">
        <f>SUM(Emissions!AE135:AE138)</f>
        <v>6.2811312652082805</v>
      </c>
      <c r="AD50" s="22">
        <f>SUM(Emissions!AF135:AF138)</f>
        <v>6.2545849027770943</v>
      </c>
      <c r="AE50" s="22">
        <f>SUM(Emissions!AG135:AG138)</f>
        <v>6.1888122496372304</v>
      </c>
      <c r="AF50" s="22">
        <f>SUM(Emissions!AH135:AH138)</f>
        <v>6.1218910041961223</v>
      </c>
      <c r="AG50" s="22">
        <f>SUM(Emissions!AI135:AI138)</f>
        <v>6.0854567177961369</v>
      </c>
      <c r="AH50" s="22">
        <f>SUM(Emissions!AJ135:AJ138)</f>
        <v>6.0390822464408158</v>
      </c>
      <c r="AI50" s="22">
        <f>SUM(Emissions!AK135:AK138)</f>
        <v>5.9590159677494761</v>
      </c>
      <c r="AJ50" s="22">
        <f>SUM(Emissions!AL135:AL138)</f>
        <v>5.5759599743550217</v>
      </c>
      <c r="AK50" s="22">
        <f>SUM(Emissions!AM135:AM138)</f>
        <v>5.6535537836043677</v>
      </c>
      <c r="AL50" s="22">
        <f>SUM(Emissions!AN135:AN138)</f>
        <v>5.6899806998646136</v>
      </c>
      <c r="AM50" s="22">
        <f>SUM(Emissions!AO135:AO138)</f>
        <v>5.732710550666142</v>
      </c>
      <c r="AN50" s="22">
        <f>SUM(Emissions!AP135:AP138)</f>
        <v>5.7756075996634326</v>
      </c>
      <c r="AO50" s="22">
        <f>SUM(Emissions!AQ135:AQ138)</f>
        <v>5.8506067181260102</v>
      </c>
      <c r="AP50" s="22">
        <f>SUM(Emissions!AR135:AR138)</f>
        <v>5.9273480840961401</v>
      </c>
      <c r="AQ50" s="22">
        <f>SUM(Emissions!AS135:AS138)</f>
        <v>6.0118165517671542</v>
      </c>
      <c r="AR50" s="22">
        <f>SUM(Emissions!AT135:AT138)</f>
        <v>6.0984470324886324</v>
      </c>
      <c r="AS50" s="22">
        <f>SUM(Emissions!AU135:AU138)</f>
        <v>6.2203054450641186</v>
      </c>
      <c r="AT50" s="22">
        <f>SUM(Emissions!AV135:AV138)</f>
        <v>6.3494112792794768</v>
      </c>
      <c r="AU50" s="22">
        <f>SUM(Emissions!AW135:AW138)</f>
        <v>6.434510895803375</v>
      </c>
      <c r="AV50" s="22">
        <f>SUM(Emissions!AX135:AX138)</f>
        <v>6.5141811150798024</v>
      </c>
      <c r="AW50" s="22">
        <f>SUM(Emissions!AY135:AY138)</f>
        <v>6.5911653006575044</v>
      </c>
      <c r="AX50" s="22">
        <f>SUM(Emissions!AZ135:AZ138)</f>
        <v>6.6789141094609814</v>
      </c>
      <c r="AY50" s="22">
        <f>SUM(Emissions!BA135:BA138)</f>
        <v>6.7399260164027677</v>
      </c>
      <c r="AZ50" s="22">
        <f>SUM(Emissions!BB135:BB138)</f>
        <v>6.8051758969589216</v>
      </c>
      <c r="BA50" s="22">
        <f>SUM(Emissions!BC135:BC138)</f>
        <v>6.8732432388984694</v>
      </c>
      <c r="BB50" s="22">
        <f>SUM(Emissions!BD135:BD138)</f>
        <v>6.9302429985122327</v>
      </c>
      <c r="BC50" s="22">
        <f>SUM(Emissions!BE135:BE138)</f>
        <v>6.9854482182324444</v>
      </c>
      <c r="BD50" s="22">
        <f>SUM(Emissions!BF135:BF138)</f>
        <v>7.0444220648683844</v>
      </c>
      <c r="BE50" s="22">
        <f>SUM(Emissions!BG135:BG138)</f>
        <v>7.1146275936459222</v>
      </c>
      <c r="BF50" s="22">
        <f>SUM(Emissions!BH135:BH138)</f>
        <v>7.1845067553761286</v>
      </c>
      <c r="BG50" s="22">
        <f>SUM(Emissions!BI135:BI138)</f>
        <v>7.2553576056764832</v>
      </c>
      <c r="BH50" s="22">
        <f>SUM(Emissions!BJ135:BJ138)</f>
        <v>7.3272611551732094</v>
      </c>
      <c r="BI50" s="22">
        <f>SUM(Emissions!BK135:BK138)</f>
        <v>7.4066804271396602</v>
      </c>
      <c r="BJ50" s="22">
        <f>SUM(Emissions!BL135:BL138)</f>
        <v>7.4870876267687887</v>
      </c>
      <c r="BK50" s="22">
        <f>SUM(Emissions!BM135:BM138)</f>
        <v>7.5611334349710919</v>
      </c>
      <c r="BL50" s="22">
        <f>SUM(Emissions!BN135:BN138)</f>
        <v>7.637904877830632</v>
      </c>
      <c r="BM50" s="22">
        <f>SUM(Emissions!BO135:BO138)</f>
        <v>7.7193859226245793</v>
      </c>
      <c r="BN50" s="22">
        <f>SUM(Emissions!BP135:BP138)</f>
        <v>7.8313180124812938</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0.33048775206044329</v>
      </c>
      <c r="H51" s="22">
        <f>SUM(Emissions!J139:J154)</f>
        <v>0.33346641212934491</v>
      </c>
      <c r="I51" s="22">
        <f>SUM(Emissions!K139:K154)</f>
        <v>0.34566201778047606</v>
      </c>
      <c r="J51" s="22">
        <f>SUM(Emissions!L139:L154)</f>
        <v>0.34062767298069813</v>
      </c>
      <c r="K51" s="22">
        <f>SUM(Emissions!M139:M154)</f>
        <v>0.30450786061967605</v>
      </c>
      <c r="L51" s="22">
        <f>SUM(Emissions!N139:N154)</f>
        <v>0.32381228553079472</v>
      </c>
      <c r="M51" s="22">
        <f>SUM(Emissions!O139:O154)</f>
        <v>0.33423928815240667</v>
      </c>
      <c r="N51" s="22">
        <f>SUM(Emissions!P139:P154)</f>
        <v>0.32074465547025682</v>
      </c>
      <c r="O51" s="22">
        <f>SUM(Emissions!Q139:Q154)</f>
        <v>0.32336524583535148</v>
      </c>
      <c r="P51" s="22">
        <f>SUM(Emissions!R139:R154)</f>
        <v>0.35119013882037781</v>
      </c>
      <c r="Q51" s="22">
        <f>SUM(Emissions!S139:S154)</f>
        <v>0.32029126940696356</v>
      </c>
      <c r="R51" s="22">
        <f>SUM(Emissions!T139:T154)</f>
        <v>0.33764678312297075</v>
      </c>
      <c r="S51" s="22">
        <f>SUM(Emissions!U139:U154)</f>
        <v>0.33321842707878641</v>
      </c>
      <c r="T51" s="22">
        <f>SUM(Emissions!V139:V154)</f>
        <v>0.31666657615956528</v>
      </c>
      <c r="U51" s="22">
        <f>SUM(Emissions!W139:W154)</f>
        <v>0.32070433835754264</v>
      </c>
      <c r="V51" s="22">
        <f>SUM(Emissions!X139:X154)</f>
        <v>0.28411320597365947</v>
      </c>
      <c r="W51" s="22">
        <f>SUM(Emissions!Y139:Y154)</f>
        <v>0.31915614644582579</v>
      </c>
      <c r="X51" s="22">
        <f>SUM(Emissions!Z139:Z154)</f>
        <v>0.34232896504275395</v>
      </c>
      <c r="Y51" s="22">
        <f>SUM(Emissions!AA139:AA154)</f>
        <v>0.32637440014954389</v>
      </c>
      <c r="Z51" s="22">
        <f>SUM(Emissions!AB139:AB154)</f>
        <v>0.33599374207331195</v>
      </c>
      <c r="AA51" s="22">
        <f>SUM(Emissions!AC139:AC154)</f>
        <v>0.32808743453230077</v>
      </c>
      <c r="AB51" s="22">
        <f>SUM(Emissions!AD139:AD154)</f>
        <v>0.34915741198804962</v>
      </c>
      <c r="AC51" s="22">
        <f>SUM(Emissions!AE139:AE154)</f>
        <v>0.35009482671767495</v>
      </c>
      <c r="AD51" s="22">
        <f>SUM(Emissions!AF139:AF154)</f>
        <v>0.3501862437534099</v>
      </c>
      <c r="AE51" s="22">
        <f>SUM(Emissions!AG139:AG154)</f>
        <v>0.34817184165691989</v>
      </c>
      <c r="AF51" s="22">
        <f>SUM(Emissions!AH139:AH154)</f>
        <v>0.34588271838561402</v>
      </c>
      <c r="AG51" s="22">
        <f>SUM(Emissions!AI139:AI154)</f>
        <v>0.34507035154217114</v>
      </c>
      <c r="AH51" s="22">
        <f>SUM(Emissions!AJ139:AJ154)</f>
        <v>0.34381240180358102</v>
      </c>
      <c r="AI51" s="22">
        <f>SUM(Emissions!AK139:AK154)</f>
        <v>0.34071739257820216</v>
      </c>
      <c r="AJ51" s="22">
        <f>SUM(Emissions!AL139:AL154)</f>
        <v>0.32148392116111624</v>
      </c>
      <c r="AK51" s="22">
        <f>SUM(Emissions!AM139:AM154)</f>
        <v>0.32488453210733309</v>
      </c>
      <c r="AL51" s="22">
        <f>SUM(Emissions!AN139:AN154)</f>
        <v>0.32782056251156128</v>
      </c>
      <c r="AM51" s="22">
        <f>SUM(Emissions!AO139:AO154)</f>
        <v>0.33092408918539029</v>
      </c>
      <c r="AN51" s="22">
        <f>SUM(Emissions!AP139:AP154)</f>
        <v>0.33406203861707379</v>
      </c>
      <c r="AO51" s="22">
        <f>SUM(Emissions!AQ139:AQ154)</f>
        <v>0.33892696934895861</v>
      </c>
      <c r="AP51" s="22">
        <f>SUM(Emissions!AR139:AR154)</f>
        <v>0.34414830753850395</v>
      </c>
      <c r="AQ51" s="22">
        <f>SUM(Emissions!AS139:AS154)</f>
        <v>0.34982365093479223</v>
      </c>
      <c r="AR51" s="22">
        <f>SUM(Emissions!AT139:AT154)</f>
        <v>0.35567214273269881</v>
      </c>
      <c r="AS51" s="22">
        <f>SUM(Emissions!AU139:AU154)</f>
        <v>0.3634803801404542</v>
      </c>
      <c r="AT51" s="22">
        <f>SUM(Emissions!AV139:AV154)</f>
        <v>0.37186584060079098</v>
      </c>
      <c r="AU51" s="22">
        <f>SUM(Emissions!AW139:AW154)</f>
        <v>0.37857064810575813</v>
      </c>
      <c r="AV51" s="22">
        <f>SUM(Emissions!AX139:AX154)</f>
        <v>0.3849904794759712</v>
      </c>
      <c r="AW51" s="22">
        <f>SUM(Emissions!AY139:AY154)</f>
        <v>0.39132887797237031</v>
      </c>
      <c r="AX51" s="22">
        <f>SUM(Emissions!AZ139:AZ154)</f>
        <v>0.39835690181515382</v>
      </c>
      <c r="AY51" s="22">
        <f>SUM(Emissions!BA139:BA154)</f>
        <v>0.40400842741090742</v>
      </c>
      <c r="AZ51" s="22">
        <f>SUM(Emissions!BB139:BB154)</f>
        <v>0.40998478959340617</v>
      </c>
      <c r="BA51" s="22">
        <f>SUM(Emissions!BC139:BC154)</f>
        <v>0.41624220509007098</v>
      </c>
      <c r="BB51" s="22">
        <f>SUM(Emissions!BD139:BD154)</f>
        <v>0.42196974672915344</v>
      </c>
      <c r="BC51" s="22">
        <f>SUM(Emissions!BE139:BE154)</f>
        <v>0.42765134776251873</v>
      </c>
      <c r="BD51" s="22">
        <f>SUM(Emissions!BF139:BF154)</f>
        <v>0.43365210227569329</v>
      </c>
      <c r="BE51" s="22">
        <f>SUM(Emissions!BG139:BG154)</f>
        <v>0.44007087855690369</v>
      </c>
      <c r="BF51" s="22">
        <f>SUM(Emissions!BH139:BH154)</f>
        <v>0.44654227704416716</v>
      </c>
      <c r="BG51" s="22">
        <f>SUM(Emissions!BI139:BI154)</f>
        <v>0.45315825291062106</v>
      </c>
      <c r="BH51" s="22">
        <f>SUM(Emissions!BJ139:BJ154)</f>
        <v>0.45993287320794568</v>
      </c>
      <c r="BI51" s="22">
        <f>SUM(Emissions!BK139:BK154)</f>
        <v>0.46726734320600039</v>
      </c>
      <c r="BJ51" s="22">
        <f>SUM(Emissions!BL139:BL154)</f>
        <v>0.47488657378995941</v>
      </c>
      <c r="BK51" s="22">
        <f>SUM(Emissions!BM139:BM154)</f>
        <v>0.48223039362739356</v>
      </c>
      <c r="BL51" s="22">
        <f>SUM(Emissions!BN139:BN154)</f>
        <v>0.48983374773548133</v>
      </c>
      <c r="BM51" s="22">
        <f>SUM(Emissions!BO139:BO154)</f>
        <v>0.49786078731892314</v>
      </c>
      <c r="BN51" s="22">
        <f>SUM(Emissions!BP139:BP154)</f>
        <v>0.50796649653320902</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1.5030182084470827</v>
      </c>
      <c r="AC52" s="49">
        <f t="shared" si="38"/>
        <v>1.5214367064595609</v>
      </c>
      <c r="AD52" s="49">
        <f t="shared" si="38"/>
        <v>1.5331948225173788</v>
      </c>
      <c r="AE52" s="49">
        <f t="shared" si="38"/>
        <v>1.530295870768708</v>
      </c>
      <c r="AF52" s="49">
        <f t="shared" si="38"/>
        <v>1.5261756613566475</v>
      </c>
      <c r="AG52" s="49">
        <f t="shared" si="38"/>
        <v>1.5328809907508838</v>
      </c>
      <c r="AH52" s="49">
        <f t="shared" si="38"/>
        <v>1.5355873932477921</v>
      </c>
      <c r="AI52" s="49">
        <f t="shared" si="38"/>
        <v>1.5246188938166489</v>
      </c>
      <c r="AJ52" s="49">
        <f t="shared" si="38"/>
        <v>1.3903678658541307</v>
      </c>
      <c r="AK52" s="49">
        <f t="shared" si="38"/>
        <v>1.431200560294678</v>
      </c>
      <c r="AL52" s="49">
        <f t="shared" si="38"/>
        <v>1.4558611421016978</v>
      </c>
      <c r="AM52" s="49">
        <f t="shared" si="38"/>
        <v>1.4833265315494306</v>
      </c>
      <c r="AN52" s="49">
        <f t="shared" si="38"/>
        <v>1.511137429443413</v>
      </c>
      <c r="AO52" s="49">
        <f t="shared" si="38"/>
        <v>1.552854204763416</v>
      </c>
      <c r="AP52" s="49">
        <f t="shared" si="38"/>
        <v>1.5970023497599792</v>
      </c>
      <c r="AQ52" s="49">
        <f t="shared" si="38"/>
        <v>1.6451110003889706</v>
      </c>
      <c r="AR52" s="49">
        <f t="shared" si="38"/>
        <v>1.6948647840979238</v>
      </c>
      <c r="AS52" s="49">
        <f t="shared" si="38"/>
        <v>1.7608896277665227</v>
      </c>
      <c r="AT52" s="49">
        <f t="shared" si="38"/>
        <v>1.8312150476794922</v>
      </c>
      <c r="AU52" s="49">
        <f t="shared" si="38"/>
        <v>1.8952860599874723</v>
      </c>
      <c r="AV52" s="49">
        <f t="shared" si="38"/>
        <v>1.9586875621013589</v>
      </c>
      <c r="AW52" s="49">
        <f t="shared" si="38"/>
        <v>2.0226612259431631</v>
      </c>
      <c r="AX52" s="49">
        <f t="shared" si="38"/>
        <v>2.09362563494301</v>
      </c>
      <c r="AY52" s="49">
        <f t="shared" si="38"/>
        <v>2.1537659637128828</v>
      </c>
      <c r="AZ52" s="49">
        <f t="shared" si="38"/>
        <v>2.218658745431985</v>
      </c>
      <c r="BA52" s="49">
        <f t="shared" si="38"/>
        <v>2.2869076605206056</v>
      </c>
      <c r="BB52" s="49">
        <f t="shared" si="38"/>
        <v>2.3515829978429603</v>
      </c>
      <c r="BC52" s="49">
        <f t="shared" si="38"/>
        <v>2.4172796869807689</v>
      </c>
      <c r="BD52" s="49">
        <f t="shared" si="38"/>
        <v>2.4869830073836194</v>
      </c>
      <c r="BE52" s="49">
        <f t="shared" si="38"/>
        <v>2.5565892377562158</v>
      </c>
      <c r="BF52" s="49">
        <f t="shared" si="38"/>
        <v>2.6277028306812893</v>
      </c>
      <c r="BG52" s="49">
        <f t="shared" si="38"/>
        <v>2.7010924895015909</v>
      </c>
      <c r="BH52" s="49">
        <f t="shared" si="38"/>
        <v>2.7768878345650547</v>
      </c>
      <c r="BI52" s="49">
        <f t="shared" si="38"/>
        <v>2.8588515562048205</v>
      </c>
      <c r="BJ52" s="49">
        <f t="shared" si="38"/>
        <v>2.9444577477327312</v>
      </c>
      <c r="BK52" s="49">
        <f t="shared" si="38"/>
        <v>3.0285470308364193</v>
      </c>
      <c r="BL52" s="49">
        <f t="shared" si="38"/>
        <v>3.1164229956410368</v>
      </c>
      <c r="BM52" s="49">
        <f t="shared" si="38"/>
        <v>3.209440948559668</v>
      </c>
      <c r="BN52" s="49">
        <f t="shared" si="38"/>
        <v>3.3235826894430338</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1.1308218221049495</v>
      </c>
      <c r="AC53" s="22">
        <f>SUM(Emissions!AE156:AE171)</f>
        <v>1.1457085536565732</v>
      </c>
      <c r="AD53" s="22">
        <f>SUM(Emissions!AF156:AF171)</f>
        <v>1.1555473352236769</v>
      </c>
      <c r="AE53" s="22">
        <f>SUM(Emissions!AG156:AG171)</f>
        <v>1.1542445515332809</v>
      </c>
      <c r="AF53" s="22">
        <f>SUM(Emissions!AH156:AH171)</f>
        <v>1.1519890824585763</v>
      </c>
      <c r="AG53" s="22">
        <f>SUM(Emissions!AI156:AI171)</f>
        <v>1.1579542868433259</v>
      </c>
      <c r="AH53" s="22">
        <f>SUM(Emissions!AJ156:AJ171)</f>
        <v>1.160870064880684</v>
      </c>
      <c r="AI53" s="22">
        <f>SUM(Emissions!AK156:AK171)</f>
        <v>1.153342294368398</v>
      </c>
      <c r="AJ53" s="22">
        <f>SUM(Emissions!AL156:AL171)</f>
        <v>1.0516076526811806</v>
      </c>
      <c r="AK53" s="22">
        <f>SUM(Emissions!AM156:AM171)</f>
        <v>1.0831480207063957</v>
      </c>
      <c r="AL53" s="22">
        <f>SUM(Emissions!AN156:AN171)</f>
        <v>1.1023443546103555</v>
      </c>
      <c r="AM53" s="22">
        <f>SUM(Emissions!AO156:AO171)</f>
        <v>1.1236967130048376</v>
      </c>
      <c r="AN53" s="22">
        <f>SUM(Emissions!AP156:AP171)</f>
        <v>1.1453258495171041</v>
      </c>
      <c r="AO53" s="22">
        <f>SUM(Emissions!AQ156:AQ171)</f>
        <v>1.1776146086493562</v>
      </c>
      <c r="AP53" s="22">
        <f>SUM(Emissions!AR156:AR171)</f>
        <v>1.2118166322849406</v>
      </c>
      <c r="AQ53" s="22">
        <f>SUM(Emissions!AS156:AS171)</f>
        <v>1.2490768133437011</v>
      </c>
      <c r="AR53" s="22">
        <f>SUM(Emissions!AT156:AT171)</f>
        <v>1.2876237878980261</v>
      </c>
      <c r="AS53" s="22">
        <f>SUM(Emissions!AU156:AU171)</f>
        <v>1.338676477369461</v>
      </c>
      <c r="AT53" s="22">
        <f>SUM(Emissions!AV156:AV171)</f>
        <v>1.3930655234672016</v>
      </c>
      <c r="AU53" s="22">
        <f>SUM(Emissions!AW156:AW171)</f>
        <v>1.4431424117082519</v>
      </c>
      <c r="AV53" s="22">
        <f>SUM(Emissions!AX156:AX171)</f>
        <v>1.4927688556116141</v>
      </c>
      <c r="AW53" s="22">
        <f>SUM(Emissions!AY156:AY171)</f>
        <v>1.5428978715051107</v>
      </c>
      <c r="AX53" s="22">
        <f>SUM(Emissions!AZ156:AZ171)</f>
        <v>1.5984690940401975</v>
      </c>
      <c r="AY53" s="22">
        <f>SUM(Emissions!BA156:BA171)</f>
        <v>1.6457744249774038</v>
      </c>
      <c r="AZ53" s="22">
        <f>SUM(Emissions!BB156:BB171)</f>
        <v>1.6968199837938127</v>
      </c>
      <c r="BA53" s="22">
        <f>SUM(Emissions!BC156:BC171)</f>
        <v>1.7505152274308864</v>
      </c>
      <c r="BB53" s="22">
        <f>SUM(Emissions!BD156:BD171)</f>
        <v>1.801517137222425</v>
      </c>
      <c r="BC53" s="22">
        <f>SUM(Emissions!BE156:BE171)</f>
        <v>1.8533677602035534</v>
      </c>
      <c r="BD53" s="22">
        <f>SUM(Emissions!BF156:BF171)</f>
        <v>1.9083750878750121</v>
      </c>
      <c r="BE53" s="22">
        <f>SUM(Emissions!BG156:BG171)</f>
        <v>1.9631035504775354</v>
      </c>
      <c r="BF53" s="22">
        <f>SUM(Emissions!BH156:BH171)</f>
        <v>2.0190464493272602</v>
      </c>
      <c r="BG53" s="22">
        <f>SUM(Emissions!BI156:BI171)</f>
        <v>2.0768000908729496</v>
      </c>
      <c r="BH53" s="22">
        <f>SUM(Emissions!BJ156:BJ171)</f>
        <v>2.1364670770677172</v>
      </c>
      <c r="BI53" s="22">
        <f>SUM(Emissions!BK156:BK171)</f>
        <v>2.2009650490909141</v>
      </c>
      <c r="BJ53" s="22">
        <f>SUM(Emissions!BL156:BL171)</f>
        <v>2.2683612753816242</v>
      </c>
      <c r="BK53" s="22">
        <f>SUM(Emissions!BM156:BM171)</f>
        <v>2.3346393153379341</v>
      </c>
      <c r="BL53" s="22">
        <f>SUM(Emissions!BN156:BN171)</f>
        <v>2.4039121883636545</v>
      </c>
      <c r="BM53" s="22">
        <f>SUM(Emissions!BO156:BO171)</f>
        <v>2.4772358625054682</v>
      </c>
      <c r="BN53" s="22">
        <f>SUM(Emissions!BP156:BP171)</f>
        <v>2.5670290312052098</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0.37219638634213315</v>
      </c>
      <c r="AC54" s="22">
        <f>SUM(Emissions!AE172:AE187)</f>
        <v>0.3757281528029876</v>
      </c>
      <c r="AD54" s="22">
        <f>SUM(Emissions!AF172:AF187)</f>
        <v>0.37764748729370184</v>
      </c>
      <c r="AE54" s="22">
        <f>SUM(Emissions!AG172:AG187)</f>
        <v>0.37605131923542723</v>
      </c>
      <c r="AF54" s="22">
        <f>SUM(Emissions!AH172:AH187)</f>
        <v>0.37418657889807105</v>
      </c>
      <c r="AG54" s="22">
        <f>SUM(Emissions!AI172:AI187)</f>
        <v>0.37492670390755789</v>
      </c>
      <c r="AH54" s="22">
        <f>SUM(Emissions!AJ172:AJ187)</f>
        <v>0.37471732836710814</v>
      </c>
      <c r="AI54" s="22">
        <f>SUM(Emissions!AK172:AK187)</f>
        <v>0.37127659944825098</v>
      </c>
      <c r="AJ54" s="22">
        <f>SUM(Emissions!AL172:AL187)</f>
        <v>0.33876021317295019</v>
      </c>
      <c r="AK54" s="22">
        <f>SUM(Emissions!AM172:AM187)</f>
        <v>0.34805253958828231</v>
      </c>
      <c r="AL54" s="22">
        <f>SUM(Emissions!AN172:AN187)</f>
        <v>0.3535167874913423</v>
      </c>
      <c r="AM54" s="22">
        <f>SUM(Emissions!AO172:AO187)</f>
        <v>0.35962981854459308</v>
      </c>
      <c r="AN54" s="22">
        <f>SUM(Emissions!AP172:AP187)</f>
        <v>0.36581157992630897</v>
      </c>
      <c r="AO54" s="22">
        <f>SUM(Emissions!AQ172:AQ187)</f>
        <v>0.37523959611405983</v>
      </c>
      <c r="AP54" s="22">
        <f>SUM(Emissions!AR172:AR187)</f>
        <v>0.3851857174750386</v>
      </c>
      <c r="AQ54" s="22">
        <f>SUM(Emissions!AS172:AS187)</f>
        <v>0.3960341870452696</v>
      </c>
      <c r="AR54" s="22">
        <f>SUM(Emissions!AT172:AT187)</f>
        <v>0.40724099619989779</v>
      </c>
      <c r="AS54" s="22">
        <f>SUM(Emissions!AU172:AU187)</f>
        <v>0.42221315039706164</v>
      </c>
      <c r="AT54" s="22">
        <f>SUM(Emissions!AV172:AV187)</f>
        <v>0.43814952421229059</v>
      </c>
      <c r="AU54" s="22">
        <f>SUM(Emissions!AW172:AW187)</f>
        <v>0.45214364827922038</v>
      </c>
      <c r="AV54" s="22">
        <f>SUM(Emissions!AX172:AX187)</f>
        <v>0.46591870648974476</v>
      </c>
      <c r="AW54" s="22">
        <f>SUM(Emissions!AY172:AY187)</f>
        <v>0.47976335443805262</v>
      </c>
      <c r="AX54" s="22">
        <f>SUM(Emissions!AZ172:AZ187)</f>
        <v>0.49515654090281241</v>
      </c>
      <c r="AY54" s="22">
        <f>SUM(Emissions!BA172:BA187)</f>
        <v>0.5079915387354792</v>
      </c>
      <c r="AZ54" s="22">
        <f>SUM(Emissions!BB172:BB187)</f>
        <v>0.52183876163817211</v>
      </c>
      <c r="BA54" s="22">
        <f>SUM(Emissions!BC172:BC187)</f>
        <v>0.53639243308971918</v>
      </c>
      <c r="BB54" s="22">
        <f>SUM(Emissions!BD172:BD187)</f>
        <v>0.55006586062053531</v>
      </c>
      <c r="BC54" s="22">
        <f>SUM(Emissions!BE172:BE187)</f>
        <v>0.56391192677721547</v>
      </c>
      <c r="BD54" s="22">
        <f>SUM(Emissions!BF172:BF187)</f>
        <v>0.57860791950860757</v>
      </c>
      <c r="BE54" s="22">
        <f>SUM(Emissions!BG172:BG187)</f>
        <v>0.59348568727868034</v>
      </c>
      <c r="BF54" s="22">
        <f>SUM(Emissions!BH172:BH187)</f>
        <v>0.60865638135402922</v>
      </c>
      <c r="BG54" s="22">
        <f>SUM(Emissions!BI172:BI187)</f>
        <v>0.62429239862864139</v>
      </c>
      <c r="BH54" s="22">
        <f>SUM(Emissions!BJ172:BJ187)</f>
        <v>0.64042075749733729</v>
      </c>
      <c r="BI54" s="22">
        <f>SUM(Emissions!BK172:BK187)</f>
        <v>0.65788650711390617</v>
      </c>
      <c r="BJ54" s="22">
        <f>SUM(Emissions!BL172:BL187)</f>
        <v>0.67609647235110693</v>
      </c>
      <c r="BK54" s="22">
        <f>SUM(Emissions!BM172:BM187)</f>
        <v>0.6939077154984854</v>
      </c>
      <c r="BL54" s="22">
        <f>SUM(Emissions!BN172:BN187)</f>
        <v>0.71251080727738225</v>
      </c>
      <c r="BM54" s="22">
        <f>SUM(Emissions!BO172:BO187)</f>
        <v>0.73220508605419987</v>
      </c>
      <c r="BN54" s="22">
        <f>SUM(Emissions!BP172:BP187)</f>
        <v>0.75655365823782406</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24704.957020780996</v>
      </c>
      <c r="AC58" s="22">
        <f t="shared" si="42"/>
        <v>24655.484903336557</v>
      </c>
      <c r="AD58" s="22">
        <f t="shared" si="42"/>
        <v>24509.662241758168</v>
      </c>
      <c r="AE58" s="22">
        <f t="shared" si="42"/>
        <v>24162.422698699153</v>
      </c>
      <c r="AF58" s="22">
        <f t="shared" si="42"/>
        <v>23806.718844244882</v>
      </c>
      <c r="AG58" s="22">
        <f t="shared" si="42"/>
        <v>23602.914328594339</v>
      </c>
      <c r="AH58" s="22">
        <f t="shared" si="42"/>
        <v>23347.684885283743</v>
      </c>
      <c r="AI58" s="22">
        <f t="shared" si="42"/>
        <v>22920.829802747528</v>
      </c>
      <c r="AJ58" s="22">
        <f t="shared" si="42"/>
        <v>20962.701629567109</v>
      </c>
      <c r="AK58" s="22">
        <f t="shared" si="42"/>
        <v>21345.924876646674</v>
      </c>
      <c r="AL58" s="22">
        <f t="shared" ref="AL58:BN58" si="43">AL4*CH4GWP</f>
        <v>21523.537682289319</v>
      </c>
      <c r="AM58" s="22">
        <f t="shared" si="43"/>
        <v>21731.648457246374</v>
      </c>
      <c r="AN58" s="22">
        <f t="shared" si="43"/>
        <v>21939.701395136577</v>
      </c>
      <c r="AO58" s="22">
        <f t="shared" si="43"/>
        <v>22308.855306451802</v>
      </c>
      <c r="AP58" s="22">
        <f t="shared" si="43"/>
        <v>22690.446767066376</v>
      </c>
      <c r="AQ58" s="22">
        <f t="shared" si="43"/>
        <v>23110.225802232548</v>
      </c>
      <c r="AR58" s="22">
        <f t="shared" si="43"/>
        <v>23540.169227712529</v>
      </c>
      <c r="AS58" s="22">
        <f t="shared" si="43"/>
        <v>24147.039944483196</v>
      </c>
      <c r="AT58" s="22">
        <f t="shared" si="43"/>
        <v>24789.93125119582</v>
      </c>
      <c r="AU58" s="22">
        <f t="shared" si="43"/>
        <v>25207.880187465827</v>
      </c>
      <c r="AV58" s="22">
        <f t="shared" si="43"/>
        <v>25597.262096438299</v>
      </c>
      <c r="AW58" s="22">
        <f t="shared" si="43"/>
        <v>25972.039336093636</v>
      </c>
      <c r="AX58" s="22">
        <f t="shared" si="43"/>
        <v>26399.965912137657</v>
      </c>
      <c r="AY58" s="22">
        <f t="shared" si="43"/>
        <v>26692.372226683954</v>
      </c>
      <c r="AZ58" s="22">
        <f t="shared" si="43"/>
        <v>27008.186154076539</v>
      </c>
      <c r="BA58" s="22">
        <f t="shared" si="43"/>
        <v>27337.255243320731</v>
      </c>
      <c r="BB58" s="22">
        <f t="shared" si="43"/>
        <v>27609.777885869167</v>
      </c>
      <c r="BC58" s="22">
        <f t="shared" si="43"/>
        <v>27872.302499731435</v>
      </c>
      <c r="BD58" s="22">
        <f t="shared" si="43"/>
        <v>28152.821205876175</v>
      </c>
      <c r="BE58" s="22">
        <f t="shared" si="43"/>
        <v>28495.949851572877</v>
      </c>
      <c r="BF58" s="22">
        <f t="shared" si="43"/>
        <v>28836.712817543801</v>
      </c>
      <c r="BG58" s="22">
        <f t="shared" si="43"/>
        <v>29181.641594988469</v>
      </c>
      <c r="BH58" s="22">
        <f t="shared" si="43"/>
        <v>29531.146234801017</v>
      </c>
      <c r="BI58" s="22">
        <f t="shared" si="43"/>
        <v>29917.592771739772</v>
      </c>
      <c r="BJ58" s="22">
        <f t="shared" si="43"/>
        <v>30311.266044658292</v>
      </c>
      <c r="BK58" s="22">
        <f t="shared" si="43"/>
        <v>30672.370581731957</v>
      </c>
      <c r="BL58" s="22">
        <f t="shared" si="43"/>
        <v>31046.343835176209</v>
      </c>
      <c r="BM58" s="22">
        <f t="shared" si="43"/>
        <v>31443.143550932906</v>
      </c>
      <c r="BN58" s="22">
        <f t="shared" si="43"/>
        <v>31991.408089637476</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776.9938775148803</v>
      </c>
      <c r="AC59" s="22">
        <f t="shared" si="45"/>
        <v>778.54007388764785</v>
      </c>
      <c r="AD59" s="22">
        <f t="shared" si="45"/>
        <v>776.73927730422531</v>
      </c>
      <c r="AE59" s="22">
        <f t="shared" si="45"/>
        <v>767.6371328096335</v>
      </c>
      <c r="AF59" s="22">
        <f t="shared" si="45"/>
        <v>758.18770806161808</v>
      </c>
      <c r="AG59" s="22">
        <f t="shared" si="45"/>
        <v>754.36148658441664</v>
      </c>
      <c r="AH59" s="22">
        <f t="shared" si="45"/>
        <v>748.70452428506746</v>
      </c>
      <c r="AI59" s="22">
        <f t="shared" si="45"/>
        <v>736.56552041923862</v>
      </c>
      <c r="AJ59" s="22">
        <f t="shared" si="45"/>
        <v>665.44651700502129</v>
      </c>
      <c r="AK59" s="22">
        <f t="shared" si="45"/>
        <v>679.16892847128554</v>
      </c>
      <c r="AL59" s="22">
        <f t="shared" ref="AL59:BN59" si="46">AL11*CH4GWP</f>
        <v>685.02955037454853</v>
      </c>
      <c r="AM59" s="22">
        <f t="shared" si="46"/>
        <v>692.10977639136195</v>
      </c>
      <c r="AN59" s="22">
        <f t="shared" si="46"/>
        <v>699.23425554281494</v>
      </c>
      <c r="AO59" s="22">
        <f t="shared" si="46"/>
        <v>712.60726362730372</v>
      </c>
      <c r="AP59" s="22">
        <f t="shared" si="46"/>
        <v>726.85907332092313</v>
      </c>
      <c r="AQ59" s="22">
        <f t="shared" si="46"/>
        <v>742.63429013227358</v>
      </c>
      <c r="AR59" s="22">
        <f t="shared" si="46"/>
        <v>758.85683014378719</v>
      </c>
      <c r="AS59" s="22">
        <f t="shared" si="46"/>
        <v>781.96375616475677</v>
      </c>
      <c r="AT59" s="22">
        <f t="shared" si="46"/>
        <v>806.53141272099197</v>
      </c>
      <c r="AU59" s="22">
        <f t="shared" si="46"/>
        <v>827.89448154928527</v>
      </c>
      <c r="AV59" s="22">
        <f t="shared" si="46"/>
        <v>848.5694450035337</v>
      </c>
      <c r="AW59" s="22">
        <f t="shared" si="46"/>
        <v>869.09839518478805</v>
      </c>
      <c r="AX59" s="22">
        <f t="shared" si="46"/>
        <v>892.18678983554514</v>
      </c>
      <c r="AY59" s="22">
        <f t="shared" si="46"/>
        <v>910.31690290827578</v>
      </c>
      <c r="AZ59" s="22">
        <f t="shared" si="46"/>
        <v>930.06973791461769</v>
      </c>
      <c r="BA59" s="22">
        <f t="shared" si="46"/>
        <v>950.81993229722616</v>
      </c>
      <c r="BB59" s="22">
        <f t="shared" si="46"/>
        <v>969.71631406839526</v>
      </c>
      <c r="BC59" s="22">
        <f t="shared" si="46"/>
        <v>988.65555669592254</v>
      </c>
      <c r="BD59" s="22">
        <f t="shared" si="46"/>
        <v>1008.8247500065963</v>
      </c>
      <c r="BE59" s="22">
        <f t="shared" si="46"/>
        <v>1028.6139632372351</v>
      </c>
      <c r="BF59" s="22">
        <f t="shared" si="46"/>
        <v>1048.6096865394366</v>
      </c>
      <c r="BG59" s="22">
        <f t="shared" si="46"/>
        <v>1069.1004895659801</v>
      </c>
      <c r="BH59" s="22">
        <f t="shared" si="46"/>
        <v>1090.1179949936723</v>
      </c>
      <c r="BI59" s="22">
        <f t="shared" si="46"/>
        <v>1113.0830165873845</v>
      </c>
      <c r="BJ59" s="22">
        <f t="shared" si="46"/>
        <v>1136.9767212388008</v>
      </c>
      <c r="BK59" s="22">
        <f t="shared" si="46"/>
        <v>1159.8301881535501</v>
      </c>
      <c r="BL59" s="22">
        <f t="shared" si="46"/>
        <v>1183.6414765340642</v>
      </c>
      <c r="BM59" s="22">
        <f t="shared" si="46"/>
        <v>1208.8802698191198</v>
      </c>
      <c r="BN59" s="22">
        <f t="shared" si="46"/>
        <v>1241.361428360922</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1620.7509202646306</v>
      </c>
      <c r="AC60" s="22">
        <f t="shared" si="48"/>
        <v>1641.941251182649</v>
      </c>
      <c r="AD60" s="22">
        <f t="shared" si="48"/>
        <v>1654.0461775314034</v>
      </c>
      <c r="AE60" s="22">
        <f t="shared" si="48"/>
        <v>1646.670198036634</v>
      </c>
      <c r="AF60" s="22">
        <f t="shared" si="48"/>
        <v>1637.498837378371</v>
      </c>
      <c r="AG60" s="22">
        <f t="shared" si="48"/>
        <v>1642.2595142866512</v>
      </c>
      <c r="AH60" s="22">
        <f t="shared" si="48"/>
        <v>1641.6557949934106</v>
      </c>
      <c r="AI60" s="22">
        <f t="shared" si="48"/>
        <v>1623.1584012666617</v>
      </c>
      <c r="AJ60" s="22">
        <f t="shared" si="48"/>
        <v>1444.8484071626797</v>
      </c>
      <c r="AK60" s="22">
        <f t="shared" si="48"/>
        <v>1496.9476458730007</v>
      </c>
      <c r="AL60" s="22">
        <f t="shared" ref="AL60:BN60" si="49">AL19*N2OGWP</f>
        <v>1527.9622632626115</v>
      </c>
      <c r="AM60" s="22">
        <f t="shared" si="49"/>
        <v>1562.4854778370707</v>
      </c>
      <c r="AN60" s="22">
        <f t="shared" si="49"/>
        <v>1597.336712675881</v>
      </c>
      <c r="AO60" s="22">
        <f t="shared" si="49"/>
        <v>1650.0567011336384</v>
      </c>
      <c r="AP60" s="22">
        <f t="shared" si="49"/>
        <v>1706.1182647129801</v>
      </c>
      <c r="AQ60" s="22">
        <f t="shared" si="49"/>
        <v>1767.1793520187982</v>
      </c>
      <c r="AR60" s="22">
        <f t="shared" si="49"/>
        <v>1830.2467378298975</v>
      </c>
      <c r="AS60" s="22">
        <f t="shared" si="49"/>
        <v>1914.203570725997</v>
      </c>
      <c r="AT60" s="22">
        <f t="shared" si="49"/>
        <v>2003.5786422103126</v>
      </c>
      <c r="AU60" s="22">
        <f t="shared" si="49"/>
        <v>2082.7958593745961</v>
      </c>
      <c r="AV60" s="22">
        <f t="shared" si="49"/>
        <v>2160.88474607544</v>
      </c>
      <c r="AW60" s="22">
        <f t="shared" si="49"/>
        <v>2239.4493626724584</v>
      </c>
      <c r="AX60" s="22">
        <f t="shared" si="49"/>
        <v>2326.7270196152999</v>
      </c>
      <c r="AY60" s="22">
        <f t="shared" si="49"/>
        <v>2399.858253341602</v>
      </c>
      <c r="AZ60" s="22">
        <f t="shared" si="49"/>
        <v>2479.0906873921808</v>
      </c>
      <c r="BA60" s="22">
        <f t="shared" si="49"/>
        <v>2562.3680505700872</v>
      </c>
      <c r="BB60" s="22">
        <f t="shared" si="49"/>
        <v>2640.8348300557341</v>
      </c>
      <c r="BC60" s="22">
        <f t="shared" si="49"/>
        <v>2720.3689866893496</v>
      </c>
      <c r="BD60" s="22">
        <f t="shared" si="49"/>
        <v>2804.7678892542235</v>
      </c>
      <c r="BE60" s="22">
        <f t="shared" si="49"/>
        <v>2890.512514687261</v>
      </c>
      <c r="BF60" s="22">
        <f t="shared" si="49"/>
        <v>2978.0081419812309</v>
      </c>
      <c r="BG60" s="22">
        <f t="shared" si="49"/>
        <v>3068.2283723194273</v>
      </c>
      <c r="BH60" s="22">
        <f t="shared" si="49"/>
        <v>3161.3330870195823</v>
      </c>
      <c r="BI60" s="22">
        <f t="shared" si="49"/>
        <v>3262.0848880123767</v>
      </c>
      <c r="BJ60" s="22">
        <f t="shared" si="49"/>
        <v>3367.5145589992603</v>
      </c>
      <c r="BK60" s="22">
        <f t="shared" si="49"/>
        <v>3470.8443234215997</v>
      </c>
      <c r="BL60" s="22">
        <f t="shared" si="49"/>
        <v>3578.7850679636053</v>
      </c>
      <c r="BM60" s="22">
        <f t="shared" si="49"/>
        <v>3693.0395464736221</v>
      </c>
      <c r="BN60" s="22">
        <f t="shared" si="49"/>
        <v>3833.7609906667726</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916.39904428073066</v>
      </c>
      <c r="AC61" s="22">
        <f t="shared" si="51"/>
        <v>957.70927900519757</v>
      </c>
      <c r="AD61" s="22">
        <f t="shared" si="51"/>
        <v>944.27038684966465</v>
      </c>
      <c r="AE61" s="22">
        <f t="shared" si="51"/>
        <v>931.78327853413111</v>
      </c>
      <c r="AF61" s="22">
        <f t="shared" si="51"/>
        <v>941.79408509859809</v>
      </c>
      <c r="AG61" s="22">
        <f t="shared" si="51"/>
        <v>950.68729182306481</v>
      </c>
      <c r="AH61" s="22">
        <f t="shared" si="51"/>
        <v>953.20321518753167</v>
      </c>
      <c r="AI61" s="22">
        <f t="shared" si="51"/>
        <v>956.763261286947</v>
      </c>
      <c r="AJ61" s="22">
        <f t="shared" si="51"/>
        <v>960.32330738636199</v>
      </c>
      <c r="AK61" s="22">
        <f t="shared" si="51"/>
        <v>963.88335348577709</v>
      </c>
      <c r="AL61" s="22">
        <f t="shared" ref="AL61:BN61" si="52">AL27*CH4GWP</f>
        <v>967.44339958519208</v>
      </c>
      <c r="AM61" s="22">
        <f t="shared" si="52"/>
        <v>971.0034456846073</v>
      </c>
      <c r="AN61" s="22">
        <f t="shared" si="52"/>
        <v>974.56349178402229</v>
      </c>
      <c r="AO61" s="22">
        <f t="shared" si="52"/>
        <v>978.12353788343751</v>
      </c>
      <c r="AP61" s="22">
        <f t="shared" si="52"/>
        <v>981.68358398285261</v>
      </c>
      <c r="AQ61" s="22">
        <f t="shared" si="52"/>
        <v>985.2436300822676</v>
      </c>
      <c r="AR61" s="22">
        <f t="shared" si="52"/>
        <v>988.8036761816827</v>
      </c>
      <c r="AS61" s="22">
        <f t="shared" si="52"/>
        <v>992.36372228109781</v>
      </c>
      <c r="AT61" s="22">
        <f t="shared" si="52"/>
        <v>995.92376838051302</v>
      </c>
      <c r="AU61" s="22">
        <f t="shared" si="52"/>
        <v>999.27215253115673</v>
      </c>
      <c r="AV61" s="22">
        <f t="shared" si="52"/>
        <v>1002.6205366818004</v>
      </c>
      <c r="AW61" s="22">
        <f t="shared" si="52"/>
        <v>1005.9689208324443</v>
      </c>
      <c r="AX61" s="22">
        <f t="shared" si="52"/>
        <v>1009.317304983088</v>
      </c>
      <c r="AY61" s="22">
        <f t="shared" si="52"/>
        <v>1012.6656891337318</v>
      </c>
      <c r="AZ61" s="22">
        <f t="shared" si="52"/>
        <v>1016.0140732843756</v>
      </c>
      <c r="BA61" s="22">
        <f t="shared" si="52"/>
        <v>1019.3624574350195</v>
      </c>
      <c r="BB61" s="22">
        <f t="shared" si="52"/>
        <v>1022.710841585663</v>
      </c>
      <c r="BC61" s="22">
        <f t="shared" si="52"/>
        <v>1025.7736963097952</v>
      </c>
      <c r="BD61" s="22">
        <f t="shared" si="52"/>
        <v>1028.836551033927</v>
      </c>
      <c r="BE61" s="22">
        <f t="shared" si="52"/>
        <v>1031.8994057580592</v>
      </c>
      <c r="BF61" s="22">
        <f t="shared" si="52"/>
        <v>1034.9622604821907</v>
      </c>
      <c r="BG61" s="22">
        <f t="shared" si="52"/>
        <v>1038.0251152063229</v>
      </c>
      <c r="BH61" s="22">
        <f t="shared" si="52"/>
        <v>1041.0879699304548</v>
      </c>
      <c r="BI61" s="22">
        <f t="shared" si="52"/>
        <v>1044.1508246545868</v>
      </c>
      <c r="BJ61" s="22">
        <f t="shared" si="52"/>
        <v>1047.2136793787188</v>
      </c>
      <c r="BK61" s="22">
        <f t="shared" si="52"/>
        <v>1050.2765341028507</v>
      </c>
      <c r="BL61" s="22">
        <f t="shared" si="52"/>
        <v>1053.3393888269827</v>
      </c>
      <c r="BM61" s="22">
        <f t="shared" si="52"/>
        <v>1056.4022435511147</v>
      </c>
      <c r="BN61" s="22">
        <f t="shared" si="52"/>
        <v>1059.4650982752464</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957.90428313424388</v>
      </c>
      <c r="AC62" s="22">
        <f t="shared" si="54"/>
        <v>993.12814482495412</v>
      </c>
      <c r="AD62" s="22">
        <f t="shared" si="54"/>
        <v>983.64299307566409</v>
      </c>
      <c r="AE62" s="22">
        <f t="shared" si="54"/>
        <v>974.93508324637412</v>
      </c>
      <c r="AF62" s="22">
        <f t="shared" si="54"/>
        <v>984.5993308570844</v>
      </c>
      <c r="AG62" s="22">
        <f t="shared" si="54"/>
        <v>993.3509285477943</v>
      </c>
      <c r="AH62" s="22">
        <f t="shared" si="54"/>
        <v>996.89473455850464</v>
      </c>
      <c r="AI62" s="22">
        <f t="shared" si="54"/>
        <v>1001.6941603201909</v>
      </c>
      <c r="AJ62" s="22">
        <f t="shared" si="54"/>
        <v>1006.4935860818769</v>
      </c>
      <c r="AK62" s="22">
        <f t="shared" si="54"/>
        <v>1011.2930118435631</v>
      </c>
      <c r="AL62" s="22">
        <f t="shared" ref="AL62:BN62" si="55">AL34*N2OGWP</f>
        <v>1016.092437605249</v>
      </c>
      <c r="AM62" s="22">
        <f t="shared" si="55"/>
        <v>1020.8918633669354</v>
      </c>
      <c r="AN62" s="22">
        <f t="shared" si="55"/>
        <v>1025.6912891286215</v>
      </c>
      <c r="AO62" s="22">
        <f t="shared" si="55"/>
        <v>1030.4907148903073</v>
      </c>
      <c r="AP62" s="22">
        <f t="shared" si="55"/>
        <v>1035.2901406519936</v>
      </c>
      <c r="AQ62" s="22">
        <f t="shared" si="55"/>
        <v>1040.0895664136797</v>
      </c>
      <c r="AR62" s="22">
        <f t="shared" si="55"/>
        <v>1044.888992175366</v>
      </c>
      <c r="AS62" s="22">
        <f t="shared" si="55"/>
        <v>1049.688417937052</v>
      </c>
      <c r="AT62" s="22">
        <f t="shared" si="55"/>
        <v>1054.4878436987378</v>
      </c>
      <c r="AU62" s="22">
        <f t="shared" si="55"/>
        <v>1059.1536620734259</v>
      </c>
      <c r="AV62" s="22">
        <f t="shared" si="55"/>
        <v>1063.8194804481134</v>
      </c>
      <c r="AW62" s="22">
        <f t="shared" si="55"/>
        <v>1068.4852988228013</v>
      </c>
      <c r="AX62" s="22">
        <f t="shared" si="55"/>
        <v>1073.1511171974894</v>
      </c>
      <c r="AY62" s="22">
        <f t="shared" si="55"/>
        <v>1077.816935572177</v>
      </c>
      <c r="AZ62" s="22">
        <f t="shared" si="55"/>
        <v>1082.4827539468647</v>
      </c>
      <c r="BA62" s="22">
        <f t="shared" si="55"/>
        <v>1087.1485723215524</v>
      </c>
      <c r="BB62" s="22">
        <f t="shared" si="55"/>
        <v>1091.8143906962403</v>
      </c>
      <c r="BC62" s="22">
        <f t="shared" si="55"/>
        <v>1096.2470411704533</v>
      </c>
      <c r="BD62" s="22">
        <f t="shared" si="55"/>
        <v>1100.6796916446663</v>
      </c>
      <c r="BE62" s="22">
        <f t="shared" si="55"/>
        <v>1105.1123421188793</v>
      </c>
      <c r="BF62" s="22">
        <f t="shared" si="55"/>
        <v>1109.5449925930925</v>
      </c>
      <c r="BG62" s="22">
        <f t="shared" si="55"/>
        <v>1113.9776430673055</v>
      </c>
      <c r="BH62" s="22">
        <f t="shared" si="55"/>
        <v>1118.4102935415185</v>
      </c>
      <c r="BI62" s="22">
        <f t="shared" si="55"/>
        <v>1122.8429440157317</v>
      </c>
      <c r="BJ62" s="22">
        <f t="shared" si="55"/>
        <v>1127.2755944899448</v>
      </c>
      <c r="BK62" s="22">
        <f t="shared" si="55"/>
        <v>1131.7082449641578</v>
      </c>
      <c r="BL62" s="22">
        <f t="shared" si="55"/>
        <v>1136.1408954383708</v>
      </c>
      <c r="BM62" s="22">
        <f t="shared" si="55"/>
        <v>1140.5735459125838</v>
      </c>
      <c r="BN62" s="22">
        <f t="shared" si="55"/>
        <v>1145.0061963867968</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888.63041417130205</v>
      </c>
      <c r="AD63" s="22">
        <f t="shared" si="57"/>
        <v>891.9709384420637</v>
      </c>
      <c r="AE63" s="22">
        <f t="shared" si="57"/>
        <v>894.64783120494928</v>
      </c>
      <c r="AF63" s="22">
        <f t="shared" si="57"/>
        <v>895.96017622746649</v>
      </c>
      <c r="AG63" s="22">
        <f t="shared" si="57"/>
        <v>897.10299427021494</v>
      </c>
      <c r="AH63" s="22">
        <f t="shared" si="57"/>
        <v>899.16124042769673</v>
      </c>
      <c r="AI63" s="22">
        <f t="shared" si="57"/>
        <v>900.80950609900481</v>
      </c>
      <c r="AJ63" s="22">
        <f t="shared" si="57"/>
        <v>901.17954986630696</v>
      </c>
      <c r="AK63" s="22">
        <f t="shared" si="57"/>
        <v>889.94814133920909</v>
      </c>
      <c r="AL63" s="22">
        <f t="shared" si="57"/>
        <v>895.03909896180073</v>
      </c>
      <c r="AM63" s="22">
        <f t="shared" si="57"/>
        <v>898.52468069017743</v>
      </c>
      <c r="AN63" s="22">
        <f t="shared" si="57"/>
        <v>902.22186665595586</v>
      </c>
      <c r="AO63" s="22">
        <f t="shared" si="57"/>
        <v>905.89803858974608</v>
      </c>
      <c r="AP63" s="22">
        <f t="shared" si="57"/>
        <v>910.78266087742543</v>
      </c>
      <c r="AQ63" s="22">
        <f t="shared" si="57"/>
        <v>915.77619580897499</v>
      </c>
      <c r="AR63" s="22">
        <f t="shared" si="57"/>
        <v>921.02537646676535</v>
      </c>
      <c r="AS63" s="22">
        <f t="shared" si="57"/>
        <v>926.31586555784088</v>
      </c>
      <c r="AT63" s="22">
        <f t="shared" si="57"/>
        <v>932.86039467413991</v>
      </c>
      <c r="AU63" s="22">
        <f t="shared" si="57"/>
        <v>939.59366428088151</v>
      </c>
      <c r="AV63" s="22">
        <f t="shared" si="57"/>
        <v>945.63783627258306</v>
      </c>
      <c r="AW63" s="22">
        <f t="shared" si="57"/>
        <v>951.49274482367457</v>
      </c>
      <c r="AX63" s="22">
        <f t="shared" si="57"/>
        <v>957.26091749383977</v>
      </c>
      <c r="AY63" s="22">
        <f t="shared" si="57"/>
        <v>963.41504105651541</v>
      </c>
      <c r="AZ63" s="22">
        <f t="shared" si="57"/>
        <v>968.64936582911491</v>
      </c>
      <c r="BA63" s="22">
        <f t="shared" si="57"/>
        <v>974.10104035917789</v>
      </c>
      <c r="BB63" s="22">
        <f t="shared" si="57"/>
        <v>979.66862968616465</v>
      </c>
      <c r="BC63" s="22">
        <f t="shared" si="57"/>
        <v>984.87703401088834</v>
      </c>
      <c r="BD63" s="22">
        <f t="shared" si="57"/>
        <v>990.04766655244805</v>
      </c>
      <c r="BE63" s="22">
        <f t="shared" si="57"/>
        <v>995.37192944591618</v>
      </c>
      <c r="BF63" s="22">
        <f t="shared" si="57"/>
        <v>1000.5812634494417</v>
      </c>
      <c r="BG63" s="22">
        <f t="shared" si="57"/>
        <v>1005.7784538134306</v>
      </c>
      <c r="BH63" s="22">
        <f t="shared" si="57"/>
        <v>1011.0078228066556</v>
      </c>
      <c r="BI63" s="22">
        <f t="shared" si="57"/>
        <v>1016.2722072934736</v>
      </c>
      <c r="BJ63" s="22">
        <f t="shared" si="57"/>
        <v>1021.7827740971042</v>
      </c>
      <c r="BK63" s="22">
        <f t="shared" si="57"/>
        <v>1027.3702230417398</v>
      </c>
      <c r="BL63" s="22">
        <f t="shared" si="57"/>
        <v>1032.7509428468957</v>
      </c>
      <c r="BM63" s="22">
        <f t="shared" si="57"/>
        <v>1038.2197293070262</v>
      </c>
      <c r="BN63" s="22">
        <f t="shared" si="57"/>
        <v>1043.8381199885805</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470.04099812720074</v>
      </c>
      <c r="AD64" s="22">
        <f t="shared" si="58"/>
        <v>469.95683083366708</v>
      </c>
      <c r="AE64" s="22">
        <f t="shared" si="58"/>
        <v>469.88938428915185</v>
      </c>
      <c r="AF64" s="22">
        <f t="shared" si="58"/>
        <v>469.85631866238953</v>
      </c>
      <c r="AG64" s="22">
        <f t="shared" si="58"/>
        <v>469.82752440919353</v>
      </c>
      <c r="AH64" s="22">
        <f t="shared" si="58"/>
        <v>469.77566518158142</v>
      </c>
      <c r="AI64" s="22">
        <f t="shared" si="58"/>
        <v>469.73413575406227</v>
      </c>
      <c r="AJ64" s="22">
        <f t="shared" si="58"/>
        <v>469.72481219289091</v>
      </c>
      <c r="AK64" s="22">
        <f t="shared" si="58"/>
        <v>470.00779689279892</v>
      </c>
      <c r="AL64" s="22">
        <f t="shared" si="58"/>
        <v>469.87952597187234</v>
      </c>
      <c r="AM64" s="22">
        <f t="shared" si="58"/>
        <v>469.79170383477981</v>
      </c>
      <c r="AN64" s="22">
        <f t="shared" si="58"/>
        <v>469.69855015254069</v>
      </c>
      <c r="AO64" s="22">
        <f t="shared" si="58"/>
        <v>469.60592593635408</v>
      </c>
      <c r="AP64" s="22">
        <f t="shared" si="58"/>
        <v>469.48285380618387</v>
      </c>
      <c r="AQ64" s="22">
        <f t="shared" si="58"/>
        <v>469.35703753116587</v>
      </c>
      <c r="AR64" s="22">
        <f t="shared" si="58"/>
        <v>469.22478004897891</v>
      </c>
      <c r="AS64" s="22">
        <f t="shared" si="58"/>
        <v>469.09148176638206</v>
      </c>
      <c r="AT64" s="22">
        <f t="shared" si="58"/>
        <v>468.92658690003054</v>
      </c>
      <c r="AU64" s="22">
        <f t="shared" si="58"/>
        <v>468.75693655969559</v>
      </c>
      <c r="AV64" s="22">
        <f t="shared" si="58"/>
        <v>468.60464860817677</v>
      </c>
      <c r="AW64" s="22">
        <f t="shared" si="58"/>
        <v>468.45712930680668</v>
      </c>
      <c r="AX64" s="22">
        <f t="shared" si="58"/>
        <v>468.31179538825614</v>
      </c>
      <c r="AY64" s="22">
        <f t="shared" si="58"/>
        <v>468.15673711525517</v>
      </c>
      <c r="AZ64" s="22">
        <f t="shared" si="58"/>
        <v>468.02485393947882</v>
      </c>
      <c r="BA64" s="22">
        <f t="shared" si="58"/>
        <v>467.88749445538889</v>
      </c>
      <c r="BB64" s="22">
        <f t="shared" si="58"/>
        <v>467.74721440136824</v>
      </c>
      <c r="BC64" s="22">
        <f t="shared" si="58"/>
        <v>467.61598431288246</v>
      </c>
      <c r="BD64" s="22">
        <f t="shared" si="58"/>
        <v>467.48570591595853</v>
      </c>
      <c r="BE64" s="22">
        <f t="shared" si="58"/>
        <v>467.35155667425801</v>
      </c>
      <c r="BF64" s="22">
        <f t="shared" si="58"/>
        <v>467.22030316173976</v>
      </c>
      <c r="BG64" s="22">
        <f t="shared" si="58"/>
        <v>467.08935561834227</v>
      </c>
      <c r="BH64" s="22">
        <f t="shared" si="58"/>
        <v>466.9575973075581</v>
      </c>
      <c r="BI64" s="22">
        <f t="shared" si="58"/>
        <v>466.82495675222549</v>
      </c>
      <c r="BJ64" s="22">
        <f t="shared" si="58"/>
        <v>466.68611342821265</v>
      </c>
      <c r="BK64" s="22">
        <f t="shared" si="58"/>
        <v>466.5453329945712</v>
      </c>
      <c r="BL64" s="22">
        <f t="shared" si="58"/>
        <v>466.40976127392037</v>
      </c>
      <c r="BM64" s="22">
        <f t="shared" si="58"/>
        <v>466.27197064048846</v>
      </c>
      <c r="BN64" s="22">
        <f t="shared" si="58"/>
        <v>466.13041060399354</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17138.765396452436</v>
      </c>
      <c r="H65" s="22">
        <f t="shared" si="59"/>
        <v>16960.127770495583</v>
      </c>
      <c r="I65" s="22">
        <f t="shared" si="59"/>
        <v>16803.735149602126</v>
      </c>
      <c r="J65" s="22">
        <f t="shared" si="59"/>
        <v>16399.077593729395</v>
      </c>
      <c r="K65" s="22">
        <f t="shared" si="59"/>
        <v>16093.852453046611</v>
      </c>
      <c r="L65" s="22">
        <f t="shared" si="59"/>
        <v>16787.257516886875</v>
      </c>
      <c r="M65" s="22">
        <f t="shared" si="59"/>
        <v>17078.559429282075</v>
      </c>
      <c r="N65" s="22">
        <f t="shared" si="59"/>
        <v>17190.260728412712</v>
      </c>
      <c r="O65" s="22">
        <f t="shared" si="59"/>
        <v>17155.676993630408</v>
      </c>
      <c r="P65" s="22">
        <f t="shared" si="59"/>
        <v>17021.790519603233</v>
      </c>
      <c r="Q65" s="22">
        <f t="shared" si="59"/>
        <v>16558.862650160001</v>
      </c>
      <c r="R65" s="22">
        <f t="shared" si="59"/>
        <v>16957.948472333181</v>
      </c>
      <c r="S65" s="22">
        <f t="shared" si="59"/>
        <v>16769.907146505077</v>
      </c>
      <c r="T65" s="22">
        <f t="shared" si="59"/>
        <v>16584.658063779349</v>
      </c>
      <c r="U65" s="22">
        <f t="shared" si="59"/>
        <v>16201.588190693865</v>
      </c>
      <c r="V65" s="22">
        <f t="shared" si="59"/>
        <v>16229.541461457171</v>
      </c>
      <c r="W65" s="22">
        <f t="shared" si="59"/>
        <v>16847.135336493091</v>
      </c>
      <c r="X65" s="22">
        <f t="shared" si="59"/>
        <v>16894.02920900529</v>
      </c>
      <c r="Y65" s="22">
        <f t="shared" si="59"/>
        <v>16779.254174947899</v>
      </c>
      <c r="Z65" s="22">
        <f t="shared" si="59"/>
        <v>16465.845558736135</v>
      </c>
      <c r="AA65" s="22">
        <f t="shared" si="59"/>
        <v>16468.339195121422</v>
      </c>
      <c r="AB65" s="22">
        <f t="shared" si="59"/>
        <v>17208.971668576014</v>
      </c>
      <c r="AC65" s="22">
        <f t="shared" si="59"/>
        <v>17177.237491491487</v>
      </c>
      <c r="AD65" s="22">
        <f t="shared" si="59"/>
        <v>17096.262302816274</v>
      </c>
      <c r="AE65" s="22">
        <f t="shared" si="59"/>
        <v>16910.084848487866</v>
      </c>
      <c r="AF65" s="22">
        <f t="shared" si="59"/>
        <v>16718.603428289</v>
      </c>
      <c r="AG65" s="22">
        <f t="shared" si="59"/>
        <v>16605.981997804789</v>
      </c>
      <c r="AH65" s="22">
        <f t="shared" si="59"/>
        <v>16467.465238093893</v>
      </c>
      <c r="AI65" s="22">
        <f t="shared" si="59"/>
        <v>16239.812413370373</v>
      </c>
      <c r="AJ65" s="22">
        <f t="shared" si="59"/>
        <v>15219.058964588634</v>
      </c>
      <c r="AK65" s="22">
        <f t="shared" si="59"/>
        <v>15403.357971685342</v>
      </c>
      <c r="AL65" s="22">
        <f t="shared" ref="AL65:BN65" si="60">AL43*N2OGWP</f>
        <v>15494.133185197225</v>
      </c>
      <c r="AM65" s="22">
        <f t="shared" si="60"/>
        <v>15599.261771566593</v>
      </c>
      <c r="AN65" s="22">
        <f t="shared" si="60"/>
        <v>15704.383701185012</v>
      </c>
      <c r="AO65" s="22">
        <f t="shared" si="60"/>
        <v>15892.413936163099</v>
      </c>
      <c r="AP65" s="22">
        <f t="shared" si="60"/>
        <v>16087.491055945449</v>
      </c>
      <c r="AQ65" s="22">
        <f t="shared" si="60"/>
        <v>16302.028193578562</v>
      </c>
      <c r="AR65" s="22">
        <f t="shared" si="60"/>
        <v>16521.673717443457</v>
      </c>
      <c r="AS65" s="22">
        <f t="shared" si="60"/>
        <v>16831.992630770968</v>
      </c>
      <c r="AT65" s="22">
        <f t="shared" si="60"/>
        <v>17161.340827101674</v>
      </c>
      <c r="AU65" s="22">
        <f t="shared" si="60"/>
        <v>17372.154473124207</v>
      </c>
      <c r="AV65" s="22">
        <f t="shared" si="60"/>
        <v>17567.101362057274</v>
      </c>
      <c r="AW65" s="22">
        <f t="shared" si="60"/>
        <v>17753.748670168934</v>
      </c>
      <c r="AX65" s="22">
        <f t="shared" si="60"/>
        <v>17966.844122702954</v>
      </c>
      <c r="AY65" s="22">
        <f t="shared" si="60"/>
        <v>18110.203345032336</v>
      </c>
      <c r="AZ65" s="22">
        <f t="shared" si="60"/>
        <v>18264.066779213776</v>
      </c>
      <c r="BA65" s="22">
        <f t="shared" si="60"/>
        <v>18424.150341389333</v>
      </c>
      <c r="BB65" s="22">
        <f t="shared" si="60"/>
        <v>18554.763154748936</v>
      </c>
      <c r="BC65" s="22">
        <f t="shared" si="60"/>
        <v>18679.279880724102</v>
      </c>
      <c r="BD65" s="22">
        <f t="shared" si="60"/>
        <v>18812.162793270531</v>
      </c>
      <c r="BE65" s="22">
        <f t="shared" si="60"/>
        <v>18978.413886046219</v>
      </c>
      <c r="BF65" s="22">
        <f t="shared" si="60"/>
        <v>19142.702086027239</v>
      </c>
      <c r="BG65" s="22">
        <f t="shared" si="60"/>
        <v>19308.395767134174</v>
      </c>
      <c r="BH65" s="22">
        <f t="shared" si="60"/>
        <v>19475.704503745485</v>
      </c>
      <c r="BI65" s="22">
        <f t="shared" si="60"/>
        <v>19660.940900728267</v>
      </c>
      <c r="BJ65" s="22">
        <f t="shared" si="60"/>
        <v>19849.08852567535</v>
      </c>
      <c r="BK65" s="22">
        <f t="shared" si="60"/>
        <v>20020.011289931212</v>
      </c>
      <c r="BL65" s="22">
        <f t="shared" si="60"/>
        <v>20196.373519930043</v>
      </c>
      <c r="BM65" s="22">
        <f t="shared" si="60"/>
        <v>20383.351839748793</v>
      </c>
      <c r="BN65" s="22">
        <f t="shared" si="60"/>
        <v>20645.439864866079</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2211.6980958305289</v>
      </c>
      <c r="H66" s="22">
        <f t="shared" si="62"/>
        <v>2169.3378787889174</v>
      </c>
      <c r="I66" s="22">
        <f t="shared" si="62"/>
        <v>2126.2561830378841</v>
      </c>
      <c r="J66" s="22">
        <f t="shared" si="62"/>
        <v>2070.6768821954438</v>
      </c>
      <c r="K66" s="22">
        <f t="shared" si="62"/>
        <v>2062.5720723240188</v>
      </c>
      <c r="L66" s="22">
        <f t="shared" si="62"/>
        <v>2132.94216183253</v>
      </c>
      <c r="M66" s="22">
        <f t="shared" si="62"/>
        <v>2154.8913400426786</v>
      </c>
      <c r="N66" s="22">
        <f t="shared" si="62"/>
        <v>2185.5347534707471</v>
      </c>
      <c r="O66" s="22">
        <f t="shared" si="62"/>
        <v>2179.6281008084297</v>
      </c>
      <c r="P66" s="22">
        <f t="shared" si="62"/>
        <v>2155.7364466862405</v>
      </c>
      <c r="Q66" s="22">
        <f t="shared" si="62"/>
        <v>2118.7727412938139</v>
      </c>
      <c r="R66" s="22">
        <f t="shared" si="62"/>
        <v>2149.2536347032101</v>
      </c>
      <c r="S66" s="22">
        <f t="shared" si="62"/>
        <v>2127.4292286069426</v>
      </c>
      <c r="T66" s="22">
        <f t="shared" si="62"/>
        <v>2110.5878909746098</v>
      </c>
      <c r="U66" s="22">
        <f t="shared" si="62"/>
        <v>2072.1483225191987</v>
      </c>
      <c r="V66" s="22">
        <f t="shared" si="62"/>
        <v>2101.905941836299</v>
      </c>
      <c r="W66" s="22">
        <f t="shared" si="62"/>
        <v>2151.2208658093541</v>
      </c>
      <c r="X66" s="22">
        <f t="shared" si="62"/>
        <v>2156.0457121558738</v>
      </c>
      <c r="Y66" s="22">
        <f t="shared" si="62"/>
        <v>2149.2138525216237</v>
      </c>
      <c r="Z66" s="22">
        <f t="shared" si="62"/>
        <v>2105.3949279528888</v>
      </c>
      <c r="AA66" s="22">
        <f t="shared" si="62"/>
        <v>2110.5059697888632</v>
      </c>
      <c r="AB66" s="22">
        <f t="shared" si="62"/>
        <v>2057.8886836559436</v>
      </c>
      <c r="AC66" s="22">
        <f t="shared" si="62"/>
        <v>2055.6800884970462</v>
      </c>
      <c r="AD66" s="22">
        <f t="shared" si="62"/>
        <v>2047.4790554244564</v>
      </c>
      <c r="AE66" s="22">
        <f t="shared" si="62"/>
        <v>2026.4650683011866</v>
      </c>
      <c r="AF66" s="22">
        <f t="shared" si="62"/>
        <v>2005.0098540003382</v>
      </c>
      <c r="AG66" s="22">
        <f t="shared" si="62"/>
        <v>1993.4633914948754</v>
      </c>
      <c r="AH66" s="22">
        <f t="shared" si="62"/>
        <v>1978.6973409557631</v>
      </c>
      <c r="AI66" s="22">
        <f t="shared" si="62"/>
        <v>1952.9173417015804</v>
      </c>
      <c r="AJ66" s="22">
        <f t="shared" si="62"/>
        <v>1828.2076076100027</v>
      </c>
      <c r="AK66" s="22">
        <f t="shared" si="62"/>
        <v>1853.3158778706272</v>
      </c>
      <c r="AL66" s="22">
        <f t="shared" ref="AL66:BN66" si="63">AL49*N2OGWP</f>
        <v>1865.5183913366141</v>
      </c>
      <c r="AM66" s="22">
        <f t="shared" si="63"/>
        <v>1879.726738353975</v>
      </c>
      <c r="AN66" s="22">
        <f t="shared" si="63"/>
        <v>1893.9975878669568</v>
      </c>
      <c r="AO66" s="22">
        <f t="shared" si="63"/>
        <v>1918.7554431172402</v>
      </c>
      <c r="AP66" s="22">
        <f t="shared" si="63"/>
        <v>1944.1638814067396</v>
      </c>
      <c r="AQ66" s="22">
        <f t="shared" si="63"/>
        <v>1972.1084628376034</v>
      </c>
      <c r="AR66" s="22">
        <f t="shared" si="63"/>
        <v>2000.7769443186125</v>
      </c>
      <c r="AS66" s="22">
        <f t="shared" si="63"/>
        <v>2040.9736058134176</v>
      </c>
      <c r="AT66" s="22">
        <f t="shared" si="63"/>
        <v>2083.5959071628831</v>
      </c>
      <c r="AU66" s="22">
        <f t="shared" si="63"/>
        <v>2112.0552786118315</v>
      </c>
      <c r="AV66" s="22">
        <f t="shared" si="63"/>
        <v>2138.7431943122897</v>
      </c>
      <c r="AW66" s="22">
        <f t="shared" si="63"/>
        <v>2164.5731953752611</v>
      </c>
      <c r="AX66" s="22">
        <f t="shared" si="63"/>
        <v>2193.9540134956019</v>
      </c>
      <c r="AY66" s="22">
        <f t="shared" si="63"/>
        <v>2214.6196775822395</v>
      </c>
      <c r="AZ66" s="22">
        <f t="shared" si="63"/>
        <v>2236.6998128312216</v>
      </c>
      <c r="BA66" s="22">
        <f t="shared" si="63"/>
        <v>2259.7404876364476</v>
      </c>
      <c r="BB66" s="22">
        <f t="shared" si="63"/>
        <v>2279.18595102483</v>
      </c>
      <c r="BC66" s="22">
        <f t="shared" si="63"/>
        <v>2298.0608654584385</v>
      </c>
      <c r="BD66" s="22">
        <f t="shared" si="63"/>
        <v>2318.2029918146641</v>
      </c>
      <c r="BE66" s="22">
        <f t="shared" si="63"/>
        <v>2341.9565263828763</v>
      </c>
      <c r="BF66" s="22">
        <f t="shared" si="63"/>
        <v>2365.6252000502918</v>
      </c>
      <c r="BG66" s="22">
        <f t="shared" si="63"/>
        <v>2389.639916162002</v>
      </c>
      <c r="BH66" s="22">
        <f t="shared" si="63"/>
        <v>2414.0301487981578</v>
      </c>
      <c r="BI66" s="22">
        <f t="shared" si="63"/>
        <v>2440.9238088071547</v>
      </c>
      <c r="BJ66" s="22">
        <f t="shared" si="63"/>
        <v>2468.2120021732117</v>
      </c>
      <c r="BK66" s="22">
        <f t="shared" si="63"/>
        <v>2493.4427868655303</v>
      </c>
      <c r="BL66" s="22">
        <f t="shared" si="63"/>
        <v>2519.5989739254951</v>
      </c>
      <c r="BM66" s="22">
        <f t="shared" si="63"/>
        <v>2547.3464800824859</v>
      </c>
      <c r="BN66" s="22">
        <f t="shared" si="63"/>
        <v>2585.1781977944956</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465.93564461859563</v>
      </c>
      <c r="AC67" s="22">
        <f t="shared" si="65"/>
        <v>471.64537900246387</v>
      </c>
      <c r="AD67" s="22">
        <f t="shared" si="65"/>
        <v>475.29039498038742</v>
      </c>
      <c r="AE67" s="22">
        <f t="shared" si="65"/>
        <v>474.3917199382995</v>
      </c>
      <c r="AF67" s="22">
        <f t="shared" si="65"/>
        <v>473.11445502056074</v>
      </c>
      <c r="AG67" s="22">
        <f t="shared" si="65"/>
        <v>475.193107132774</v>
      </c>
      <c r="AH67" s="22">
        <f t="shared" si="65"/>
        <v>476.03209190681554</v>
      </c>
      <c r="AI67" s="22">
        <f t="shared" si="65"/>
        <v>472.63185708316115</v>
      </c>
      <c r="AJ67" s="22">
        <f t="shared" si="65"/>
        <v>431.01403841478054</v>
      </c>
      <c r="AK67" s="22">
        <f t="shared" si="65"/>
        <v>443.67217369135017</v>
      </c>
      <c r="AL67" s="22">
        <f t="shared" ref="AL67:BN67" si="66">AL52*N2OGWP</f>
        <v>451.3169540515263</v>
      </c>
      <c r="AM67" s="22">
        <f t="shared" si="66"/>
        <v>459.83122478032351</v>
      </c>
      <c r="AN67" s="22">
        <f t="shared" si="66"/>
        <v>468.45260312745802</v>
      </c>
      <c r="AO67" s="22">
        <f t="shared" si="66"/>
        <v>481.38480347665893</v>
      </c>
      <c r="AP67" s="22">
        <f t="shared" si="66"/>
        <v>495.07072842559359</v>
      </c>
      <c r="AQ67" s="22">
        <f t="shared" si="66"/>
        <v>509.98441012058089</v>
      </c>
      <c r="AR67" s="22">
        <f t="shared" si="66"/>
        <v>525.40808307035638</v>
      </c>
      <c r="AS67" s="22">
        <f t="shared" si="66"/>
        <v>545.87578460762199</v>
      </c>
      <c r="AT67" s="22">
        <f t="shared" si="66"/>
        <v>567.67666478064257</v>
      </c>
      <c r="AU67" s="22">
        <f t="shared" si="66"/>
        <v>587.53867859611648</v>
      </c>
      <c r="AV67" s="22">
        <f t="shared" si="66"/>
        <v>607.19314425142124</v>
      </c>
      <c r="AW67" s="22">
        <f t="shared" si="66"/>
        <v>627.02498004238055</v>
      </c>
      <c r="AX67" s="22">
        <f t="shared" si="66"/>
        <v>649.02394683233308</v>
      </c>
      <c r="AY67" s="22">
        <f t="shared" si="66"/>
        <v>667.66744875099369</v>
      </c>
      <c r="AZ67" s="22">
        <f t="shared" si="66"/>
        <v>687.78421108391535</v>
      </c>
      <c r="BA67" s="22">
        <f t="shared" si="66"/>
        <v>708.94137476138769</v>
      </c>
      <c r="BB67" s="22">
        <f t="shared" si="66"/>
        <v>728.99072933131765</v>
      </c>
      <c r="BC67" s="22">
        <f t="shared" si="66"/>
        <v>749.35670296403839</v>
      </c>
      <c r="BD67" s="22">
        <f t="shared" si="66"/>
        <v>770.96473228892205</v>
      </c>
      <c r="BE67" s="22">
        <f t="shared" si="66"/>
        <v>792.5426637044269</v>
      </c>
      <c r="BF67" s="22">
        <f t="shared" si="66"/>
        <v>814.58787751119974</v>
      </c>
      <c r="BG67" s="22">
        <f t="shared" si="66"/>
        <v>837.33867174549312</v>
      </c>
      <c r="BH67" s="22">
        <f t="shared" si="66"/>
        <v>860.83522871516698</v>
      </c>
      <c r="BI67" s="22">
        <f t="shared" si="66"/>
        <v>886.24398242349434</v>
      </c>
      <c r="BJ67" s="22">
        <f t="shared" si="66"/>
        <v>912.7819017971467</v>
      </c>
      <c r="BK67" s="22">
        <f t="shared" si="66"/>
        <v>938.84957955928996</v>
      </c>
      <c r="BL67" s="22">
        <f t="shared" si="66"/>
        <v>966.09112864872134</v>
      </c>
      <c r="BM67" s="22">
        <f t="shared" si="66"/>
        <v>994.92669405349704</v>
      </c>
      <c r="BN67" s="22">
        <f t="shared" si="66"/>
        <v>1030.3106337273405</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27102.701818560505</v>
      </c>
      <c r="AC71" s="22">
        <f t="shared" si="67"/>
        <v>27075.966228406854</v>
      </c>
      <c r="AD71" s="22">
        <f t="shared" si="67"/>
        <v>26940.447696593797</v>
      </c>
      <c r="AE71" s="22">
        <f t="shared" si="67"/>
        <v>26576.730029545419</v>
      </c>
      <c r="AF71" s="22">
        <f t="shared" si="67"/>
        <v>26202.405389684871</v>
      </c>
      <c r="AG71" s="22">
        <f t="shared" si="67"/>
        <v>25999.535329465409</v>
      </c>
      <c r="AH71" s="22">
        <f t="shared" ref="AH71:BN71" si="68">SUM(AH58:AH60)</f>
        <v>25738.045204562222</v>
      </c>
      <c r="AI71" s="22">
        <f t="shared" si="68"/>
        <v>25280.553724433426</v>
      </c>
      <c r="AJ71" s="22">
        <f t="shared" si="68"/>
        <v>23072.996553734811</v>
      </c>
      <c r="AK71" s="22">
        <f t="shared" si="68"/>
        <v>23522.041450990961</v>
      </c>
      <c r="AL71" s="22">
        <f t="shared" si="68"/>
        <v>23736.529495926479</v>
      </c>
      <c r="AM71" s="22">
        <f t="shared" si="68"/>
        <v>23986.243711474806</v>
      </c>
      <c r="AN71" s="22">
        <f t="shared" si="68"/>
        <v>24236.272363355274</v>
      </c>
      <c r="AO71" s="22">
        <f t="shared" si="68"/>
        <v>24671.519271212743</v>
      </c>
      <c r="AP71" s="22">
        <f t="shared" si="68"/>
        <v>25123.424105100279</v>
      </c>
      <c r="AQ71" s="22">
        <f t="shared" si="68"/>
        <v>25620.039444383619</v>
      </c>
      <c r="AR71" s="22">
        <f t="shared" si="68"/>
        <v>26129.272795686215</v>
      </c>
      <c r="AS71" s="22">
        <f t="shared" si="68"/>
        <v>26843.207271373951</v>
      </c>
      <c r="AT71" s="22">
        <f t="shared" si="68"/>
        <v>27600.041306127125</v>
      </c>
      <c r="AU71" s="22">
        <f t="shared" si="68"/>
        <v>28118.570528389711</v>
      </c>
      <c r="AV71" s="22">
        <f t="shared" si="68"/>
        <v>28606.716287517273</v>
      </c>
      <c r="AW71" s="22">
        <f t="shared" si="68"/>
        <v>29080.587093950882</v>
      </c>
      <c r="AX71" s="22">
        <f t="shared" si="68"/>
        <v>29618.879721588502</v>
      </c>
      <c r="AY71" s="22">
        <f t="shared" si="68"/>
        <v>30002.54738293383</v>
      </c>
      <c r="AZ71" s="22">
        <f t="shared" si="68"/>
        <v>30417.346579383338</v>
      </c>
      <c r="BA71" s="22">
        <f t="shared" si="68"/>
        <v>30850.443226188043</v>
      </c>
      <c r="BB71" s="22">
        <f t="shared" si="68"/>
        <v>31220.329029993296</v>
      </c>
      <c r="BC71" s="22">
        <f t="shared" si="68"/>
        <v>31581.327043116708</v>
      </c>
      <c r="BD71" s="22">
        <f t="shared" si="68"/>
        <v>31966.413845136994</v>
      </c>
      <c r="BE71" s="22">
        <f t="shared" si="68"/>
        <v>32415.076329497373</v>
      </c>
      <c r="BF71" s="22">
        <f t="shared" si="68"/>
        <v>32863.330646064467</v>
      </c>
      <c r="BG71" s="22">
        <f t="shared" si="68"/>
        <v>33318.970456873874</v>
      </c>
      <c r="BH71" s="22">
        <f t="shared" si="68"/>
        <v>33782.597316814266</v>
      </c>
      <c r="BI71" s="22">
        <f t="shared" si="68"/>
        <v>34292.760676339531</v>
      </c>
      <c r="BJ71" s="22">
        <f t="shared" si="68"/>
        <v>34815.757324896353</v>
      </c>
      <c r="BK71" s="22">
        <f t="shared" si="68"/>
        <v>35303.045093307112</v>
      </c>
      <c r="BL71" s="22">
        <f t="shared" si="68"/>
        <v>35808.770379673879</v>
      </c>
      <c r="BM71" s="22">
        <f t="shared" si="68"/>
        <v>36345.063367225652</v>
      </c>
      <c r="BN71" s="22">
        <f t="shared" si="68"/>
        <v>37066.530508665172</v>
      </c>
    </row>
    <row r="72" spans="1:72" x14ac:dyDescent="0.25">
      <c r="E72" t="s">
        <v>738</v>
      </c>
      <c r="F72" s="22">
        <f>SUM(F61:F67)</f>
        <v>22520.716286019295</v>
      </c>
      <c r="G72" s="22">
        <f t="shared" ref="G72:AG72" si="69">SUM(G61:G67)</f>
        <v>22464.940551220727</v>
      </c>
      <c r="H72" s="22">
        <f t="shared" si="69"/>
        <v>22122.587070657621</v>
      </c>
      <c r="I72" s="22">
        <f t="shared" si="69"/>
        <v>22107.511600676291</v>
      </c>
      <c r="J72" s="22">
        <f t="shared" si="69"/>
        <v>21834.941608916608</v>
      </c>
      <c r="K72" s="22">
        <f t="shared" si="69"/>
        <v>21438.397550905156</v>
      </c>
      <c r="L72" s="22">
        <f t="shared" si="69"/>
        <v>22344.38853508536</v>
      </c>
      <c r="M72" s="22">
        <f t="shared" si="69"/>
        <v>22643.115411695737</v>
      </c>
      <c r="N72" s="22">
        <f t="shared" si="69"/>
        <v>22838.244348740158</v>
      </c>
      <c r="O72" s="22">
        <f t="shared" si="69"/>
        <v>22819.025600827037</v>
      </c>
      <c r="P72" s="22">
        <f t="shared" si="69"/>
        <v>22511.044802282533</v>
      </c>
      <c r="Q72" s="22">
        <f t="shared" si="69"/>
        <v>22529.539442072208</v>
      </c>
      <c r="R72" s="22">
        <f t="shared" si="69"/>
        <v>23137.990578649747</v>
      </c>
      <c r="S72" s="22">
        <f t="shared" si="69"/>
        <v>22247.767107619758</v>
      </c>
      <c r="T72" s="22">
        <f t="shared" si="69"/>
        <v>21888.679383709583</v>
      </c>
      <c r="U72" s="22">
        <f t="shared" si="69"/>
        <v>22154.093897802089</v>
      </c>
      <c r="V72" s="22">
        <f t="shared" si="69"/>
        <v>22070.367095963247</v>
      </c>
      <c r="W72" s="22">
        <f t="shared" si="69"/>
        <v>22852.545580285085</v>
      </c>
      <c r="X72" s="22">
        <f t="shared" si="69"/>
        <v>22951.7302580256</v>
      </c>
      <c r="Y72" s="22">
        <f t="shared" si="69"/>
        <v>22635.063755242325</v>
      </c>
      <c r="Z72" s="22">
        <f t="shared" si="69"/>
        <v>22400.815411577827</v>
      </c>
      <c r="AA72" s="22">
        <f t="shared" si="69"/>
        <v>22528.596906718252</v>
      </c>
      <c r="AB72" s="22">
        <f t="shared" si="69"/>
        <v>22963.661751801174</v>
      </c>
      <c r="AC72" s="22">
        <f t="shared" si="69"/>
        <v>23014.071795119653</v>
      </c>
      <c r="AD72" s="22">
        <f t="shared" si="69"/>
        <v>22908.872902422179</v>
      </c>
      <c r="AE72" s="22">
        <f t="shared" si="69"/>
        <v>22682.197214001957</v>
      </c>
      <c r="AF72" s="22">
        <f t="shared" si="69"/>
        <v>22488.937648155439</v>
      </c>
      <c r="AG72" s="22">
        <f t="shared" si="69"/>
        <v>22385.607235482705</v>
      </c>
      <c r="AH72" s="22">
        <f t="shared" ref="AH72:BN72" si="70">SUM(AH61:AH67)</f>
        <v>22241.229526311781</v>
      </c>
      <c r="AI72" s="22">
        <f t="shared" si="70"/>
        <v>21994.362675615321</v>
      </c>
      <c r="AJ72" s="22">
        <f t="shared" si="70"/>
        <v>20816.001866140854</v>
      </c>
      <c r="AK72" s="22">
        <f t="shared" si="70"/>
        <v>21035.478326808668</v>
      </c>
      <c r="AL72" s="22">
        <f t="shared" si="70"/>
        <v>21159.422992709478</v>
      </c>
      <c r="AM72" s="22">
        <f t="shared" si="70"/>
        <v>21299.031428277391</v>
      </c>
      <c r="AN72" s="22">
        <f t="shared" si="70"/>
        <v>21439.009089900566</v>
      </c>
      <c r="AO72" s="22">
        <f t="shared" si="70"/>
        <v>21676.672400056843</v>
      </c>
      <c r="AP72" s="22">
        <f t="shared" si="70"/>
        <v>21923.96490509624</v>
      </c>
      <c r="AQ72" s="22">
        <f t="shared" si="70"/>
        <v>22194.587496372838</v>
      </c>
      <c r="AR72" s="22">
        <f t="shared" si="70"/>
        <v>22471.801569705218</v>
      </c>
      <c r="AS72" s="22">
        <f t="shared" si="70"/>
        <v>22856.301508734381</v>
      </c>
      <c r="AT72" s="22">
        <f t="shared" si="70"/>
        <v>23264.811992698622</v>
      </c>
      <c r="AU72" s="22">
        <f t="shared" si="70"/>
        <v>23538.524845777316</v>
      </c>
      <c r="AV72" s="22">
        <f t="shared" si="70"/>
        <v>23793.720202631659</v>
      </c>
      <c r="AW72" s="22">
        <f t="shared" si="70"/>
        <v>24039.750939372305</v>
      </c>
      <c r="AX72" s="22">
        <f t="shared" si="70"/>
        <v>24317.863218093564</v>
      </c>
      <c r="AY72" s="22">
        <f t="shared" si="70"/>
        <v>24514.544874243249</v>
      </c>
      <c r="AZ72" s="22">
        <f t="shared" si="70"/>
        <v>24723.72185012875</v>
      </c>
      <c r="BA72" s="22">
        <f t="shared" si="70"/>
        <v>24941.331768358308</v>
      </c>
      <c r="BB72" s="22">
        <f t="shared" si="70"/>
        <v>25124.88091147452</v>
      </c>
      <c r="BC72" s="22">
        <f t="shared" si="70"/>
        <v>25301.211204950599</v>
      </c>
      <c r="BD72" s="22">
        <f t="shared" si="70"/>
        <v>25488.380132521117</v>
      </c>
      <c r="BE72" s="22">
        <f t="shared" si="70"/>
        <v>25712.648310130633</v>
      </c>
      <c r="BF72" s="22">
        <f t="shared" si="70"/>
        <v>25935.223983275195</v>
      </c>
      <c r="BG72" s="22">
        <f t="shared" si="70"/>
        <v>26160.244922747072</v>
      </c>
      <c r="BH72" s="22">
        <f t="shared" si="70"/>
        <v>26388.033564844995</v>
      </c>
      <c r="BI72" s="22">
        <f t="shared" si="70"/>
        <v>26638.199624674933</v>
      </c>
      <c r="BJ72" s="22">
        <f t="shared" si="70"/>
        <v>26893.040591039688</v>
      </c>
      <c r="BK72" s="22">
        <f t="shared" si="70"/>
        <v>27128.203991459352</v>
      </c>
      <c r="BL72" s="22">
        <f t="shared" si="70"/>
        <v>27370.704610890429</v>
      </c>
      <c r="BM72" s="22">
        <f t="shared" si="70"/>
        <v>27627.092503295989</v>
      </c>
      <c r="BN72" s="22">
        <f t="shared" si="70"/>
        <v>27975.368521642533</v>
      </c>
    </row>
    <row r="73" spans="1:72" x14ac:dyDescent="0.25">
      <c r="E73" t="s">
        <v>726</v>
      </c>
      <c r="F73" s="22">
        <f>SUM(F71:F72)</f>
        <v>50850.612181209253</v>
      </c>
      <c r="G73" s="22">
        <f t="shared" ref="G73:AG73" si="71">SUM(G71:G72)</f>
        <v>50813.697148756924</v>
      </c>
      <c r="H73" s="22">
        <f t="shared" si="71"/>
        <v>50023.852238309773</v>
      </c>
      <c r="I73" s="22">
        <f t="shared" si="71"/>
        <v>49090.932778754614</v>
      </c>
      <c r="J73" s="22">
        <f t="shared" si="71"/>
        <v>48067.877450942236</v>
      </c>
      <c r="K73" s="22">
        <f t="shared" si="71"/>
        <v>47922.095455178787</v>
      </c>
      <c r="L73" s="22">
        <f t="shared" si="71"/>
        <v>49575.843585283277</v>
      </c>
      <c r="M73" s="22">
        <f t="shared" si="71"/>
        <v>50361.313111746611</v>
      </c>
      <c r="N73" s="22">
        <f t="shared" si="71"/>
        <v>51030.102101321943</v>
      </c>
      <c r="O73" s="22">
        <f t="shared" si="71"/>
        <v>50995.958935395931</v>
      </c>
      <c r="P73" s="22">
        <f t="shared" si="71"/>
        <v>50422.780115455113</v>
      </c>
      <c r="Q73" s="22">
        <f t="shared" si="71"/>
        <v>50247.47999648485</v>
      </c>
      <c r="R73" s="22">
        <f t="shared" si="71"/>
        <v>50437.20578900558</v>
      </c>
      <c r="S73" s="22">
        <f t="shared" si="71"/>
        <v>49591.755111070597</v>
      </c>
      <c r="T73" s="22">
        <f t="shared" si="71"/>
        <v>49035.354824128801</v>
      </c>
      <c r="U73" s="22">
        <f t="shared" si="71"/>
        <v>49414.796099460007</v>
      </c>
      <c r="V73" s="22">
        <f t="shared" si="71"/>
        <v>49267.097795471636</v>
      </c>
      <c r="W73" s="22">
        <f t="shared" si="71"/>
        <v>50651.342624920959</v>
      </c>
      <c r="X73" s="22">
        <f t="shared" si="71"/>
        <v>50973.591038492857</v>
      </c>
      <c r="Y73" s="22">
        <f t="shared" si="71"/>
        <v>50458.164059092771</v>
      </c>
      <c r="Z73" s="22">
        <f t="shared" si="71"/>
        <v>50015.072106264684</v>
      </c>
      <c r="AA73" s="22">
        <f t="shared" si="71"/>
        <v>50110.234805430198</v>
      </c>
      <c r="AB73" s="22">
        <f t="shared" si="71"/>
        <v>50066.363570361675</v>
      </c>
      <c r="AC73" s="22">
        <f t="shared" si="71"/>
        <v>50090.038023526504</v>
      </c>
      <c r="AD73" s="22">
        <f t="shared" si="71"/>
        <v>49849.320599015977</v>
      </c>
      <c r="AE73" s="22">
        <f t="shared" si="71"/>
        <v>49258.927243547376</v>
      </c>
      <c r="AF73" s="22">
        <f t="shared" si="71"/>
        <v>48691.343037840314</v>
      </c>
      <c r="AG73" s="22">
        <f t="shared" si="71"/>
        <v>48385.14256494811</v>
      </c>
      <c r="AH73" s="22">
        <f t="shared" ref="AH73:BN73" si="72">SUM(AH71:AH72)</f>
        <v>47979.274730874007</v>
      </c>
      <c r="AI73" s="22">
        <f t="shared" si="72"/>
        <v>47274.916400048751</v>
      </c>
      <c r="AJ73" s="22">
        <f t="shared" si="72"/>
        <v>43888.998419875665</v>
      </c>
      <c r="AK73" s="22">
        <f t="shared" si="72"/>
        <v>44557.519777799629</v>
      </c>
      <c r="AL73" s="22">
        <f t="shared" si="72"/>
        <v>44895.952488635958</v>
      </c>
      <c r="AM73" s="22">
        <f t="shared" si="72"/>
        <v>45285.275139752193</v>
      </c>
      <c r="AN73" s="22">
        <f t="shared" si="72"/>
        <v>45675.28145325584</v>
      </c>
      <c r="AO73" s="22">
        <f t="shared" si="72"/>
        <v>46348.191671269582</v>
      </c>
      <c r="AP73" s="22">
        <f t="shared" si="72"/>
        <v>47047.389010196523</v>
      </c>
      <c r="AQ73" s="22">
        <f t="shared" si="72"/>
        <v>47814.626940756454</v>
      </c>
      <c r="AR73" s="22">
        <f t="shared" si="72"/>
        <v>48601.074365391432</v>
      </c>
      <c r="AS73" s="22">
        <f t="shared" si="72"/>
        <v>49699.508780108328</v>
      </c>
      <c r="AT73" s="22">
        <f t="shared" si="72"/>
        <v>50864.85329882575</v>
      </c>
      <c r="AU73" s="22">
        <f t="shared" si="72"/>
        <v>51657.095374167024</v>
      </c>
      <c r="AV73" s="22">
        <f t="shared" si="72"/>
        <v>52400.436490148932</v>
      </c>
      <c r="AW73" s="22">
        <f t="shared" si="72"/>
        <v>53120.338033323191</v>
      </c>
      <c r="AX73" s="22">
        <f t="shared" si="72"/>
        <v>53936.742939682066</v>
      </c>
      <c r="AY73" s="22">
        <f t="shared" si="72"/>
        <v>54517.092257177079</v>
      </c>
      <c r="AZ73" s="22">
        <f t="shared" si="72"/>
        <v>55141.068429512088</v>
      </c>
      <c r="BA73" s="22">
        <f t="shared" si="72"/>
        <v>55791.774994546351</v>
      </c>
      <c r="BB73" s="22">
        <f t="shared" si="72"/>
        <v>56345.209941467816</v>
      </c>
      <c r="BC73" s="22">
        <f t="shared" si="72"/>
        <v>56882.538248067307</v>
      </c>
      <c r="BD73" s="22">
        <f t="shared" si="72"/>
        <v>57454.793977658112</v>
      </c>
      <c r="BE73" s="22">
        <f t="shared" si="72"/>
        <v>58127.72463962801</v>
      </c>
      <c r="BF73" s="22">
        <f t="shared" si="72"/>
        <v>58798.554629339662</v>
      </c>
      <c r="BG73" s="22">
        <f t="shared" si="72"/>
        <v>59479.215379620946</v>
      </c>
      <c r="BH73" s="22">
        <f t="shared" si="72"/>
        <v>60170.630881659265</v>
      </c>
      <c r="BI73" s="22">
        <f t="shared" si="72"/>
        <v>60930.960301014464</v>
      </c>
      <c r="BJ73" s="22">
        <f t="shared" si="72"/>
        <v>61708.79791593604</v>
      </c>
      <c r="BK73" s="22">
        <f t="shared" si="72"/>
        <v>62431.249084766459</v>
      </c>
      <c r="BL73" s="22">
        <f t="shared" si="72"/>
        <v>63179.474990564311</v>
      </c>
      <c r="BM73" s="22">
        <f t="shared" si="72"/>
        <v>63972.155870521645</v>
      </c>
      <c r="BN73" s="22">
        <f t="shared" si="72"/>
        <v>65041.899030307701</v>
      </c>
    </row>
    <row r="74" spans="1:72" x14ac:dyDescent="0.25">
      <c r="C74" t="s">
        <v>930</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930</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930</v>
      </c>
      <c r="E76" t="s">
        <v>936</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929</v>
      </c>
      <c r="E77" t="s">
        <v>931</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929</v>
      </c>
      <c r="E78" t="s">
        <v>932</v>
      </c>
      <c r="F78" s="21">
        <v>23017.116995923152</v>
      </c>
      <c r="G78" s="21">
        <v>24357.943795318199</v>
      </c>
      <c r="H78" s="21">
        <v>23923.781404274614</v>
      </c>
      <c r="I78" s="21">
        <v>23808.52866974326</v>
      </c>
      <c r="J78" s="21">
        <v>23548.815692626868</v>
      </c>
      <c r="K78" s="21">
        <v>23406.439056039562</v>
      </c>
      <c r="L78" s="21">
        <v>24181.443878145627</v>
      </c>
      <c r="M78" s="21">
        <v>24510.581335681734</v>
      </c>
      <c r="N78" s="21">
        <v>24916.730028994498</v>
      </c>
      <c r="O78" s="21">
        <v>24998.953710091639</v>
      </c>
      <c r="P78" s="21">
        <v>24625.134604822408</v>
      </c>
      <c r="Q78" s="21">
        <v>24764.073774517499</v>
      </c>
      <c r="R78" s="21">
        <v>25420.639847835555</v>
      </c>
      <c r="S78" s="21">
        <v>23846.988468835058</v>
      </c>
      <c r="T78" s="21">
        <v>23504.925758751408</v>
      </c>
      <c r="U78" s="21">
        <v>23672.708379593492</v>
      </c>
      <c r="V78" s="21">
        <v>23765.786841217523</v>
      </c>
      <c r="W78" s="21">
        <v>23512.70116086525</v>
      </c>
      <c r="X78" s="21">
        <v>24252.381704460829</v>
      </c>
      <c r="Y78" s="21">
        <v>23516.503660101647</v>
      </c>
      <c r="Z78" s="21">
        <v>23986.77417374069</v>
      </c>
      <c r="AA78" s="21">
        <v>24215.606096707954</v>
      </c>
      <c r="AB78" s="21">
        <v>23466.796841445379</v>
      </c>
      <c r="AC78" s="21">
        <v>24452.726550481024</v>
      </c>
      <c r="AD78" s="21">
        <v>24798.187695034216</v>
      </c>
      <c r="AE78" s="21">
        <v>23781.729632572271</v>
      </c>
      <c r="AF78" s="21">
        <v>22214.078479972708</v>
      </c>
      <c r="AG78" s="21">
        <v>22369.490596120992</v>
      </c>
    </row>
    <row r="79" spans="1:72" x14ac:dyDescent="0.25">
      <c r="C79" t="s">
        <v>929</v>
      </c>
      <c r="E79" t="s">
        <v>933</v>
      </c>
      <c r="F79" s="21">
        <v>51858.573931088176</v>
      </c>
      <c r="G79" s="21">
        <v>53232.56104073349</v>
      </c>
      <c r="H79" s="21">
        <v>52427.63511299614</v>
      </c>
      <c r="I79" s="21">
        <v>51340.633227319013</v>
      </c>
      <c r="J79" s="21">
        <v>50313.038906196707</v>
      </c>
      <c r="K79" s="21">
        <v>50494.730313894339</v>
      </c>
      <c r="L79" s="21">
        <v>51833.28587822953</v>
      </c>
      <c r="M79" s="21">
        <v>52685.164648528153</v>
      </c>
      <c r="N79" s="21">
        <v>53788.248190668441</v>
      </c>
      <c r="O79" s="21">
        <v>54039.10045904819</v>
      </c>
      <c r="P79" s="21">
        <v>53229.433198556617</v>
      </c>
      <c r="Q79" s="21">
        <v>53203.080591656173</v>
      </c>
      <c r="R79" s="21">
        <v>53578.902532763503</v>
      </c>
      <c r="S79" s="21">
        <v>51385.036954319847</v>
      </c>
      <c r="T79" s="21">
        <v>50889.192816666487</v>
      </c>
      <c r="U79" s="21">
        <v>50999.292633055098</v>
      </c>
      <c r="V79" s="21">
        <v>51023.795975007859</v>
      </c>
      <c r="W79" s="21">
        <v>50112.753545870066</v>
      </c>
      <c r="X79" s="21">
        <v>51692.051280242013</v>
      </c>
      <c r="Y79" s="21">
        <v>50384.505697833883</v>
      </c>
      <c r="Z79" s="21">
        <v>51651.152113855147</v>
      </c>
      <c r="AA79" s="21">
        <v>52017.141007657308</v>
      </c>
      <c r="AB79" s="21">
        <v>50657.591158031471</v>
      </c>
      <c r="AC79" s="21">
        <v>52578.170372272165</v>
      </c>
      <c r="AD79" s="21">
        <v>52930.261314145857</v>
      </c>
      <c r="AE79" s="21">
        <v>51804.32607280316</v>
      </c>
      <c r="AF79" s="21">
        <v>48984.591344002147</v>
      </c>
      <c r="AG79" s="21">
        <v>48641.821257160249</v>
      </c>
    </row>
    <row r="80" spans="1:72" x14ac:dyDescent="0.25">
      <c r="E80" t="s">
        <v>727</v>
      </c>
      <c r="F80" s="57">
        <f>(F73-F76)/F76</f>
        <v>-6.4045440840285739E-2</v>
      </c>
      <c r="G80" s="57">
        <f t="shared" ref="G80:AG80" si="74">(G73-G76)/G76</f>
        <v>-9.4363292067637106E-2</v>
      </c>
      <c r="H80" s="57">
        <f t="shared" si="74"/>
        <v>-8.9443746474139149E-2</v>
      </c>
      <c r="I80" s="57">
        <f t="shared" si="74"/>
        <v>-9.0490278316741182E-2</v>
      </c>
      <c r="J80" s="57">
        <f t="shared" si="74"/>
        <v>-8.8351384137255323E-2</v>
      </c>
      <c r="K80" s="57">
        <f t="shared" si="74"/>
        <v>-9.7350533741556292E-2</v>
      </c>
      <c r="L80" s="57">
        <f t="shared" si="74"/>
        <v>-8.9009931127412775E-2</v>
      </c>
      <c r="M80" s="57">
        <f t="shared" si="74"/>
        <v>-8.7507163727912465E-2</v>
      </c>
      <c r="N80" s="57">
        <f t="shared" si="74"/>
        <v>-9.2787018934469931E-2</v>
      </c>
      <c r="O80" s="57">
        <f t="shared" si="74"/>
        <v>-9.799661403058392E-2</v>
      </c>
      <c r="P80" s="57">
        <f t="shared" si="74"/>
        <v>-0.10572301120904243</v>
      </c>
      <c r="Q80" s="57">
        <f t="shared" si="74"/>
        <v>-0.10818070025604484</v>
      </c>
      <c r="R80" s="57">
        <f t="shared" si="74"/>
        <v>-0.10561792018006667</v>
      </c>
      <c r="S80" s="57">
        <f t="shared" si="74"/>
        <v>-7.7598780611129375E-2</v>
      </c>
      <c r="T80" s="57">
        <f t="shared" si="74"/>
        <v>-7.7463245970024047E-2</v>
      </c>
      <c r="U80" s="57">
        <f t="shared" si="74"/>
        <v>-7.4858260290865147E-2</v>
      </c>
      <c r="V80" s="57">
        <f t="shared" si="74"/>
        <v>-7.7260643448578595E-2</v>
      </c>
      <c r="W80" s="57">
        <f t="shared" si="74"/>
        <v>-3.1975651541170817E-2</v>
      </c>
      <c r="X80" s="57">
        <f t="shared" si="74"/>
        <v>-6.4511250926577557E-2</v>
      </c>
      <c r="Y80" s="57">
        <f t="shared" si="74"/>
        <v>-5.0591207124651746E-2</v>
      </c>
      <c r="Z80" s="57">
        <f t="shared" si="74"/>
        <v>-8.3919487032531173E-2</v>
      </c>
      <c r="AA80" s="57">
        <f t="shared" si="74"/>
        <v>-8.6333980097050636E-2</v>
      </c>
      <c r="AB80" s="57">
        <f t="shared" si="74"/>
        <v>-5.8420835256701185E-2</v>
      </c>
      <c r="AC80" s="57">
        <f t="shared" si="74"/>
        <v>-0.10000595264498227</v>
      </c>
      <c r="AD80" s="57">
        <f t="shared" si="74"/>
        <v>-0.10647335354700972</v>
      </c>
      <c r="AE80" s="57">
        <f t="shared" si="74"/>
        <v>-9.962047674595309E-2</v>
      </c>
      <c r="AF80" s="57">
        <f t="shared" si="74"/>
        <v>-5.8982093229477797E-2</v>
      </c>
      <c r="AG80" s="57">
        <f t="shared" si="74"/>
        <v>-6.3703408527846436E-2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1100-000006000000}">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6:F8"/>
  <sheetViews>
    <sheetView workbookViewId="0">
      <selection activeCell="C8" sqref="C8"/>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937</v>
      </c>
      <c r="C7" t="str">
        <f>"DriversCGE!"&amp;ADDRESS(ROW(DriversCGE!A7),COLUMN(DriversCGE!A7),4)</f>
        <v>DriversCGE!A7</v>
      </c>
      <c r="D7">
        <v>1</v>
      </c>
      <c r="E7">
        <v>1</v>
      </c>
    </row>
    <row r="8" spans="1:6" x14ac:dyDescent="0.25">
      <c r="A8" t="s">
        <v>889</v>
      </c>
      <c r="B8" t="s">
        <v>906</v>
      </c>
      <c r="C8" t="str">
        <f>"DriversCGE!"&amp;ADDRESS(ROW(DriversCGE!A34),COLUMN(DriversCGE!A34),4)</f>
        <v>DriversCGE!A34</v>
      </c>
      <c r="E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907</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7:AN35"/>
  <sheetViews>
    <sheetView tabSelected="1" topLeftCell="A21" workbookViewId="0">
      <selection activeCell="A46" sqref="A46:AN56"/>
    </sheetView>
  </sheetViews>
  <sheetFormatPr defaultRowHeight="15" x14ac:dyDescent="0.25"/>
  <sheetData>
    <row r="7" spans="1:40" x14ac:dyDescent="0.25">
      <c r="B7" s="96" t="s">
        <v>939</v>
      </c>
      <c r="C7" s="96" t="s">
        <v>940</v>
      </c>
      <c r="D7" s="96" t="s">
        <v>941</v>
      </c>
      <c r="E7" s="96" t="s">
        <v>942</v>
      </c>
      <c r="F7" s="96" t="s">
        <v>943</v>
      </c>
      <c r="G7" s="96" t="s">
        <v>944</v>
      </c>
      <c r="H7" s="96" t="s">
        <v>945</v>
      </c>
      <c r="I7" s="96" t="s">
        <v>946</v>
      </c>
      <c r="J7" s="96" t="s">
        <v>947</v>
      </c>
      <c r="K7" s="96" t="s">
        <v>948</v>
      </c>
      <c r="L7" s="96" t="s">
        <v>949</v>
      </c>
      <c r="M7" s="96" t="s">
        <v>950</v>
      </c>
      <c r="N7" s="96" t="s">
        <v>951</v>
      </c>
      <c r="O7" s="96" t="s">
        <v>952</v>
      </c>
      <c r="P7" s="96" t="s">
        <v>953</v>
      </c>
      <c r="Q7" s="96" t="s">
        <v>954</v>
      </c>
      <c r="R7" s="96" t="s">
        <v>955</v>
      </c>
      <c r="S7" s="96" t="s">
        <v>956</v>
      </c>
      <c r="T7" s="96" t="s">
        <v>957</v>
      </c>
      <c r="U7" s="96" t="s">
        <v>958</v>
      </c>
      <c r="V7" s="96" t="s">
        <v>959</v>
      </c>
      <c r="W7" s="96" t="s">
        <v>960</v>
      </c>
      <c r="X7" s="96" t="s">
        <v>961</v>
      </c>
      <c r="Y7" s="96" t="s">
        <v>962</v>
      </c>
      <c r="Z7" s="96" t="s">
        <v>963</v>
      </c>
      <c r="AA7" s="96" t="s">
        <v>964</v>
      </c>
      <c r="AB7" s="96" t="s">
        <v>965</v>
      </c>
      <c r="AC7" s="96" t="s">
        <v>966</v>
      </c>
      <c r="AD7" s="96" t="s">
        <v>967</v>
      </c>
      <c r="AE7" s="96" t="s">
        <v>968</v>
      </c>
      <c r="AF7" s="96" t="s">
        <v>969</v>
      </c>
      <c r="AG7" s="96" t="s">
        <v>970</v>
      </c>
      <c r="AH7" s="96" t="s">
        <v>971</v>
      </c>
      <c r="AI7" s="96" t="s">
        <v>972</v>
      </c>
      <c r="AJ7" s="96" t="s">
        <v>973</v>
      </c>
      <c r="AK7" s="96" t="s">
        <v>974</v>
      </c>
      <c r="AL7" s="96" t="s">
        <v>975</v>
      </c>
      <c r="AM7" s="96" t="s">
        <v>976</v>
      </c>
      <c r="AN7" s="96" t="s">
        <v>977</v>
      </c>
    </row>
    <row r="8" spans="1:40" x14ac:dyDescent="0.25">
      <c r="A8" s="96" t="s">
        <v>891</v>
      </c>
      <c r="B8">
        <v>1833.8485148656719</v>
      </c>
      <c r="C8">
        <v>1881.9653879731814</v>
      </c>
      <c r="D8">
        <v>1928.7328031029811</v>
      </c>
      <c r="E8">
        <v>1954.7831872526847</v>
      </c>
      <c r="F8">
        <v>1980.267939952334</v>
      </c>
      <c r="G8">
        <v>2010.4066073887409</v>
      </c>
      <c r="H8">
        <v>2042.4379597945574</v>
      </c>
      <c r="I8">
        <v>2062.2883399657508</v>
      </c>
      <c r="J8">
        <v>1913.2546535584161</v>
      </c>
      <c r="K8">
        <v>1981.9360802789456</v>
      </c>
      <c r="L8">
        <v>2033.7723690434614</v>
      </c>
      <c r="M8">
        <v>2089.1080806822265</v>
      </c>
      <c r="N8">
        <v>2145.4214768980396</v>
      </c>
      <c r="O8">
        <v>2221.8939183786042</v>
      </c>
      <c r="P8">
        <v>2302.6463339472371</v>
      </c>
      <c r="Q8">
        <v>2390.4833335153521</v>
      </c>
      <c r="R8">
        <v>2480.7036377288277</v>
      </c>
      <c r="S8">
        <v>2594.3751255203088</v>
      </c>
      <c r="T8">
        <v>2716.2570890637016</v>
      </c>
      <c r="U8">
        <v>2827.8709996447906</v>
      </c>
      <c r="V8">
        <v>2938.0719994300325</v>
      </c>
      <c r="W8">
        <v>3050.356584426781</v>
      </c>
      <c r="X8">
        <v>3172.9082973971317</v>
      </c>
      <c r="Y8">
        <v>3281.6251371156372</v>
      </c>
      <c r="Z8">
        <v>3396.8673645740646</v>
      </c>
      <c r="AA8">
        <v>3518.9732433080417</v>
      </c>
      <c r="AB8">
        <v>3637.3467011105135</v>
      </c>
      <c r="AC8">
        <v>3757.9471143544824</v>
      </c>
      <c r="AD8">
        <v>3885.7575536328159</v>
      </c>
      <c r="AE8">
        <v>4012.3405347216099</v>
      </c>
      <c r="AF8">
        <v>4142.1487259727164</v>
      </c>
      <c r="AG8">
        <v>4276.205928499633</v>
      </c>
      <c r="AH8">
        <v>4414.6999723874596</v>
      </c>
      <c r="AI8">
        <v>4563.5729645538895</v>
      </c>
      <c r="AJ8">
        <v>4717.5454957077764</v>
      </c>
      <c r="AK8">
        <v>4870.647294696294</v>
      </c>
      <c r="AL8">
        <v>5030.6158836145833</v>
      </c>
      <c r="AM8">
        <v>5199.4059390643533</v>
      </c>
      <c r="AN8">
        <v>5401.4373297831271</v>
      </c>
    </row>
    <row r="9" spans="1:40" x14ac:dyDescent="0.25">
      <c r="A9" s="96" t="s">
        <v>938</v>
      </c>
      <c r="B9">
        <v>69.817113338467976</v>
      </c>
      <c r="C9">
        <v>72.877176419077315</v>
      </c>
      <c r="D9">
        <v>75.869825611076976</v>
      </c>
      <c r="E9">
        <v>74.586279842457643</v>
      </c>
      <c r="F9">
        <v>73.824488372791308</v>
      </c>
      <c r="G9">
        <v>76.496432809605125</v>
      </c>
      <c r="H9">
        <v>75.341702290154302</v>
      </c>
      <c r="I9">
        <v>73.845638294862596</v>
      </c>
      <c r="J9">
        <v>71.369439922033763</v>
      </c>
      <c r="K9">
        <v>74.099659849440272</v>
      </c>
      <c r="L9">
        <v>76.18386020777875</v>
      </c>
      <c r="M9">
        <v>78.00040866075355</v>
      </c>
      <c r="N9">
        <v>79.819310863195341</v>
      </c>
      <c r="O9">
        <v>82.351231438533219</v>
      </c>
      <c r="P9">
        <v>84.856424598748916</v>
      </c>
      <c r="Q9">
        <v>87.463389574749002</v>
      </c>
      <c r="R9">
        <v>89.812831886481348</v>
      </c>
      <c r="S9">
        <v>93.207796781224275</v>
      </c>
      <c r="T9">
        <v>96.559439358201246</v>
      </c>
      <c r="U9">
        <v>99.731422840700773</v>
      </c>
      <c r="V9">
        <v>102.36899330076379</v>
      </c>
      <c r="W9">
        <v>105.07692214356116</v>
      </c>
      <c r="X9">
        <v>108.14756048850187</v>
      </c>
      <c r="Y9">
        <v>110.45553009724865</v>
      </c>
      <c r="Z9">
        <v>113.03371936788136</v>
      </c>
      <c r="AA9">
        <v>116.09826575852256</v>
      </c>
      <c r="AB9">
        <v>118.9523979776401</v>
      </c>
      <c r="AC9">
        <v>121.92420510390377</v>
      </c>
      <c r="AD9">
        <v>125.15109042476335</v>
      </c>
      <c r="AE9">
        <v>128.24256728222494</v>
      </c>
      <c r="AF9">
        <v>131.38977667786216</v>
      </c>
      <c r="AG9">
        <v>134.62246261843714</v>
      </c>
      <c r="AH9">
        <v>137.96517804633254</v>
      </c>
      <c r="AI9">
        <v>141.6334856889591</v>
      </c>
      <c r="AJ9">
        <v>145.3377905524398</v>
      </c>
      <c r="AK9">
        <v>148.93265970721106</v>
      </c>
      <c r="AL9">
        <v>152.66131291331325</v>
      </c>
      <c r="AM9">
        <v>156.68642458576477</v>
      </c>
      <c r="AN9">
        <v>161.68218869570396</v>
      </c>
    </row>
    <row r="10" spans="1:40" x14ac:dyDescent="0.25">
      <c r="A10" s="96" t="s">
        <v>896</v>
      </c>
      <c r="B10">
        <v>205.44872804460823</v>
      </c>
      <c r="C10">
        <v>210.06721124812003</v>
      </c>
      <c r="D10">
        <v>210.96992052466746</v>
      </c>
      <c r="E10">
        <v>216.80550103200233</v>
      </c>
      <c r="F10">
        <v>213.49390039060776</v>
      </c>
      <c r="G10">
        <v>219.95019286630045</v>
      </c>
      <c r="H10">
        <v>218.65065317923225</v>
      </c>
      <c r="I10">
        <v>215.45960303978737</v>
      </c>
      <c r="J10">
        <v>198.59926275327965</v>
      </c>
      <c r="K10">
        <v>203.14375430200639</v>
      </c>
      <c r="L10">
        <v>206.26472033216982</v>
      </c>
      <c r="M10">
        <v>209.59690887122025</v>
      </c>
      <c r="N10">
        <v>212.9598199087352</v>
      </c>
      <c r="O10">
        <v>216.27460315866841</v>
      </c>
      <c r="P10">
        <v>220.20033995584103</v>
      </c>
      <c r="Q10">
        <v>224.67205259704795</v>
      </c>
      <c r="R10">
        <v>228.73668120808725</v>
      </c>
      <c r="S10">
        <v>235.22923577244489</v>
      </c>
      <c r="T10">
        <v>241.92408145378062</v>
      </c>
      <c r="U10">
        <v>250.58188452274129</v>
      </c>
      <c r="V10">
        <v>258.02991099424662</v>
      </c>
      <c r="W10">
        <v>265.66389116992997</v>
      </c>
      <c r="X10">
        <v>274.02061589325405</v>
      </c>
      <c r="Y10">
        <v>281.87048689868277</v>
      </c>
      <c r="Z10">
        <v>289.73722342133971</v>
      </c>
      <c r="AA10">
        <v>298.32677608862764</v>
      </c>
      <c r="AB10">
        <v>306.27110121496821</v>
      </c>
      <c r="AC10">
        <v>314.31719837267343</v>
      </c>
      <c r="AD10">
        <v>322.67333823830268</v>
      </c>
      <c r="AE10">
        <v>331.19372421964806</v>
      </c>
      <c r="AF10">
        <v>339.7948648276016</v>
      </c>
      <c r="AG10">
        <v>348.60719332600348</v>
      </c>
      <c r="AH10">
        <v>357.65272866100639</v>
      </c>
      <c r="AI10">
        <v>367.23630542488672</v>
      </c>
      <c r="AJ10">
        <v>376.75336883766431</v>
      </c>
      <c r="AK10">
        <v>385.92623635358711</v>
      </c>
      <c r="AL10">
        <v>395.43105363561136</v>
      </c>
      <c r="AM10">
        <v>405.46030898542881</v>
      </c>
      <c r="AN10">
        <v>418.01043200757965</v>
      </c>
    </row>
    <row r="11" spans="1:40" x14ac:dyDescent="0.25">
      <c r="A11" s="96" t="s">
        <v>894</v>
      </c>
      <c r="B11">
        <v>93.096909428330918</v>
      </c>
      <c r="C11">
        <v>96.297595463931714</v>
      </c>
      <c r="D11">
        <v>98.916745493220745</v>
      </c>
      <c r="E11">
        <v>99.752860997114482</v>
      </c>
      <c r="F11">
        <v>101.92870715913064</v>
      </c>
      <c r="G11">
        <v>103.18802944773969</v>
      </c>
      <c r="H11">
        <v>104.68120989076635</v>
      </c>
      <c r="I11">
        <v>103.94386927719788</v>
      </c>
      <c r="J11">
        <v>99.369929110995599</v>
      </c>
      <c r="K11">
        <v>103.44526945389251</v>
      </c>
      <c r="L11">
        <v>106.54950091176008</v>
      </c>
      <c r="M11">
        <v>109.44974732873673</v>
      </c>
      <c r="N11">
        <v>112.34787497139084</v>
      </c>
      <c r="O11">
        <v>115.94005429084993</v>
      </c>
      <c r="P11">
        <v>119.64955799272796</v>
      </c>
      <c r="Q11">
        <v>123.6056701168888</v>
      </c>
      <c r="R11">
        <v>127.14992852997675</v>
      </c>
      <c r="S11">
        <v>132.20831043586983</v>
      </c>
      <c r="T11">
        <v>137.3982683022349</v>
      </c>
      <c r="U11">
        <v>142.69311895129334</v>
      </c>
      <c r="V11">
        <v>147.0696407445443</v>
      </c>
      <c r="W11">
        <v>151.49729806776332</v>
      </c>
      <c r="X11">
        <v>156.29022671958029</v>
      </c>
      <c r="Y11">
        <v>160.265749408521</v>
      </c>
      <c r="Z11">
        <v>164.51922737056896</v>
      </c>
      <c r="AA11">
        <v>169.35410231966571</v>
      </c>
      <c r="AB11">
        <v>173.79872815003512</v>
      </c>
      <c r="AC11">
        <v>178.36216824062876</v>
      </c>
      <c r="AD11">
        <v>183.07834733868214</v>
      </c>
      <c r="AE11">
        <v>187.49950160944189</v>
      </c>
      <c r="AF11">
        <v>191.91265467378958</v>
      </c>
      <c r="AG11">
        <v>196.40090125649982</v>
      </c>
      <c r="AH11">
        <v>201.00630552055017</v>
      </c>
      <c r="AI11">
        <v>205.96756109792858</v>
      </c>
      <c r="AJ11">
        <v>211.26049021057014</v>
      </c>
      <c r="AK11">
        <v>216.45490010950991</v>
      </c>
      <c r="AL11">
        <v>221.92326635448944</v>
      </c>
      <c r="AM11">
        <v>227.79823595610566</v>
      </c>
      <c r="AN11">
        <v>235.00436887861321</v>
      </c>
    </row>
    <row r="12" spans="1:40" x14ac:dyDescent="0.25">
      <c r="A12" s="96" t="s">
        <v>899</v>
      </c>
      <c r="B12">
        <v>235.49802282756247</v>
      </c>
      <c r="C12">
        <v>241.44884294495955</v>
      </c>
      <c r="D12">
        <v>245.94570748904277</v>
      </c>
      <c r="E12">
        <v>248.29199698674148</v>
      </c>
      <c r="F12">
        <v>251.00563364520997</v>
      </c>
      <c r="G12">
        <v>253.14139475365326</v>
      </c>
      <c r="H12">
        <v>255.76191975925002</v>
      </c>
      <c r="I12">
        <v>254.37315499606336</v>
      </c>
      <c r="J12">
        <v>231.12611620989048</v>
      </c>
      <c r="K12">
        <v>240.27614547714327</v>
      </c>
      <c r="L12">
        <v>247.05191791568194</v>
      </c>
      <c r="M12">
        <v>254.17323028945012</v>
      </c>
      <c r="N12">
        <v>261.31683776709082</v>
      </c>
      <c r="O12">
        <v>270.65209122434572</v>
      </c>
      <c r="P12">
        <v>280.59069150308562</v>
      </c>
      <c r="Q12">
        <v>291.26511059894722</v>
      </c>
      <c r="R12">
        <v>301.50240546388136</v>
      </c>
      <c r="S12">
        <v>314.8713510776459</v>
      </c>
      <c r="T12">
        <v>329.0890041849994</v>
      </c>
      <c r="U12">
        <v>342.61536952453071</v>
      </c>
      <c r="V12">
        <v>355.15914877064233</v>
      </c>
      <c r="W12">
        <v>367.96047660247018</v>
      </c>
      <c r="X12">
        <v>382.03657933121121</v>
      </c>
      <c r="Y12">
        <v>394.44134771517588</v>
      </c>
      <c r="Z12">
        <v>407.74820452922859</v>
      </c>
      <c r="AA12">
        <v>421.85753054298641</v>
      </c>
      <c r="AB12">
        <v>435.0757279824262</v>
      </c>
      <c r="AC12">
        <v>448.2643190759544</v>
      </c>
      <c r="AD12">
        <v>461.81645162357086</v>
      </c>
      <c r="AE12">
        <v>475.55353723273186</v>
      </c>
      <c r="AF12">
        <v>489.63688555476205</v>
      </c>
      <c r="AG12">
        <v>504.19773310279078</v>
      </c>
      <c r="AH12">
        <v>519.25022236706354</v>
      </c>
      <c r="AI12">
        <v>535.45749448009269</v>
      </c>
      <c r="AJ12">
        <v>552.64591743639232</v>
      </c>
      <c r="AK12">
        <v>569.59941096323996</v>
      </c>
      <c r="AL12">
        <v>587.36996415996543</v>
      </c>
      <c r="AM12">
        <v>606.19086653336012</v>
      </c>
      <c r="AN12">
        <v>629.17422944040823</v>
      </c>
    </row>
    <row r="13" spans="1:40" x14ac:dyDescent="0.25">
      <c r="A13" s="96" t="s">
        <v>901</v>
      </c>
      <c r="B13">
        <v>17.781500762507189</v>
      </c>
      <c r="C13">
        <v>18.198831351185376</v>
      </c>
      <c r="D13">
        <v>18.600587993928489</v>
      </c>
      <c r="E13">
        <v>18.745921801483945</v>
      </c>
      <c r="F13">
        <v>19.079521459263731</v>
      </c>
      <c r="G13">
        <v>19.167770022688838</v>
      </c>
      <c r="H13">
        <v>19.566182694195437</v>
      </c>
      <c r="I13">
        <v>19.483853967540337</v>
      </c>
      <c r="J13">
        <v>18.156843266018864</v>
      </c>
      <c r="K13">
        <v>18.858948675330677</v>
      </c>
      <c r="L13">
        <v>19.365467567063725</v>
      </c>
      <c r="M13">
        <v>19.900158454805556</v>
      </c>
      <c r="N13">
        <v>20.429670549650865</v>
      </c>
      <c r="O13">
        <v>21.114653983257337</v>
      </c>
      <c r="P13">
        <v>21.836767026459629</v>
      </c>
      <c r="Q13">
        <v>22.621012362506836</v>
      </c>
      <c r="R13">
        <v>23.391297469494024</v>
      </c>
      <c r="S13">
        <v>24.430456071995618</v>
      </c>
      <c r="T13">
        <v>25.511715814222267</v>
      </c>
      <c r="U13">
        <v>26.543234316930025</v>
      </c>
      <c r="V13">
        <v>27.491086775634177</v>
      </c>
      <c r="W13">
        <v>28.458216667896728</v>
      </c>
      <c r="X13">
        <v>29.504272872184902</v>
      </c>
      <c r="Y13">
        <v>30.472763716025231</v>
      </c>
      <c r="Z13">
        <v>31.451794221024528</v>
      </c>
      <c r="AA13">
        <v>32.403021271202277</v>
      </c>
      <c r="AB13">
        <v>33.272005179962889</v>
      </c>
      <c r="AC13">
        <v>34.119674499275867</v>
      </c>
      <c r="AD13">
        <v>34.968466061324392</v>
      </c>
      <c r="AE13">
        <v>35.900369740000599</v>
      </c>
      <c r="AF13">
        <v>36.855524906547402</v>
      </c>
      <c r="AG13">
        <v>37.842453802580529</v>
      </c>
      <c r="AH13">
        <v>38.858826080474564</v>
      </c>
      <c r="AI13">
        <v>39.952029903904801</v>
      </c>
      <c r="AJ13">
        <v>41.133941905811831</v>
      </c>
      <c r="AK13">
        <v>42.304849885859781</v>
      </c>
      <c r="AL13">
        <v>43.540755617464093</v>
      </c>
      <c r="AM13">
        <v>44.851082162805639</v>
      </c>
      <c r="AN13">
        <v>46.462876596266931</v>
      </c>
    </row>
    <row r="14" spans="1:40" x14ac:dyDescent="0.25">
      <c r="A14" s="96" t="s">
        <v>892</v>
      </c>
      <c r="B14">
        <v>52.810230956689786</v>
      </c>
      <c r="C14">
        <v>54.247949690804006</v>
      </c>
      <c r="D14">
        <v>55.345591080630527</v>
      </c>
      <c r="E14">
        <v>55.744445134056818</v>
      </c>
      <c r="F14">
        <v>56.326030067662543</v>
      </c>
      <c r="G14">
        <v>56.815851499387207</v>
      </c>
      <c r="H14">
        <v>57.43696619026624</v>
      </c>
      <c r="I14">
        <v>57.106469414174299</v>
      </c>
      <c r="J14">
        <v>52.735551309213641</v>
      </c>
      <c r="K14">
        <v>54.652671187263174</v>
      </c>
      <c r="L14">
        <v>56.095556496227758</v>
      </c>
      <c r="M14">
        <v>57.572089936217722</v>
      </c>
      <c r="N14">
        <v>59.066400115281333</v>
      </c>
      <c r="O14">
        <v>61.053845588372724</v>
      </c>
      <c r="P14">
        <v>63.133627584386822</v>
      </c>
      <c r="Q14">
        <v>65.350757420987691</v>
      </c>
      <c r="R14">
        <v>67.660995106735925</v>
      </c>
      <c r="S14">
        <v>70.799725651718433</v>
      </c>
      <c r="T14">
        <v>74.056212594284133</v>
      </c>
      <c r="U14">
        <v>77.250339738732592</v>
      </c>
      <c r="V14">
        <v>80.15771658107947</v>
      </c>
      <c r="W14">
        <v>83.151641700061276</v>
      </c>
      <c r="X14">
        <v>86.398544063265675</v>
      </c>
      <c r="Y14">
        <v>89.25366133348416</v>
      </c>
      <c r="Z14">
        <v>92.252373623289998</v>
      </c>
      <c r="AA14">
        <v>95.35190069143701</v>
      </c>
      <c r="AB14">
        <v>98.172404690582297</v>
      </c>
      <c r="AC14">
        <v>100.96511224210364</v>
      </c>
      <c r="AD14">
        <v>103.82062763298501</v>
      </c>
      <c r="AE14">
        <v>106.69672243578367</v>
      </c>
      <c r="AF14">
        <v>109.63401783090971</v>
      </c>
      <c r="AG14">
        <v>112.65936305017726</v>
      </c>
      <c r="AH14">
        <v>115.78134014872337</v>
      </c>
      <c r="AI14">
        <v>119.14795007358614</v>
      </c>
      <c r="AJ14">
        <v>122.63722506707637</v>
      </c>
      <c r="AK14">
        <v>126.10509634951575</v>
      </c>
      <c r="AL14">
        <v>129.74822841668021</v>
      </c>
      <c r="AM14">
        <v>133.61826955350938</v>
      </c>
      <c r="AN14">
        <v>138.31036110290373</v>
      </c>
    </row>
    <row r="15" spans="1:40" x14ac:dyDescent="0.25">
      <c r="A15" s="96" t="s">
        <v>898</v>
      </c>
      <c r="B15">
        <v>14.113350558119571</v>
      </c>
      <c r="C15">
        <v>14.465657166827448</v>
      </c>
      <c r="D15">
        <v>14.725459631870965</v>
      </c>
      <c r="E15">
        <v>14.898465662483266</v>
      </c>
      <c r="F15">
        <v>15.088150958585373</v>
      </c>
      <c r="G15">
        <v>15.276775821773732</v>
      </c>
      <c r="H15">
        <v>15.458204674252871</v>
      </c>
      <c r="I15">
        <v>15.403506136161662</v>
      </c>
      <c r="J15">
        <v>14.173371992941629</v>
      </c>
      <c r="K15">
        <v>14.713812637603235</v>
      </c>
      <c r="L15">
        <v>15.11822359892917</v>
      </c>
      <c r="M15">
        <v>15.544214162952859</v>
      </c>
      <c r="N15">
        <v>15.977948005736099</v>
      </c>
      <c r="O15">
        <v>16.545103169350856</v>
      </c>
      <c r="P15">
        <v>17.143714148086342</v>
      </c>
      <c r="Q15">
        <v>17.792146223088103</v>
      </c>
      <c r="R15">
        <v>18.423326101268881</v>
      </c>
      <c r="S15">
        <v>19.232410311738231</v>
      </c>
      <c r="T15">
        <v>20.096590178266442</v>
      </c>
      <c r="U15">
        <v>20.888870181918968</v>
      </c>
      <c r="V15">
        <v>21.654636847850405</v>
      </c>
      <c r="W15">
        <v>22.430307131062143</v>
      </c>
      <c r="X15">
        <v>23.28497274283772</v>
      </c>
      <c r="Y15">
        <v>24.036939610364165</v>
      </c>
      <c r="Z15">
        <v>24.844783482035858</v>
      </c>
      <c r="AA15">
        <v>25.665142680977397</v>
      </c>
      <c r="AB15">
        <v>26.432143321770962</v>
      </c>
      <c r="AC15">
        <v>27.176602738397765</v>
      </c>
      <c r="AD15">
        <v>27.927295339112121</v>
      </c>
      <c r="AE15">
        <v>28.746037160783686</v>
      </c>
      <c r="AF15">
        <v>29.583576439937168</v>
      </c>
      <c r="AG15">
        <v>30.447865406147987</v>
      </c>
      <c r="AH15">
        <v>31.33825132430151</v>
      </c>
      <c r="AI15">
        <v>32.293472770498205</v>
      </c>
      <c r="AJ15">
        <v>33.331696687533039</v>
      </c>
      <c r="AK15">
        <v>34.36149993345991</v>
      </c>
      <c r="AL15">
        <v>35.436441856184075</v>
      </c>
      <c r="AM15">
        <v>36.573070844868354</v>
      </c>
      <c r="AN15">
        <v>37.963010096823638</v>
      </c>
    </row>
    <row r="16" spans="1:40" x14ac:dyDescent="0.25">
      <c r="A16" s="96" t="s">
        <v>895</v>
      </c>
      <c r="B16">
        <v>13.345629432701825</v>
      </c>
      <c r="C16">
        <v>13.698942313206944</v>
      </c>
      <c r="D16">
        <v>13.927212528300274</v>
      </c>
      <c r="E16">
        <v>14.193978208699143</v>
      </c>
      <c r="F16">
        <v>14.220249010219591</v>
      </c>
      <c r="G16">
        <v>14.314521743694073</v>
      </c>
      <c r="H16">
        <v>14.314498753488948</v>
      </c>
      <c r="I16">
        <v>14.151926451285583</v>
      </c>
      <c r="J16">
        <v>12.44266676891432</v>
      </c>
      <c r="K16">
        <v>12.89694230984693</v>
      </c>
      <c r="L16">
        <v>13.168383038675696</v>
      </c>
      <c r="M16">
        <v>13.448695918823971</v>
      </c>
      <c r="N16">
        <v>13.725735990361944</v>
      </c>
      <c r="O16">
        <v>14.042701101519949</v>
      </c>
      <c r="P16">
        <v>14.41341911975319</v>
      </c>
      <c r="Q16">
        <v>14.793369451439972</v>
      </c>
      <c r="R16">
        <v>15.063677802682795</v>
      </c>
      <c r="S16">
        <v>15.568131204215158</v>
      </c>
      <c r="T16">
        <v>16.056294375870056</v>
      </c>
      <c r="U16">
        <v>16.681847923707462</v>
      </c>
      <c r="V16">
        <v>17.102159862218571</v>
      </c>
      <c r="W16">
        <v>17.549514512209203</v>
      </c>
      <c r="X16">
        <v>18.049544932417739</v>
      </c>
      <c r="Y16">
        <v>18.479483034663623</v>
      </c>
      <c r="Z16">
        <v>18.920384606973762</v>
      </c>
      <c r="AA16">
        <v>19.414852939293262</v>
      </c>
      <c r="AB16">
        <v>19.75367548053946</v>
      </c>
      <c r="AC16">
        <v>20.050765524822282</v>
      </c>
      <c r="AD16">
        <v>20.313121115495019</v>
      </c>
      <c r="AE16">
        <v>20.693567802233645</v>
      </c>
      <c r="AF16">
        <v>21.086818433501012</v>
      </c>
      <c r="AG16">
        <v>21.497078663860037</v>
      </c>
      <c r="AH16">
        <v>21.924501000501589</v>
      </c>
      <c r="AI16">
        <v>22.392865095965394</v>
      </c>
      <c r="AJ16">
        <v>22.960765055693585</v>
      </c>
      <c r="AK16">
        <v>23.520620530824733</v>
      </c>
      <c r="AL16">
        <v>24.107764956240828</v>
      </c>
      <c r="AM16">
        <v>24.731718370110762</v>
      </c>
      <c r="AN16">
        <v>25.50832947898833</v>
      </c>
    </row>
    <row r="17" spans="1:40" x14ac:dyDescent="0.25">
      <c r="A17" s="96" t="s">
        <v>897</v>
      </c>
      <c r="B17">
        <v>10.112362730184749</v>
      </c>
      <c r="C17">
        <v>8.5089494460698116</v>
      </c>
      <c r="D17">
        <v>7.710650968501426</v>
      </c>
      <c r="E17">
        <v>7.7620249598093247</v>
      </c>
      <c r="F17">
        <v>7.4619668238165957</v>
      </c>
      <c r="G17">
        <v>7.0904179507470309</v>
      </c>
      <c r="H17">
        <v>6.8995121158084487</v>
      </c>
      <c r="I17">
        <v>6.5884930819513308</v>
      </c>
      <c r="J17">
        <v>5.3871407534120994</v>
      </c>
      <c r="K17">
        <v>5.5728137003929366</v>
      </c>
      <c r="L17">
        <v>5.6073642273605646</v>
      </c>
      <c r="M17">
        <v>5.6670355551834541</v>
      </c>
      <c r="N17">
        <v>5.7457885362094627</v>
      </c>
      <c r="O17">
        <v>5.8062296894228309</v>
      </c>
      <c r="P17">
        <v>5.8908094081540368</v>
      </c>
      <c r="Q17">
        <v>5.9499303669325014</v>
      </c>
      <c r="R17">
        <v>5.9392568926383991</v>
      </c>
      <c r="S17">
        <v>6.0369028483523648</v>
      </c>
      <c r="T17">
        <v>6.1149905996670606</v>
      </c>
      <c r="U17">
        <v>6.3912389003244723</v>
      </c>
      <c r="V17">
        <v>6.5501156881897034</v>
      </c>
      <c r="W17">
        <v>6.715225288641621</v>
      </c>
      <c r="X17">
        <v>6.9095486296613915</v>
      </c>
      <c r="Y17">
        <v>7.0935468077874448</v>
      </c>
      <c r="Z17">
        <v>7.2927538962426288</v>
      </c>
      <c r="AA17">
        <v>7.5423684997602045</v>
      </c>
      <c r="AB17">
        <v>7.7605548845184087</v>
      </c>
      <c r="AC17">
        <v>7.9712486505474622</v>
      </c>
      <c r="AD17">
        <v>8.1770288292238966</v>
      </c>
      <c r="AE17">
        <v>8.3755443149055022</v>
      </c>
      <c r="AF17">
        <v>8.5654879442124852</v>
      </c>
      <c r="AG17">
        <v>8.7542826223376871</v>
      </c>
      <c r="AH17">
        <v>8.9428262594606878</v>
      </c>
      <c r="AI17">
        <v>9.1403434118451514</v>
      </c>
      <c r="AJ17">
        <v>9.3438828813297032</v>
      </c>
      <c r="AK17">
        <v>9.53419412805113</v>
      </c>
      <c r="AL17">
        <v>9.7289797650503687</v>
      </c>
      <c r="AM17">
        <v>9.9352381603163007</v>
      </c>
      <c r="AN17">
        <v>10.212664661417801</v>
      </c>
    </row>
    <row r="18" spans="1:40" x14ac:dyDescent="0.25">
      <c r="A18" s="96" t="s">
        <v>978</v>
      </c>
      <c r="B18">
        <v>1.2396211872289537E-4</v>
      </c>
      <c r="C18">
        <v>1.3397532288881664E-4</v>
      </c>
      <c r="D18">
        <v>1.4715233700254404E-4</v>
      </c>
      <c r="E18">
        <v>1.4406588524833955E-4</v>
      </c>
      <c r="F18">
        <v>1.4075726911605489E-4</v>
      </c>
      <c r="G18">
        <v>1.3672640122402413E-4</v>
      </c>
      <c r="H18">
        <v>1.4223107348057345E-4</v>
      </c>
      <c r="I18">
        <v>1.4471702314601976E-4</v>
      </c>
      <c r="J18">
        <v>1.124723957438408E-4</v>
      </c>
      <c r="K18">
        <v>1.2653561204077954E-4</v>
      </c>
      <c r="L18">
        <v>1.2764684852147436E-4</v>
      </c>
      <c r="M18">
        <v>1.2925064032227074E-4</v>
      </c>
      <c r="N18">
        <v>1.3159912303058183E-4</v>
      </c>
      <c r="O18">
        <v>1.3010646686669106E-4</v>
      </c>
      <c r="P18">
        <v>1.3217277965782361E-4</v>
      </c>
      <c r="Q18">
        <v>1.304409301076216E-4</v>
      </c>
      <c r="R18">
        <v>0.5026774466297883</v>
      </c>
      <c r="S18">
        <v>1.2066026583397425</v>
      </c>
      <c r="T18">
        <v>1.8593892366270699</v>
      </c>
      <c r="U18">
        <v>2.5689081911082918</v>
      </c>
      <c r="V18">
        <v>3.26725499748279</v>
      </c>
      <c r="W18">
        <v>3.9623249890624423</v>
      </c>
      <c r="X18">
        <v>4.6557292869698799</v>
      </c>
      <c r="Y18">
        <v>5.3410658562611051</v>
      </c>
      <c r="Z18">
        <v>6.0141049009330301</v>
      </c>
      <c r="AA18">
        <v>6.8127104976396859</v>
      </c>
      <c r="AB18">
        <v>7.3745295987563431</v>
      </c>
      <c r="AC18">
        <v>7.9363486998729966</v>
      </c>
      <c r="AD18">
        <v>8.4981678009896502</v>
      </c>
      <c r="AE18">
        <v>8.8509101565289026</v>
      </c>
      <c r="AF18">
        <v>9.2036525120681532</v>
      </c>
      <c r="AG18">
        <v>9.5563948676074002</v>
      </c>
      <c r="AH18">
        <v>9.9091372231466437</v>
      </c>
      <c r="AI18">
        <v>10.261879578685898</v>
      </c>
      <c r="AJ18">
        <v>10.412504778344363</v>
      </c>
      <c r="AK18">
        <v>10.563129978002838</v>
      </c>
      <c r="AL18">
        <v>10.713755177661307</v>
      </c>
      <c r="AM18">
        <v>10.864380377319776</v>
      </c>
      <c r="AN18">
        <v>11.015005576978247</v>
      </c>
    </row>
    <row r="19" spans="1:40" x14ac:dyDescent="0.25">
      <c r="A19" s="96" t="s">
        <v>893</v>
      </c>
      <c r="B19">
        <v>84.250557323843395</v>
      </c>
      <c r="C19">
        <v>82.379670212148966</v>
      </c>
      <c r="D19">
        <v>79.345453967005668</v>
      </c>
      <c r="E19">
        <v>76.363025566095587</v>
      </c>
      <c r="F19">
        <v>74.737627451398822</v>
      </c>
      <c r="G19">
        <v>73.861437214750708</v>
      </c>
      <c r="H19">
        <v>73.490494182961058</v>
      </c>
      <c r="I19">
        <v>73.23540805202488</v>
      </c>
      <c r="J19">
        <v>69.738577230003642</v>
      </c>
      <c r="K19">
        <v>74.702101376372028</v>
      </c>
      <c r="L19">
        <v>74.399046318670344</v>
      </c>
      <c r="M19">
        <v>75.61412280801143</v>
      </c>
      <c r="N19">
        <v>76.511472759616225</v>
      </c>
      <c r="O19">
        <v>77.462603070075644</v>
      </c>
      <c r="P19">
        <v>78.959198801315267</v>
      </c>
      <c r="Q19">
        <v>79.764451900706987</v>
      </c>
      <c r="R19">
        <v>81.191725132687068</v>
      </c>
      <c r="S19">
        <v>82.666074982240801</v>
      </c>
      <c r="T19">
        <v>84.242822680929066</v>
      </c>
      <c r="U19">
        <v>86.123758079067812</v>
      </c>
      <c r="V19">
        <v>88.196348139210656</v>
      </c>
      <c r="W19">
        <v>89.783568928018184</v>
      </c>
      <c r="X19">
        <v>91.712151104137462</v>
      </c>
      <c r="Y19">
        <v>92.649098979018476</v>
      </c>
      <c r="Z19">
        <v>94.605241590582082</v>
      </c>
      <c r="AA19">
        <v>97.957770417905351</v>
      </c>
      <c r="AB19">
        <v>101.00559536765265</v>
      </c>
      <c r="AC19">
        <v>104.11168095224214</v>
      </c>
      <c r="AD19">
        <v>107.25869008943276</v>
      </c>
      <c r="AE19">
        <v>109.17294408653295</v>
      </c>
      <c r="AF19">
        <v>111.09530073100572</v>
      </c>
      <c r="AG19">
        <v>113.06213270328647</v>
      </c>
      <c r="AH19">
        <v>115.04383825717302</v>
      </c>
      <c r="AI19">
        <v>117.03682401149152</v>
      </c>
      <c r="AJ19">
        <v>119.17262566061844</v>
      </c>
      <c r="AK19">
        <v>121.26703792495881</v>
      </c>
      <c r="AL19">
        <v>123.39609899437635</v>
      </c>
      <c r="AM19">
        <v>125.53565588881764</v>
      </c>
      <c r="AN19">
        <v>127.72228023352173</v>
      </c>
    </row>
    <row r="20" spans="1:40" x14ac:dyDescent="0.25">
      <c r="A20" s="96" t="s">
        <v>904</v>
      </c>
      <c r="B20">
        <v>21.151207305916362</v>
      </c>
      <c r="C20">
        <v>22.415558505296563</v>
      </c>
      <c r="D20">
        <v>24.094481758011533</v>
      </c>
      <c r="E20">
        <v>25.150060573272444</v>
      </c>
      <c r="F20">
        <v>26.045824472806153</v>
      </c>
      <c r="G20">
        <v>28.077410827403668</v>
      </c>
      <c r="H20">
        <v>30.161478478051912</v>
      </c>
      <c r="I20">
        <v>31.350410425213351</v>
      </c>
      <c r="J20">
        <v>30.3072374308903</v>
      </c>
      <c r="K20">
        <v>31.870813516646272</v>
      </c>
      <c r="L20">
        <v>33.328429359545581</v>
      </c>
      <c r="M20">
        <v>35.008044449155271</v>
      </c>
      <c r="N20">
        <v>36.835711871137825</v>
      </c>
      <c r="O20">
        <v>39.20099012735016</v>
      </c>
      <c r="P20">
        <v>41.785063959690071</v>
      </c>
      <c r="Q20">
        <v>44.742183626439193</v>
      </c>
      <c r="R20">
        <v>47.859282071589369</v>
      </c>
      <c r="S20">
        <v>52.189840288029089</v>
      </c>
      <c r="T20">
        <v>57.067178583722104</v>
      </c>
      <c r="U20">
        <v>62.555265274556135</v>
      </c>
      <c r="V20">
        <v>68.248602810905908</v>
      </c>
      <c r="W20">
        <v>74.355140438360777</v>
      </c>
      <c r="X20">
        <v>81.374448453531059</v>
      </c>
      <c r="Y20">
        <v>88.063922403929624</v>
      </c>
      <c r="Z20">
        <v>95.44928981180702</v>
      </c>
      <c r="AA20">
        <v>103.7828812204192</v>
      </c>
      <c r="AB20">
        <v>112.30302707490834</v>
      </c>
      <c r="AC20">
        <v>121.54078856688591</v>
      </c>
      <c r="AD20">
        <v>131.79425698712711</v>
      </c>
      <c r="AE20">
        <v>142.30304901438058</v>
      </c>
      <c r="AF20">
        <v>153.23791470542636</v>
      </c>
      <c r="AG20">
        <v>164.72840400194272</v>
      </c>
      <c r="AH20">
        <v>176.83786157988064</v>
      </c>
      <c r="AI20">
        <v>189.93593369066832</v>
      </c>
      <c r="AJ20">
        <v>203.4674729204861</v>
      </c>
      <c r="AK20">
        <v>216.80809968764052</v>
      </c>
      <c r="AL20">
        <v>230.72201273822049</v>
      </c>
      <c r="AM20">
        <v>245.44836836935863</v>
      </c>
      <c r="AN20">
        <v>263.35312774573896</v>
      </c>
    </row>
    <row r="21" spans="1:40" x14ac:dyDescent="0.25">
      <c r="A21" s="96" t="s">
        <v>903</v>
      </c>
      <c r="B21">
        <v>135.9553569122177</v>
      </c>
      <c r="C21">
        <v>139.71296661412103</v>
      </c>
      <c r="D21">
        <v>142.97892250569819</v>
      </c>
      <c r="E21">
        <v>144.15171860577107</v>
      </c>
      <c r="F21">
        <v>145.37341203868968</v>
      </c>
      <c r="G21">
        <v>147.64203844851019</v>
      </c>
      <c r="H21">
        <v>149.46697624142251</v>
      </c>
      <c r="I21">
        <v>149.18408043528987</v>
      </c>
      <c r="J21">
        <v>138.79856101098108</v>
      </c>
      <c r="K21">
        <v>143.52581911220292</v>
      </c>
      <c r="L21">
        <v>146.93551978397727</v>
      </c>
      <c r="M21">
        <v>150.60282152398392</v>
      </c>
      <c r="N21">
        <v>154.32903230892325</v>
      </c>
      <c r="O21">
        <v>159.68060179777805</v>
      </c>
      <c r="P21">
        <v>164.98443302575151</v>
      </c>
      <c r="Q21">
        <v>170.66262918901893</v>
      </c>
      <c r="R21">
        <v>176.71981244928236</v>
      </c>
      <c r="S21">
        <v>184.28082585488019</v>
      </c>
      <c r="T21">
        <v>192.13692296866398</v>
      </c>
      <c r="U21">
        <v>198.76168600687018</v>
      </c>
      <c r="V21">
        <v>205.92412130955935</v>
      </c>
      <c r="W21">
        <v>213.20512919468862</v>
      </c>
      <c r="X21">
        <v>221.28773459834969</v>
      </c>
      <c r="Y21">
        <v>228.20687452071238</v>
      </c>
      <c r="Z21">
        <v>235.56559574453658</v>
      </c>
      <c r="AA21">
        <v>242.7224122499394</v>
      </c>
      <c r="AB21">
        <v>249.43799025283337</v>
      </c>
      <c r="AC21">
        <v>256.22431948452311</v>
      </c>
      <c r="AD21">
        <v>263.36619180227518</v>
      </c>
      <c r="AE21">
        <v>270.84548895186259</v>
      </c>
      <c r="AF21">
        <v>278.52890914115528</v>
      </c>
      <c r="AG21">
        <v>286.48830472921242</v>
      </c>
      <c r="AH21">
        <v>294.73937322449456</v>
      </c>
      <c r="AI21">
        <v>303.68996734821769</v>
      </c>
      <c r="AJ21">
        <v>313.28300550792079</v>
      </c>
      <c r="AK21">
        <v>322.75164486471624</v>
      </c>
      <c r="AL21">
        <v>332.68807695221903</v>
      </c>
      <c r="AM21">
        <v>343.25207271004172</v>
      </c>
      <c r="AN21">
        <v>356.18270735065374</v>
      </c>
    </row>
    <row r="22" spans="1:40" x14ac:dyDescent="0.25">
      <c r="A22" s="96" t="s">
        <v>902</v>
      </c>
      <c r="B22">
        <v>11.263564724197575</v>
      </c>
      <c r="C22">
        <v>11.582692618557143</v>
      </c>
      <c r="D22">
        <v>11.976075045813772</v>
      </c>
      <c r="E22">
        <v>12.186872761672834</v>
      </c>
      <c r="F22">
        <v>12.308300310509285</v>
      </c>
      <c r="G22">
        <v>12.526551274564309</v>
      </c>
      <c r="H22">
        <v>12.822551538726112</v>
      </c>
      <c r="I22">
        <v>12.898723525952425</v>
      </c>
      <c r="J22">
        <v>12.167401486018823</v>
      </c>
      <c r="K22">
        <v>12.645827005331554</v>
      </c>
      <c r="L22">
        <v>12.95099243881333</v>
      </c>
      <c r="M22">
        <v>13.261795974065963</v>
      </c>
      <c r="N22">
        <v>13.572732729038528</v>
      </c>
      <c r="O22">
        <v>14.008657036591734</v>
      </c>
      <c r="P22">
        <v>14.438380224059685</v>
      </c>
      <c r="Q22">
        <v>14.889762668842947</v>
      </c>
      <c r="R22">
        <v>15.385105780758813</v>
      </c>
      <c r="S22">
        <v>15.96124683567597</v>
      </c>
      <c r="T22">
        <v>16.575850600700107</v>
      </c>
      <c r="U22">
        <v>17.030298582290168</v>
      </c>
      <c r="V22">
        <v>17.561699359024903</v>
      </c>
      <c r="W22">
        <v>18.037922886612705</v>
      </c>
      <c r="X22">
        <v>18.58308799131623</v>
      </c>
      <c r="Y22">
        <v>19.032370465147977</v>
      </c>
      <c r="Z22">
        <v>19.484355258047099</v>
      </c>
      <c r="AA22">
        <v>19.940697689785779</v>
      </c>
      <c r="AB22">
        <v>20.387840217536834</v>
      </c>
      <c r="AC22">
        <v>20.815048896939384</v>
      </c>
      <c r="AD22">
        <v>21.264092224964369</v>
      </c>
      <c r="AE22">
        <v>21.739687426123865</v>
      </c>
      <c r="AF22">
        <v>22.190747462423207</v>
      </c>
      <c r="AG22">
        <v>22.662488709917319</v>
      </c>
      <c r="AH22">
        <v>23.141726325704497</v>
      </c>
      <c r="AI22">
        <v>23.67266481880938</v>
      </c>
      <c r="AJ22">
        <v>24.253025696108555</v>
      </c>
      <c r="AK22">
        <v>24.830073851314602</v>
      </c>
      <c r="AL22">
        <v>25.423625048995579</v>
      </c>
      <c r="AM22">
        <v>26.056869353746372</v>
      </c>
      <c r="AN22">
        <v>26.838810852249392</v>
      </c>
    </row>
    <row r="23" spans="1:40" x14ac:dyDescent="0.25">
      <c r="A23" s="96" t="s">
        <v>905</v>
      </c>
      <c r="B23">
        <v>1.1351531206547505</v>
      </c>
      <c r="C23">
        <v>1.1507187760819402</v>
      </c>
      <c r="D23">
        <v>1.1329783614353119</v>
      </c>
      <c r="E23">
        <v>1.1163123650380489</v>
      </c>
      <c r="F23">
        <v>1.125474590371373</v>
      </c>
      <c r="G23">
        <v>1.1300510455457522</v>
      </c>
      <c r="H23">
        <v>1.0991676524602947</v>
      </c>
      <c r="I23">
        <v>1.073433373415366</v>
      </c>
      <c r="J23">
        <v>0.97082755752721261</v>
      </c>
      <c r="K23">
        <v>0.98052772528604293</v>
      </c>
      <c r="L23">
        <v>1.0009174923149811</v>
      </c>
      <c r="M23">
        <v>1.0259701400126988</v>
      </c>
      <c r="N23">
        <v>1.0514043385474319</v>
      </c>
      <c r="O23">
        <v>1.0884381358531783</v>
      </c>
      <c r="P23">
        <v>1.1258620580151075</v>
      </c>
      <c r="Q23">
        <v>1.1685799461899415</v>
      </c>
      <c r="R23">
        <v>1.2176079553470063</v>
      </c>
      <c r="S23">
        <v>1.2869816572472084</v>
      </c>
      <c r="T23">
        <v>1.3546010639160144</v>
      </c>
      <c r="U23">
        <v>1.4247362336527931</v>
      </c>
      <c r="V23">
        <v>1.4956782409856513</v>
      </c>
      <c r="W23">
        <v>1.5836231309415019</v>
      </c>
      <c r="X23">
        <v>1.6753111576778685</v>
      </c>
      <c r="Y23">
        <v>1.7598307219201856</v>
      </c>
      <c r="Z23">
        <v>1.8557958403206063</v>
      </c>
      <c r="AA23">
        <v>1.9425984591552992</v>
      </c>
      <c r="AB23">
        <v>2.0190169222941341</v>
      </c>
      <c r="AC23">
        <v>2.1027845811946433</v>
      </c>
      <c r="AD23">
        <v>2.1902221058042493</v>
      </c>
      <c r="AE23">
        <v>2.2860770551306233</v>
      </c>
      <c r="AF23">
        <v>2.3948916950270003</v>
      </c>
      <c r="AG23">
        <v>2.5059812733161397</v>
      </c>
      <c r="AH23">
        <v>2.6238724958516739</v>
      </c>
      <c r="AI23">
        <v>2.7479446027161565</v>
      </c>
      <c r="AJ23">
        <v>2.8748447805606561</v>
      </c>
      <c r="AK23">
        <v>2.9991292906866232</v>
      </c>
      <c r="AL23">
        <v>3.1324923010296333</v>
      </c>
      <c r="AM23">
        <v>3.2733754981758283</v>
      </c>
      <c r="AN23">
        <v>3.4413464104426885</v>
      </c>
    </row>
    <row r="24" spans="1:40" x14ac:dyDescent="0.25">
      <c r="A24" s="96" t="s">
        <v>900</v>
      </c>
      <c r="B24">
        <v>27.51630822473156</v>
      </c>
      <c r="C24">
        <v>26.89641030826801</v>
      </c>
      <c r="D24">
        <v>26.276512391804442</v>
      </c>
      <c r="E24">
        <v>25.656614475340874</v>
      </c>
      <c r="F24">
        <v>25.625275805352747</v>
      </c>
      <c r="G24">
        <v>25.616113439031398</v>
      </c>
      <c r="H24">
        <v>25.607300987789969</v>
      </c>
      <c r="I24">
        <v>25.609576688381932</v>
      </c>
      <c r="J24">
        <v>25.540577647365961</v>
      </c>
      <c r="K24">
        <v>25.520327129211221</v>
      </c>
      <c r="L24">
        <v>25.526298915170759</v>
      </c>
      <c r="M24">
        <v>25.763781399077718</v>
      </c>
      <c r="N24">
        <v>25.743530880922986</v>
      </c>
      <c r="O24">
        <v>26.688683653405498</v>
      </c>
      <c r="P24">
        <v>26.668433135250762</v>
      </c>
      <c r="Q24">
        <v>26.64818261709603</v>
      </c>
      <c r="R24">
        <v>28.002146768734146</v>
      </c>
      <c r="S24">
        <v>27.441973287102996</v>
      </c>
      <c r="T24">
        <v>26.937500925323118</v>
      </c>
      <c r="U24">
        <v>22.765580623847519</v>
      </c>
      <c r="V24">
        <v>22.965383817889371</v>
      </c>
      <c r="W24">
        <v>22.863655484613592</v>
      </c>
      <c r="X24">
        <v>22.866418905476294</v>
      </c>
      <c r="Y24">
        <v>22.584480310690282</v>
      </c>
      <c r="Z24">
        <v>22.020529079738093</v>
      </c>
      <c r="AA24">
        <v>18.08340193810459</v>
      </c>
      <c r="AB24">
        <v>14.995909126399845</v>
      </c>
      <c r="AC24">
        <v>11.908416314695096</v>
      </c>
      <c r="AD24">
        <v>8.8209235029903468</v>
      </c>
      <c r="AE24">
        <v>8.1629691224540402</v>
      </c>
      <c r="AF24">
        <v>7.5050147419177371</v>
      </c>
      <c r="AG24">
        <v>6.8470603613814305</v>
      </c>
      <c r="AH24">
        <v>6.1891059808451221</v>
      </c>
      <c r="AI24">
        <v>5.5311516003088164</v>
      </c>
      <c r="AJ24">
        <v>5.5311516003088146</v>
      </c>
      <c r="AK24">
        <v>5.5311516003088146</v>
      </c>
      <c r="AL24">
        <v>5.5311516003088155</v>
      </c>
      <c r="AM24">
        <v>5.5311516003088164</v>
      </c>
      <c r="AN24">
        <v>5.5311516003088173</v>
      </c>
    </row>
    <row r="25" spans="1:40" x14ac:dyDescent="0.25">
      <c r="A25" s="96" t="s">
        <v>890</v>
      </c>
      <c r="B25">
        <v>66.420365481469858</v>
      </c>
      <c r="C25">
        <v>67.452165035283443</v>
      </c>
      <c r="D25">
        <v>64.456671227377612</v>
      </c>
      <c r="E25">
        <v>61.461177419471724</v>
      </c>
      <c r="F25">
        <v>61.239073224021034</v>
      </c>
      <c r="G25">
        <v>61.14879617679302</v>
      </c>
      <c r="H25">
        <v>61.292826859036104</v>
      </c>
      <c r="I25">
        <v>60.672191779867028</v>
      </c>
      <c r="J25">
        <v>58.78806761745232</v>
      </c>
      <c r="K25">
        <v>59.19053103370792</v>
      </c>
      <c r="L25">
        <v>59.295207151651418</v>
      </c>
      <c r="M25">
        <v>59.2306823824836</v>
      </c>
      <c r="N25">
        <v>59.531176869212537</v>
      </c>
      <c r="O25">
        <v>59.995869161567143</v>
      </c>
      <c r="P25">
        <v>59.576110853767254</v>
      </c>
      <c r="Q25">
        <v>58.957750487331538</v>
      </c>
      <c r="R25">
        <v>58.7883194147444</v>
      </c>
      <c r="S25">
        <v>58.490587247043358</v>
      </c>
      <c r="T25">
        <v>57.927358314452171</v>
      </c>
      <c r="U25">
        <v>57.775005314062824</v>
      </c>
      <c r="V25">
        <v>57.852299486394315</v>
      </c>
      <c r="W25">
        <v>57.798875222625611</v>
      </c>
      <c r="X25">
        <v>57.91883460891232</v>
      </c>
      <c r="Y25">
        <v>57.521047650505658</v>
      </c>
      <c r="Z25">
        <v>57.411903553193504</v>
      </c>
      <c r="AA25">
        <v>57.052364156193462</v>
      </c>
      <c r="AB25">
        <v>56.573101889559489</v>
      </c>
      <c r="AC25">
        <v>56.093839622925508</v>
      </c>
      <c r="AD25">
        <v>55.614577356291498</v>
      </c>
      <c r="AE25">
        <v>55.117373877020384</v>
      </c>
      <c r="AF25">
        <v>54.620170397749227</v>
      </c>
      <c r="AG25">
        <v>54.12296691847807</v>
      </c>
      <c r="AH25">
        <v>53.625763439206935</v>
      </c>
      <c r="AI25">
        <v>53.128559959935778</v>
      </c>
      <c r="AJ25">
        <v>52.87804002982088</v>
      </c>
      <c r="AK25">
        <v>52.627520099705997</v>
      </c>
      <c r="AL25">
        <v>52.377000169591135</v>
      </c>
      <c r="AM25">
        <v>52.126480239476251</v>
      </c>
      <c r="AN25">
        <v>51.875960309361361</v>
      </c>
    </row>
    <row r="26" spans="1:40" x14ac:dyDescent="0.25">
      <c r="A26" s="96" t="s">
        <v>979</v>
      </c>
      <c r="B26">
        <v>13.345629432701825</v>
      </c>
      <c r="C26">
        <v>13.698942313206944</v>
      </c>
      <c r="D26">
        <v>13.927212528300274</v>
      </c>
      <c r="E26">
        <v>14.193978208699143</v>
      </c>
      <c r="F26">
        <v>14.220249010219591</v>
      </c>
      <c r="G26">
        <v>14.314521743694073</v>
      </c>
      <c r="H26">
        <v>14.314498753488948</v>
      </c>
      <c r="I26">
        <v>14.151926451285583</v>
      </c>
      <c r="J26">
        <v>12.44266676891432</v>
      </c>
      <c r="K26">
        <v>12.89694230984693</v>
      </c>
      <c r="L26">
        <v>13.168383038675696</v>
      </c>
      <c r="M26">
        <v>13.448695918823971</v>
      </c>
      <c r="N26">
        <v>13.725735990361944</v>
      </c>
      <c r="O26">
        <v>14.042701101519949</v>
      </c>
      <c r="P26">
        <v>14.41341911975319</v>
      </c>
      <c r="Q26">
        <v>14.793369451439972</v>
      </c>
      <c r="R26">
        <v>15.063677802682795</v>
      </c>
      <c r="S26">
        <v>15.568131204215158</v>
      </c>
      <c r="T26">
        <v>16.056294375870056</v>
      </c>
      <c r="U26">
        <v>16.681847923707462</v>
      </c>
      <c r="V26">
        <v>17.102159862218571</v>
      </c>
      <c r="W26">
        <v>17.549514512209203</v>
      </c>
      <c r="X26">
        <v>18.049544932417739</v>
      </c>
      <c r="Y26">
        <v>18.479483034663623</v>
      </c>
      <c r="Z26">
        <v>18.920384606973762</v>
      </c>
      <c r="AA26">
        <v>19.414852939293262</v>
      </c>
      <c r="AB26">
        <v>19.75367548053946</v>
      </c>
      <c r="AC26">
        <v>20.050765524822282</v>
      </c>
      <c r="AD26">
        <v>20.313121115495019</v>
      </c>
      <c r="AE26">
        <v>20.693567802233645</v>
      </c>
      <c r="AF26">
        <v>21.086818433501012</v>
      </c>
      <c r="AG26">
        <v>21.497078663860037</v>
      </c>
      <c r="AH26">
        <v>21.924501000501589</v>
      </c>
      <c r="AI26">
        <v>22.392865095965394</v>
      </c>
      <c r="AJ26">
        <v>22.960765055693585</v>
      </c>
      <c r="AK26">
        <v>23.520620530824733</v>
      </c>
      <c r="AL26">
        <v>24.107764956240828</v>
      </c>
      <c r="AM26">
        <v>24.731718370110762</v>
      </c>
      <c r="AN26">
        <v>25.50832947898833</v>
      </c>
    </row>
    <row r="27" spans="1:40" x14ac:dyDescent="0.25">
      <c r="A27" s="96" t="s">
        <v>980</v>
      </c>
      <c r="B27">
        <v>10.112362730184749</v>
      </c>
      <c r="C27">
        <v>8.5089494460698116</v>
      </c>
      <c r="D27">
        <v>7.710650968501426</v>
      </c>
      <c r="E27">
        <v>7.7620249598093247</v>
      </c>
      <c r="F27">
        <v>7.4619668238165957</v>
      </c>
      <c r="G27">
        <v>7.0904179507470309</v>
      </c>
      <c r="H27">
        <v>6.8995121158084487</v>
      </c>
      <c r="I27">
        <v>6.5884930819513308</v>
      </c>
      <c r="J27">
        <v>5.3871407534120994</v>
      </c>
      <c r="K27">
        <v>5.5728137003929366</v>
      </c>
      <c r="L27">
        <v>5.6073642273605646</v>
      </c>
      <c r="M27">
        <v>5.6670355551834541</v>
      </c>
      <c r="N27">
        <v>5.7457885362094627</v>
      </c>
      <c r="O27">
        <v>5.8062296894228309</v>
      </c>
      <c r="P27">
        <v>5.8908094081540368</v>
      </c>
      <c r="Q27">
        <v>5.9499303669325014</v>
      </c>
      <c r="R27">
        <v>5.9392568926383991</v>
      </c>
      <c r="S27">
        <v>6.0369028483523648</v>
      </c>
      <c r="T27">
        <v>6.1149905996670606</v>
      </c>
      <c r="U27">
        <v>6.3912389003244723</v>
      </c>
      <c r="V27">
        <v>6.5501156881897034</v>
      </c>
      <c r="W27">
        <v>6.715225288641621</v>
      </c>
      <c r="X27">
        <v>6.9095486296613915</v>
      </c>
      <c r="Y27">
        <v>7.0935468077874448</v>
      </c>
      <c r="Z27">
        <v>7.2927538962426288</v>
      </c>
      <c r="AA27">
        <v>7.5423684997602045</v>
      </c>
      <c r="AB27">
        <v>7.7605548845184087</v>
      </c>
      <c r="AC27">
        <v>7.9712486505474622</v>
      </c>
      <c r="AD27">
        <v>8.1770288292238966</v>
      </c>
      <c r="AE27">
        <v>8.3755443149055022</v>
      </c>
      <c r="AF27">
        <v>8.5654879442124852</v>
      </c>
      <c r="AG27">
        <v>8.7542826223376871</v>
      </c>
      <c r="AH27">
        <v>8.9428262594606878</v>
      </c>
      <c r="AI27">
        <v>9.1403434118451514</v>
      </c>
      <c r="AJ27">
        <v>9.3438828813297032</v>
      </c>
      <c r="AK27">
        <v>9.53419412805113</v>
      </c>
      <c r="AL27">
        <v>9.7289797650503687</v>
      </c>
      <c r="AM27">
        <v>9.9352381603163007</v>
      </c>
      <c r="AN27">
        <v>10.212664661417801</v>
      </c>
    </row>
    <row r="34" spans="1:39" x14ac:dyDescent="0.25">
      <c r="A34" s="96" t="s">
        <v>939</v>
      </c>
      <c r="B34" s="96" t="s">
        <v>940</v>
      </c>
      <c r="C34" s="96" t="s">
        <v>941</v>
      </c>
      <c r="D34" s="96" t="s">
        <v>942</v>
      </c>
      <c r="E34" s="96" t="s">
        <v>943</v>
      </c>
      <c r="F34" s="96" t="s">
        <v>944</v>
      </c>
      <c r="G34" s="96" t="s">
        <v>945</v>
      </c>
      <c r="H34" s="96" t="s">
        <v>946</v>
      </c>
      <c r="I34" s="96" t="s">
        <v>947</v>
      </c>
      <c r="J34" s="96" t="s">
        <v>948</v>
      </c>
      <c r="K34" s="96" t="s">
        <v>949</v>
      </c>
      <c r="L34" s="96" t="s">
        <v>950</v>
      </c>
      <c r="M34" s="96" t="s">
        <v>951</v>
      </c>
      <c r="N34" s="96" t="s">
        <v>952</v>
      </c>
      <c r="O34" s="96" t="s">
        <v>953</v>
      </c>
      <c r="P34" s="96" t="s">
        <v>954</v>
      </c>
      <c r="Q34" s="96" t="s">
        <v>955</v>
      </c>
      <c r="R34" s="96" t="s">
        <v>956</v>
      </c>
      <c r="S34" s="96" t="s">
        <v>957</v>
      </c>
      <c r="T34" s="96" t="s">
        <v>958</v>
      </c>
      <c r="U34" s="96" t="s">
        <v>959</v>
      </c>
      <c r="V34" s="96" t="s">
        <v>960</v>
      </c>
      <c r="W34" s="96" t="s">
        <v>961</v>
      </c>
      <c r="X34" s="96" t="s">
        <v>962</v>
      </c>
      <c r="Y34" s="96" t="s">
        <v>963</v>
      </c>
      <c r="Z34" s="96" t="s">
        <v>964</v>
      </c>
      <c r="AA34" s="96" t="s">
        <v>965</v>
      </c>
      <c r="AB34" s="96" t="s">
        <v>966</v>
      </c>
      <c r="AC34" s="96" t="s">
        <v>967</v>
      </c>
      <c r="AD34" s="96" t="s">
        <v>968</v>
      </c>
      <c r="AE34" s="96" t="s">
        <v>969</v>
      </c>
      <c r="AF34" s="96" t="s">
        <v>970</v>
      </c>
      <c r="AG34" s="96" t="s">
        <v>971</v>
      </c>
      <c r="AH34" s="96" t="s">
        <v>972</v>
      </c>
      <c r="AI34" s="96" t="s">
        <v>973</v>
      </c>
      <c r="AJ34" s="96" t="s">
        <v>974</v>
      </c>
      <c r="AK34" s="96" t="s">
        <v>975</v>
      </c>
      <c r="AL34" s="96" t="s">
        <v>976</v>
      </c>
      <c r="AM34" s="96" t="s">
        <v>977</v>
      </c>
    </row>
    <row r="35" spans="1:39" x14ac:dyDescent="0.25">
      <c r="A35">
        <v>52325.432882070083</v>
      </c>
      <c r="B35">
        <v>53104.386458423345</v>
      </c>
      <c r="C35">
        <v>53912.365691429273</v>
      </c>
      <c r="D35">
        <v>54750.491457321114</v>
      </c>
      <c r="E35">
        <v>55619.940469824825</v>
      </c>
      <c r="F35">
        <v>56521.948041648095</v>
      </c>
      <c r="G35">
        <v>57436.000617299658</v>
      </c>
      <c r="H35">
        <v>58364.834921819442</v>
      </c>
      <c r="I35">
        <v>59308.69</v>
      </c>
      <c r="J35">
        <v>59991.580449204266</v>
      </c>
      <c r="K35">
        <v>60682.333816399376</v>
      </c>
      <c r="L35">
        <v>61381.040636574369</v>
      </c>
      <c r="M35">
        <v>62087.792487153696</v>
      </c>
      <c r="N35">
        <v>62802.682000000023</v>
      </c>
      <c r="O35">
        <v>63421.065342005146</v>
      </c>
      <c r="P35">
        <v>64045.537563425794</v>
      </c>
      <c r="Q35">
        <v>64676.158618096451</v>
      </c>
      <c r="R35">
        <v>65312.989050183925</v>
      </c>
      <c r="S35">
        <v>65956.09</v>
      </c>
      <c r="T35">
        <v>66518.97719068767</v>
      </c>
      <c r="U35">
        <v>67086.668213583107</v>
      </c>
      <c r="V35">
        <v>67659.20406589545</v>
      </c>
      <c r="W35">
        <v>68236.62609471516</v>
      </c>
      <c r="X35">
        <v>68818.97600000001</v>
      </c>
      <c r="Y35">
        <v>69322.810489383541</v>
      </c>
      <c r="Z35">
        <v>69830.333629884059</v>
      </c>
      <c r="AA35">
        <v>70341.572426693441</v>
      </c>
      <c r="AB35">
        <v>70856.554082712813</v>
      </c>
      <c r="AC35">
        <v>71375.305999999997</v>
      </c>
      <c r="AD35">
        <v>71818.612994947311</v>
      </c>
      <c r="AE35">
        <v>72264.673338395412</v>
      </c>
      <c r="AF35">
        <v>72713.504131197798</v>
      </c>
      <c r="AG35">
        <v>73165.122580420139</v>
      </c>
      <c r="AH35">
        <v>73619.545999999973</v>
      </c>
      <c r="AI35">
        <v>73995.362001779533</v>
      </c>
      <c r="AJ35">
        <v>74373.096484110356</v>
      </c>
      <c r="AK35">
        <v>74752.759240528656</v>
      </c>
      <c r="AL35">
        <v>75134.360114565105</v>
      </c>
      <c r="AM35">
        <v>75517.908999999985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6:AP41"/>
  <sheetViews>
    <sheetView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982.63593489309119</v>
      </c>
      <c r="E7" s="94">
        <f>'Emissions summary'!AC5</f>
        <v>980.07285285834473</v>
      </c>
      <c r="F7" s="94">
        <f>'Emissions summary'!AD5</f>
        <v>972.81647547265345</v>
      </c>
      <c r="G7" s="94">
        <f>'Emissions summary'!AE5</f>
        <v>955.90905164676644</v>
      </c>
      <c r="H7" s="94">
        <f>'Emissions summary'!AF5</f>
        <v>938.480436875789</v>
      </c>
      <c r="I7" s="94">
        <f>'Emissions summary'!AG5</f>
        <v>928.1154963226727</v>
      </c>
      <c r="J7" s="94">
        <f>'Emissions summary'!AH5</f>
        <v>915.25544004674089</v>
      </c>
      <c r="K7" s="94">
        <f>'Emissions summary'!AI5</f>
        <v>894.21912828805262</v>
      </c>
      <c r="L7" s="94">
        <f>'Emissions summary'!AJ5</f>
        <v>800.76396093626261</v>
      </c>
      <c r="M7" s="94">
        <f>'Emissions summary'!AK5</f>
        <v>818.55667280678279</v>
      </c>
      <c r="N7" s="94">
        <f>'Emissions summary'!AL5</f>
        <v>826.58544530180029</v>
      </c>
      <c r="O7" s="94">
        <f>'Emissions summary'!AM5</f>
        <v>836.01006845681115</v>
      </c>
      <c r="P7" s="94">
        <f>'Emissions summary'!AN5</f>
        <v>845.38926130319624</v>
      </c>
      <c r="Q7" s="94">
        <f>'Emissions summary'!AO5</f>
        <v>862.33943095116229</v>
      </c>
      <c r="R7" s="94">
        <f>'Emissions summary'!AP5</f>
        <v>880.06152608758066</v>
      </c>
      <c r="S7" s="94">
        <f>'Emissions summary'!AQ5</f>
        <v>899.55250347686808</v>
      </c>
      <c r="T7" s="94">
        <f>'Emissions summary'!AR5</f>
        <v>919.49002992526061</v>
      </c>
      <c r="U7" s="94">
        <f>'Emissions summary'!AS5</f>
        <v>947.75337486544731</v>
      </c>
      <c r="V7" s="94">
        <f>'Emissions summary'!AT5</f>
        <v>977.68690981441318</v>
      </c>
      <c r="W7" s="94">
        <f>'Emissions summary'!AU5</f>
        <v>997.09286041281382</v>
      </c>
      <c r="X7" s="94">
        <f>'Emissions summary'!AV5</f>
        <v>1015.1184673400372</v>
      </c>
      <c r="Y7" s="94">
        <f>'Emissions summary'!AW5</f>
        <v>1032.424397127271</v>
      </c>
      <c r="Z7" s="94">
        <f>'Emissions summary'!AX5</f>
        <v>1052.2109226292232</v>
      </c>
      <c r="AA7" s="94">
        <f>'Emissions summary'!AY5</f>
        <v>1065.5701628607769</v>
      </c>
      <c r="AB7" s="94">
        <f>'Emissions summary'!AZ5</f>
        <v>1080.1751781433873</v>
      </c>
      <c r="AC7" s="94">
        <f>'Emissions summary'!BA5</f>
        <v>1095.3801330865776</v>
      </c>
      <c r="AD7" s="94">
        <f>'Emissions summary'!BB5</f>
        <v>1107.8908845758906</v>
      </c>
      <c r="AE7" s="94">
        <f>'Emissions summary'!BC5</f>
        <v>1119.9055380772622</v>
      </c>
      <c r="AF7" s="94">
        <f>'Emissions summary'!BD5</f>
        <v>1132.7454894113962</v>
      </c>
      <c r="AG7" s="94">
        <f>'Emissions summary'!BE5</f>
        <v>1148.7096281111192</v>
      </c>
      <c r="AH7" s="94">
        <f>'Emissions summary'!BF5</f>
        <v>1164.5416989347764</v>
      </c>
      <c r="AI7" s="94">
        <f>'Emissions summary'!BG5</f>
        <v>1180.5502447301419</v>
      </c>
      <c r="AJ7" s="94">
        <f>'Emissions summary'!BH5</f>
        <v>1196.7549107717302</v>
      </c>
      <c r="AK7" s="94">
        <f>'Emissions summary'!BI5</f>
        <v>1214.6823956193091</v>
      </c>
      <c r="AL7" s="94">
        <f>'Emissions summary'!BJ5</f>
        <v>1233.0863776386448</v>
      </c>
      <c r="AM7" s="94">
        <f>'Emissions summary'!BK5</f>
        <v>1249.9355339869619</v>
      </c>
      <c r="AN7" s="94">
        <f>'Emissions summary'!BL5</f>
        <v>1267.3727969858182</v>
      </c>
      <c r="AO7" s="94">
        <f>'Emissions summary'!BM5</f>
        <v>1285.8675490251385</v>
      </c>
      <c r="AP7" s="94">
        <f>'Emissions summary'!BN5</f>
        <v>1311.482874886181</v>
      </c>
    </row>
    <row r="8" spans="1:42" x14ac:dyDescent="0.25">
      <c r="A8" t="str">
        <f>'Emissions summary'!C6</f>
        <v>3A1c Sheep</v>
      </c>
      <c r="B8" t="str">
        <f t="shared" ref="B8:B36" si="1">"A"&amp;LEFT(A8,4)</f>
        <v>A3A1c</v>
      </c>
      <c r="C8" t="str">
        <f>'Emissions summary'!D6</f>
        <v>CH4</v>
      </c>
      <c r="D8" s="94">
        <f>'Emissions summary'!AB6</f>
        <v>146.94936989190626</v>
      </c>
      <c r="E8" s="94">
        <f>'Emissions summary'!AC6</f>
        <v>147.02944005455046</v>
      </c>
      <c r="F8" s="94">
        <f>'Emissions summary'!AD6</f>
        <v>147.21098238038826</v>
      </c>
      <c r="G8" s="94">
        <f>'Emissions summary'!AE6</f>
        <v>147.48297193159638</v>
      </c>
      <c r="H8" s="94">
        <f>'Emissions summary'!AF6</f>
        <v>147.84837153131511</v>
      </c>
      <c r="I8" s="94">
        <f>'Emissions summary'!AG6</f>
        <v>148.31049714237281</v>
      </c>
      <c r="J8" s="94">
        <f>'Emissions summary'!AH6</f>
        <v>148.82112065348656</v>
      </c>
      <c r="K8" s="94">
        <f>'Emissions summary'!AI6</f>
        <v>149.37522568838637</v>
      </c>
      <c r="L8" s="94">
        <f>'Emissions summary'!AJ6</f>
        <v>149.90407571012855</v>
      </c>
      <c r="M8" s="94">
        <f>'Emissions summary'!AK6</f>
        <v>150.13080496396341</v>
      </c>
      <c r="N8" s="94">
        <f>'Emissions summary'!AL6</f>
        <v>150.38488313678698</v>
      </c>
      <c r="O8" s="94">
        <f>'Emissions summary'!AM6</f>
        <v>150.67546659495571</v>
      </c>
      <c r="P8" s="94">
        <f>'Emissions summary'!AN6</f>
        <v>150.99911150846535</v>
      </c>
      <c r="Q8" s="94">
        <f>'Emissions summary'!AO6</f>
        <v>151.3623135457922</v>
      </c>
      <c r="R8" s="94">
        <f>'Emissions summary'!AP6</f>
        <v>151.58951698161636</v>
      </c>
      <c r="S8" s="94">
        <f>'Emissions summary'!AQ6</f>
        <v>151.8455377654725</v>
      </c>
      <c r="T8" s="94">
        <f>'Emissions summary'!AR6</f>
        <v>152.12766747702622</v>
      </c>
      <c r="U8" s="94">
        <f>'Emissions summary'!AS6</f>
        <v>152.44368939981149</v>
      </c>
      <c r="V8" s="94">
        <f>'Emissions summary'!AT6</f>
        <v>152.78526133960619</v>
      </c>
      <c r="W8" s="94">
        <f>'Emissions summary'!AU6</f>
        <v>153.01007948522388</v>
      </c>
      <c r="X8" s="94">
        <f>'Emissions summary'!AV6</f>
        <v>153.2542853430804</v>
      </c>
      <c r="Y8" s="94">
        <f>'Emissions summary'!AW6</f>
        <v>153.51780278578195</v>
      </c>
      <c r="Z8" s="94">
        <f>'Emissions summary'!AX6</f>
        <v>153.80383248079991</v>
      </c>
      <c r="AA8" s="94">
        <f>'Emissions summary'!AY6</f>
        <v>154.10067382098643</v>
      </c>
      <c r="AB8" s="94">
        <f>'Emissions summary'!AZ6</f>
        <v>154.29004554820048</v>
      </c>
      <c r="AC8" s="94">
        <f>'Emissions summary'!BA6</f>
        <v>154.49677086701723</v>
      </c>
      <c r="AD8" s="94">
        <f>'Emissions summary'!BB6</f>
        <v>154.71597403874489</v>
      </c>
      <c r="AE8" s="94">
        <f>'Emissions summary'!BC6</f>
        <v>154.94997167147753</v>
      </c>
      <c r="AF8" s="94">
        <f>'Emissions summary'!BD6</f>
        <v>155.20013389117361</v>
      </c>
      <c r="AG8" s="94">
        <f>'Emissions summary'!BE6</f>
        <v>155.34505854274897</v>
      </c>
      <c r="AH8" s="94">
        <f>'Emissions summary'!BF6</f>
        <v>155.5029880310766</v>
      </c>
      <c r="AI8" s="94">
        <f>'Emissions summary'!BG6</f>
        <v>155.67398698137598</v>
      </c>
      <c r="AJ8" s="94">
        <f>'Emissions summary'!BH6</f>
        <v>155.85775051362782</v>
      </c>
      <c r="AK8" s="94">
        <f>'Emissions summary'!BI6</f>
        <v>156.05627993081683</v>
      </c>
      <c r="AL8" s="94">
        <f>'Emissions summary'!BJ6</f>
        <v>156.14798913787087</v>
      </c>
      <c r="AM8" s="94">
        <f>'Emissions summary'!BK6</f>
        <v>156.24843174617203</v>
      </c>
      <c r="AN8" s="94">
        <f>'Emissions summary'!BL6</f>
        <v>156.36062306307201</v>
      </c>
      <c r="AO8" s="94">
        <f>'Emissions summary'!BM6</f>
        <v>156.48512402821206</v>
      </c>
      <c r="AP8" s="94">
        <f>'Emissions summary'!BN6</f>
        <v>156.63175045430197</v>
      </c>
    </row>
    <row r="9" spans="1:42" x14ac:dyDescent="0.25">
      <c r="A9" t="str">
        <f>'Emissions summary'!C7</f>
        <v>3A1d Goats</v>
      </c>
      <c r="B9" t="str">
        <f t="shared" si="1"/>
        <v>A3A1d</v>
      </c>
      <c r="C9" t="str">
        <f>'Emissions summary'!D7</f>
        <v>CH4</v>
      </c>
      <c r="D9" s="94">
        <f>'Emissions summary'!AB7</f>
        <v>37.500343836161818</v>
      </c>
      <c r="E9" s="94">
        <f>'Emissions summary'!AC7</f>
        <v>37.598097914827541</v>
      </c>
      <c r="F9" s="94">
        <f>'Emissions summary'!AD7</f>
        <v>37.729200110220276</v>
      </c>
      <c r="G9" s="94">
        <f>'Emissions summary'!AE7</f>
        <v>37.889796384122164</v>
      </c>
      <c r="H9" s="94">
        <f>'Emissions summary'!AF7</f>
        <v>38.081548318627604</v>
      </c>
      <c r="I9" s="94">
        <f>'Emissions summary'!AG7</f>
        <v>38.306137657505985</v>
      </c>
      <c r="J9" s="94">
        <f>'Emissions summary'!AH7</f>
        <v>38.544645457884869</v>
      </c>
      <c r="K9" s="94">
        <f>'Emissions summary'!AI7</f>
        <v>38.795439896273088</v>
      </c>
      <c r="L9" s="94">
        <f>'Emissions summary'!AJ7</f>
        <v>39.031639739688998</v>
      </c>
      <c r="M9" s="94">
        <f>'Emissions summary'!AK7</f>
        <v>39.144469225901126</v>
      </c>
      <c r="N9" s="94">
        <f>'Emissions summary'!AL7</f>
        <v>39.264850561846224</v>
      </c>
      <c r="O9" s="94">
        <f>'Emissions summary'!AM7</f>
        <v>39.396574023768906</v>
      </c>
      <c r="P9" s="94">
        <f>'Emissions summary'!AN7</f>
        <v>39.538431231860869</v>
      </c>
      <c r="Q9" s="94">
        <f>'Emissions summary'!AO7</f>
        <v>39.693087445082369</v>
      </c>
      <c r="R9" s="94">
        <f>'Emissions summary'!AP7</f>
        <v>39.792189756595754</v>
      </c>
      <c r="S9" s="94">
        <f>'Emissions summary'!AQ7</f>
        <v>39.90038405189641</v>
      </c>
      <c r="T9" s="94">
        <f>'Emissions summary'!AR7</f>
        <v>40.016696065453459</v>
      </c>
      <c r="U9" s="94">
        <f>'Emissions summary'!AS7</f>
        <v>40.144211903560119</v>
      </c>
      <c r="V9" s="94">
        <f>'Emissions summary'!AT7</f>
        <v>40.279749360170754</v>
      </c>
      <c r="W9" s="94">
        <f>'Emissions summary'!AU7</f>
        <v>40.368478492559646</v>
      </c>
      <c r="X9" s="94">
        <f>'Emissions summary'!AV7</f>
        <v>40.463179564212311</v>
      </c>
      <c r="Y9" s="94">
        <f>'Emissions summary'!AW7</f>
        <v>40.563869261617782</v>
      </c>
      <c r="Z9" s="94">
        <f>'Emissions summary'!AX7</f>
        <v>40.671814413053909</v>
      </c>
      <c r="AA9" s="94">
        <f>'Emissions summary'!AY7</f>
        <v>40.782565168848102</v>
      </c>
      <c r="AB9" s="94">
        <f>'Emissions summary'!AZ7</f>
        <v>40.85099792469429</v>
      </c>
      <c r="AC9" s="94">
        <f>'Emissions summary'!BA7</f>
        <v>40.924990179254436</v>
      </c>
      <c r="AD9" s="94">
        <f>'Emissions summary'!BB7</f>
        <v>41.002707311323412</v>
      </c>
      <c r="AE9" s="94">
        <f>'Emissions summary'!BC7</f>
        <v>41.085056503457849</v>
      </c>
      <c r="AF9" s="94">
        <f>'Emissions summary'!BD7</f>
        <v>41.172576583648961</v>
      </c>
      <c r="AG9" s="94">
        <f>'Emissions summary'!BE7</f>
        <v>41.219337774137458</v>
      </c>
      <c r="AH9" s="94">
        <f>'Emissions summary'!BF7</f>
        <v>41.270261603961004</v>
      </c>
      <c r="AI9" s="94">
        <f>'Emissions summary'!BG7</f>
        <v>41.325384409757426</v>
      </c>
      <c r="AJ9" s="94">
        <f>'Emissions summary'!BH7</f>
        <v>41.384601341853859</v>
      </c>
      <c r="AK9" s="94">
        <f>'Emissions summary'!BI7</f>
        <v>41.448673420331794</v>
      </c>
      <c r="AL9" s="94">
        <f>'Emissions summary'!BJ7</f>
        <v>41.471979963316734</v>
      </c>
      <c r="AM9" s="94">
        <f>'Emissions summary'!BK7</f>
        <v>41.498036555663461</v>
      </c>
      <c r="AN9" s="94">
        <f>'Emissions summary'!BL7</f>
        <v>41.52797998897573</v>
      </c>
      <c r="AO9" s="94">
        <f>'Emissions summary'!BM7</f>
        <v>41.562022118437653</v>
      </c>
      <c r="AP9" s="94">
        <f>'Emissions summary'!BN7</f>
        <v>41.603823076859676</v>
      </c>
    </row>
    <row r="10" spans="1:42" x14ac:dyDescent="0.25">
      <c r="A10" t="str">
        <f>'Emissions summary'!C8</f>
        <v>3A1f Horses</v>
      </c>
      <c r="B10" t="str">
        <f t="shared" si="1"/>
        <v>A3A1f</v>
      </c>
      <c r="C10" t="str">
        <f>'Emissions summary'!D8</f>
        <v>CH4</v>
      </c>
      <c r="D10" s="94">
        <f>'Emissions summary'!AB8</f>
        <v>5.5647172639885776</v>
      </c>
      <c r="E10" s="94">
        <f>'Emissions summary'!AC8</f>
        <v>5.5994872801734301</v>
      </c>
      <c r="F10" s="94">
        <f>'Emissions summary'!AD8</f>
        <v>5.6155716786655452</v>
      </c>
      <c r="G10" s="94">
        <f>'Emissions summary'!AE8</f>
        <v>5.5949782413757259</v>
      </c>
      <c r="H10" s="94">
        <f>'Emissions summary'!AF8</f>
        <v>5.5689435254207007</v>
      </c>
      <c r="I10" s="94">
        <f>'Emissions summary'!AG8</f>
        <v>5.5649871039912897</v>
      </c>
      <c r="J10" s="94">
        <f>'Emissions summary'!AH8</f>
        <v>5.5506599835227437</v>
      </c>
      <c r="K10" s="94">
        <f>'Emissions summary'!AI8</f>
        <v>5.5044999656839071</v>
      </c>
      <c r="L10" s="94">
        <f>'Emissions summary'!AJ8</f>
        <v>5.1840256803461386</v>
      </c>
      <c r="M10" s="94">
        <f>'Emissions summary'!AK8</f>
        <v>5.2659117478572366</v>
      </c>
      <c r="N10" s="94">
        <f>'Emissions summary'!AL8</f>
        <v>5.3107359509204111</v>
      </c>
      <c r="O10" s="94">
        <f>'Emissions summary'!AM8</f>
        <v>5.360580336008705</v>
      </c>
      <c r="P10" s="94">
        <f>'Emissions summary'!AN8</f>
        <v>5.4100119116497662</v>
      </c>
      <c r="Q10" s="94">
        <f>'Emissions summary'!AO8</f>
        <v>5.4886472930160419</v>
      </c>
      <c r="R10" s="94">
        <f>'Emissions summary'!AP8</f>
        <v>5.5764304140048813</v>
      </c>
      <c r="S10" s="94">
        <f>'Emissions summary'!AQ8</f>
        <v>5.6716732368451899</v>
      </c>
      <c r="T10" s="94">
        <f>'Emissions summary'!AR8</f>
        <v>5.7692760707710766</v>
      </c>
      <c r="U10" s="94">
        <f>'Emissions summary'!AS8</f>
        <v>5.9007918418697995</v>
      </c>
      <c r="V10" s="94">
        <f>'Emissions summary'!AT8</f>
        <v>6.0400956973589697</v>
      </c>
      <c r="W10" s="94">
        <f>'Emissions summary'!AU8</f>
        <v>6.1689745489054468</v>
      </c>
      <c r="X10" s="94">
        <f>'Emissions summary'!AV8</f>
        <v>6.2951843879458043</v>
      </c>
      <c r="Y10" s="94">
        <f>'Emissions summary'!AW8</f>
        <v>6.4213617165261088</v>
      </c>
      <c r="Z10" s="94">
        <f>'Emissions summary'!AX8</f>
        <v>6.5611658605925003</v>
      </c>
      <c r="AA10" s="94">
        <f>'Emissions summary'!AY8</f>
        <v>6.6765405416827148</v>
      </c>
      <c r="AB10" s="94">
        <f>'Emissions summary'!AZ8</f>
        <v>6.8060503810407225</v>
      </c>
      <c r="AC10" s="94">
        <f>'Emissions summary'!BA8</f>
        <v>6.941615057328633</v>
      </c>
      <c r="AD10" s="94">
        <f>'Emissions summary'!BB8</f>
        <v>7.068501732860188</v>
      </c>
      <c r="AE10" s="94">
        <f>'Emissions summary'!BC8</f>
        <v>7.1964371104654665</v>
      </c>
      <c r="AF10" s="94">
        <f>'Emissions summary'!BD8</f>
        <v>7.3316783537916503</v>
      </c>
      <c r="AG10" s="94">
        <f>'Emissions summary'!BE8</f>
        <v>7.4715271492767759</v>
      </c>
      <c r="AH10" s="94">
        <f>'Emissions summary'!BF8</f>
        <v>7.6136757988059482</v>
      </c>
      <c r="AI10" s="94">
        <f>'Emissions summary'!BG8</f>
        <v>7.7597039296040116</v>
      </c>
      <c r="AJ10" s="94">
        <f>'Emissions summary'!BH8</f>
        <v>7.9098413071361051</v>
      </c>
      <c r="AK10" s="94">
        <f>'Emissions summary'!BI8</f>
        <v>8.0719225804537125</v>
      </c>
      <c r="AL10" s="94">
        <f>'Emissions summary'!BJ8</f>
        <v>8.2470819125944814</v>
      </c>
      <c r="AM10" s="94">
        <f>'Emissions summary'!BK8</f>
        <v>8.4183642485532229</v>
      </c>
      <c r="AN10" s="94">
        <f>'Emissions summary'!BL8</f>
        <v>8.5968350742279291</v>
      </c>
      <c r="AO10" s="94">
        <f>'Emissions summary'!BM8</f>
        <v>8.7852822373429671</v>
      </c>
      <c r="AP10" s="94">
        <f>'Emissions summary'!BN8</f>
        <v>9.0170102561356824</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2.1061589139471142</v>
      </c>
      <c r="E12" s="94">
        <f>'Emissions summary'!AC10</f>
        <v>2.100831574796961</v>
      </c>
      <c r="F12" s="94">
        <f>'Emissions summary'!AD10</f>
        <v>2.0845437751282558</v>
      </c>
      <c r="G12" s="94">
        <f>'Emissions summary'!AE10</f>
        <v>2.044758877051426</v>
      </c>
      <c r="H12" s="94">
        <f>'Emissions summary'!AF10</f>
        <v>2.0039780462226497</v>
      </c>
      <c r="I12" s="94">
        <f>'Emissions summary'!AG10</f>
        <v>1.9811831350924396</v>
      </c>
      <c r="J12" s="94">
        <f>'Emissions summary'!AH10</f>
        <v>1.9526522052097088</v>
      </c>
      <c r="K12" s="94">
        <f>'Emissions summary'!AI10</f>
        <v>1.9037920067243896</v>
      </c>
      <c r="L12" s="94">
        <f>'Emissions summary'!AJ10</f>
        <v>1.6701850558171545</v>
      </c>
      <c r="M12" s="94">
        <f>'Emissions summary'!AK10</f>
        <v>1.7047544291465102</v>
      </c>
      <c r="N12" s="94">
        <f>'Emissions summary'!AL10</f>
        <v>1.7144508719471026</v>
      </c>
      <c r="O12" s="94">
        <f>'Emissions summary'!AM10</f>
        <v>1.7277133144731553</v>
      </c>
      <c r="P12" s="94">
        <f>'Emissions summary'!AN10</f>
        <v>1.7408695275218393</v>
      </c>
      <c r="Q12" s="94">
        <f>'Emissions summary'!AO10</f>
        <v>1.7729639293183481</v>
      </c>
      <c r="R12" s="94">
        <f>'Emissions summary'!AP10</f>
        <v>1.807801858601392</v>
      </c>
      <c r="S12" s="94">
        <f>'Emissions summary'!AQ10</f>
        <v>1.846844432372108</v>
      </c>
      <c r="T12" s="94">
        <f>'Emissions summary'!AR10</f>
        <v>1.8867698763706897</v>
      </c>
      <c r="U12" s="94">
        <f>'Emissions summary'!AS10</f>
        <v>1.9469769647016149</v>
      </c>
      <c r="V12" s="94">
        <f>'Emissions summary'!AT10</f>
        <v>2.0109005120613097</v>
      </c>
      <c r="W12" s="94">
        <f>'Emissions summary'!AU10</f>
        <v>2.0648540826793469</v>
      </c>
      <c r="X12" s="94">
        <f>'Emissions summary'!AV10</f>
        <v>2.1161260522622962</v>
      </c>
      <c r="Y12" s="94">
        <f>'Emissions summary'!AW10</f>
        <v>2.1663470180239108</v>
      </c>
      <c r="Z12" s="94">
        <f>'Emissions summary'!AX10</f>
        <v>2.2234985276472101</v>
      </c>
      <c r="AA12" s="94">
        <f>'Emissions summary'!AY10</f>
        <v>2.265401735512997</v>
      </c>
      <c r="AB12" s="94">
        <f>'Emissions summary'!AZ10</f>
        <v>2.311830577750603</v>
      </c>
      <c r="AC12" s="94">
        <f>'Emissions summary'!BA10</f>
        <v>2.3605500155712695</v>
      </c>
      <c r="AD12" s="94">
        <f>'Emissions summary'!BB10</f>
        <v>2.4032602397127452</v>
      </c>
      <c r="AE12" s="94">
        <f>'Emissions summary'!BC10</f>
        <v>2.4454966245479488</v>
      </c>
      <c r="AF12" s="94">
        <f>'Emissions summary'!BD10</f>
        <v>2.4906553731404086</v>
      </c>
      <c r="AG12" s="94">
        <f>'Emissions summary'!BE10</f>
        <v>2.534441354759176</v>
      </c>
      <c r="AH12" s="94">
        <f>'Emissions summary'!BF10</f>
        <v>2.5781764667990785</v>
      </c>
      <c r="AI12" s="94">
        <f>'Emissions summary'!BG10</f>
        <v>2.6226606628572426</v>
      </c>
      <c r="AJ12" s="94">
        <f>'Emissions summary'!BH10</f>
        <v>2.6679548657002141</v>
      </c>
      <c r="AK12" s="94">
        <f>'Emissions summary'!BI10</f>
        <v>2.71800329383984</v>
      </c>
      <c r="AL12" s="94">
        <f>'Emissions summary'!BJ10</f>
        <v>2.770192521777552</v>
      </c>
      <c r="AM12" s="94">
        <f>'Emissions summary'!BK10</f>
        <v>2.8187087832189044</v>
      </c>
      <c r="AN12" s="94">
        <f>'Emissions summary'!BL10</f>
        <v>2.8690903724873689</v>
      </c>
      <c r="AO12" s="94">
        <f>'Emissions summary'!BM10</f>
        <v>2.9225726352929176</v>
      </c>
      <c r="AP12" s="94">
        <f>'Emissions summary'!BN10</f>
        <v>2.9949265473538551</v>
      </c>
    </row>
    <row r="13" spans="1:42" x14ac:dyDescent="0.25">
      <c r="A13" t="str">
        <f>'Emissions summary'!C12</f>
        <v>3A2a Cattle</v>
      </c>
      <c r="B13" t="str">
        <f t="shared" si="1"/>
        <v>A3A2a</v>
      </c>
      <c r="C13" t="str">
        <f>'Emissions summary'!D12</f>
        <v>CH4</v>
      </c>
      <c r="D13" s="94">
        <f>'Emissions summary'!AB12</f>
        <v>10.529374489358485</v>
      </c>
      <c r="E13" s="94">
        <f>'Emissions summary'!AC12</f>
        <v>10.609444741026937</v>
      </c>
      <c r="F13" s="94">
        <f>'Emissions summary'!AD12</f>
        <v>10.673449582048876</v>
      </c>
      <c r="G13" s="94">
        <f>'Emissions summary'!AE12</f>
        <v>10.696452276388927</v>
      </c>
      <c r="H13" s="94">
        <f>'Emissions summary'!AF12</f>
        <v>10.718961622065082</v>
      </c>
      <c r="I13" s="94">
        <f>'Emissions summary'!AG12</f>
        <v>10.777961859056003</v>
      </c>
      <c r="J13" s="94">
        <f>'Emissions summary'!AH12</f>
        <v>10.826288317061806</v>
      </c>
      <c r="K13" s="94">
        <f>'Emissions summary'!AI12</f>
        <v>10.833811486273556</v>
      </c>
      <c r="L13" s="94">
        <f>'Emissions summary'!AJ12</f>
        <v>10.458153377650884</v>
      </c>
      <c r="M13" s="94">
        <f>'Emissions summary'!AK12</f>
        <v>10.60860482223762</v>
      </c>
      <c r="N13" s="94">
        <f>'Emissions summary'!AL12</f>
        <v>10.710330289010727</v>
      </c>
      <c r="O13" s="94">
        <f>'Emissions summary'!AM12</f>
        <v>10.822508831170175</v>
      </c>
      <c r="P13" s="94">
        <f>'Emissions summary'!AN12</f>
        <v>10.937372806793316</v>
      </c>
      <c r="Q13" s="94">
        <f>'Emissions summary'!AO12</f>
        <v>11.097857916928854</v>
      </c>
      <c r="R13" s="94">
        <f>'Emissions summary'!AP12</f>
        <v>11.260497331134328</v>
      </c>
      <c r="S13" s="94">
        <f>'Emissions summary'!AQ12</f>
        <v>11.437417378982413</v>
      </c>
      <c r="T13" s="94">
        <f>'Emissions summary'!AR12</f>
        <v>11.621255992195717</v>
      </c>
      <c r="U13" s="94">
        <f>'Emissions summary'!AS12</f>
        <v>11.858929791952054</v>
      </c>
      <c r="V13" s="94">
        <f>'Emissions summary'!AT12</f>
        <v>12.11230370171587</v>
      </c>
      <c r="W13" s="94">
        <f>'Emissions summary'!AU12</f>
        <v>12.341734986138912</v>
      </c>
      <c r="X13" s="94">
        <f>'Emissions summary'!AV12</f>
        <v>12.570661780040798</v>
      </c>
      <c r="Y13" s="94">
        <f>'Emissions summary'!AW12</f>
        <v>12.803040693511885</v>
      </c>
      <c r="Z13" s="94">
        <f>'Emissions summary'!AX12</f>
        <v>13.059715977528459</v>
      </c>
      <c r="AA13" s="94">
        <f>'Emissions summary'!AY12</f>
        <v>13.282714859381295</v>
      </c>
      <c r="AB13" s="94">
        <f>'Emissions summary'!AZ12</f>
        <v>13.517126796446544</v>
      </c>
      <c r="AC13" s="94">
        <f>'Emissions summary'!BA12</f>
        <v>13.763942235437739</v>
      </c>
      <c r="AD13" s="94">
        <f>'Emissions summary'!BB12</f>
        <v>14.000431518963879</v>
      </c>
      <c r="AE13" s="94">
        <f>'Emissions summary'!BC12</f>
        <v>14.241605188621508</v>
      </c>
      <c r="AF13" s="94">
        <f>'Emissions summary'!BD12</f>
        <v>14.497306830530539</v>
      </c>
      <c r="AG13" s="94">
        <f>'Emissions summary'!BE12</f>
        <v>14.748796708734378</v>
      </c>
      <c r="AH13" s="94">
        <f>'Emissions summary'!BF12</f>
        <v>15.006562766951074</v>
      </c>
      <c r="AI13" s="94">
        <f>'Emissions summary'!BG12</f>
        <v>15.273161597035607</v>
      </c>
      <c r="AJ13" s="94">
        <f>'Emissions summary'!BH12</f>
        <v>15.549044032009219</v>
      </c>
      <c r="AK13" s="94">
        <f>'Emissions summary'!BI12</f>
        <v>15.846792903839841</v>
      </c>
      <c r="AL13" s="94">
        <f>'Emissions summary'!BJ12</f>
        <v>16.152900698048057</v>
      </c>
      <c r="AM13" s="94">
        <f>'Emissions summary'!BK12</f>
        <v>16.45526099863201</v>
      </c>
      <c r="AN13" s="94">
        <f>'Emissions summary'!BL12</f>
        <v>16.771628295587643</v>
      </c>
      <c r="AO13" s="94">
        <f>'Emissions summary'!BM12</f>
        <v>17.106613576495224</v>
      </c>
      <c r="AP13" s="94">
        <f>'Emissions summary'!BN12</f>
        <v>17.514194090803567</v>
      </c>
    </row>
    <row r="14" spans="1:42" x14ac:dyDescent="0.25">
      <c r="A14" t="str">
        <f>'Emissions summary'!C13</f>
        <v>3A2c Sheep</v>
      </c>
      <c r="B14" t="str">
        <f t="shared" si="1"/>
        <v>A3A2c</v>
      </c>
      <c r="C14" t="str">
        <f>'Emissions summary'!D13</f>
        <v>CH4</v>
      </c>
      <c r="D14" s="94">
        <f>'Emissions summary'!AB13</f>
        <v>4.0169477072277297E-2</v>
      </c>
      <c r="E14" s="94">
        <f>'Emissions summary'!AC13</f>
        <v>4.0191364723547097E-2</v>
      </c>
      <c r="F14" s="94">
        <f>'Emissions summary'!AD13</f>
        <v>4.0240990389181136E-2</v>
      </c>
      <c r="G14" s="94">
        <f>'Emissions summary'!AE13</f>
        <v>4.0315340337392487E-2</v>
      </c>
      <c r="H14" s="94">
        <f>'Emissions summary'!AF13</f>
        <v>4.0415224473363376E-2</v>
      </c>
      <c r="I14" s="94">
        <f>'Emissions summary'!AG13</f>
        <v>4.0541549235092886E-2</v>
      </c>
      <c r="J14" s="94">
        <f>'Emissions summary'!AH13</f>
        <v>4.0681131183877943E-2</v>
      </c>
      <c r="K14" s="94">
        <f>'Emissions summary'!AI13</f>
        <v>4.0832599063675007E-2</v>
      </c>
      <c r="L14" s="94">
        <f>'Emissions summary'!AJ13</f>
        <v>4.0977163336653327E-2</v>
      </c>
      <c r="M14" s="94">
        <f>'Emissions summary'!AK13</f>
        <v>4.1039141115600142E-2</v>
      </c>
      <c r="N14" s="94">
        <f>'Emissions summary'!AL13</f>
        <v>4.1108594882875979E-2</v>
      </c>
      <c r="O14" s="94">
        <f>'Emissions summary'!AM13</f>
        <v>4.1188027585235133E-2</v>
      </c>
      <c r="P14" s="94">
        <f>'Emissions summary'!AN13</f>
        <v>4.1276497831431821E-2</v>
      </c>
      <c r="Q14" s="94">
        <f>'Emissions summary'!AO13</f>
        <v>4.1375781250760107E-2</v>
      </c>
      <c r="R14" s="94">
        <f>'Emissions summary'!AP13</f>
        <v>4.1437888650150752E-2</v>
      </c>
      <c r="S14" s="94">
        <f>'Emissions summary'!AQ13</f>
        <v>4.1507873441611248E-2</v>
      </c>
      <c r="T14" s="94">
        <f>'Emissions summary'!AR13</f>
        <v>4.1584995262466992E-2</v>
      </c>
      <c r="U14" s="94">
        <f>'Emissions summary'!AS13</f>
        <v>4.1671381719183311E-2</v>
      </c>
      <c r="V14" s="94">
        <f>'Emissions summary'!AT13</f>
        <v>4.1764752423761431E-2</v>
      </c>
      <c r="W14" s="94">
        <f>'Emissions summary'!AU13</f>
        <v>4.182620779000399E-2</v>
      </c>
      <c r="X14" s="94">
        <f>'Emissions summary'!AV13</f>
        <v>4.1892962901749611E-2</v>
      </c>
      <c r="Y14" s="94">
        <f>'Emissions summary'!AW13</f>
        <v>4.1964996949126157E-2</v>
      </c>
      <c r="Z14" s="94">
        <f>'Emissions summary'!AX13</f>
        <v>4.2043184853466718E-2</v>
      </c>
      <c r="AA14" s="94">
        <f>'Emissions summary'!AY13</f>
        <v>4.2124328184788895E-2</v>
      </c>
      <c r="AB14" s="94">
        <f>'Emissions summary'!AZ13</f>
        <v>4.2176094063472544E-2</v>
      </c>
      <c r="AC14" s="94">
        <f>'Emissions summary'!BA13</f>
        <v>4.2232603648784672E-2</v>
      </c>
      <c r="AD14" s="94">
        <f>'Emissions summary'!BB13</f>
        <v>4.2292524128793266E-2</v>
      </c>
      <c r="AE14" s="94">
        <f>'Emissions summary'!BC13</f>
        <v>4.2356488761985882E-2</v>
      </c>
      <c r="AF14" s="94">
        <f>'Emissions summary'!BD13</f>
        <v>4.2424872080375223E-2</v>
      </c>
      <c r="AG14" s="94">
        <f>'Emissions summary'!BE13</f>
        <v>4.2464488088752438E-2</v>
      </c>
      <c r="AH14" s="94">
        <f>'Emissions summary'!BF13</f>
        <v>4.2507659045967712E-2</v>
      </c>
      <c r="AI14" s="94">
        <f>'Emissions summary'!BG13</f>
        <v>4.2554402617705961E-2</v>
      </c>
      <c r="AJ14" s="94">
        <f>'Emissions summary'!BH13</f>
        <v>4.2604635463215544E-2</v>
      </c>
      <c r="AK14" s="94">
        <f>'Emissions summary'!BI13</f>
        <v>4.265890465047243E-2</v>
      </c>
      <c r="AL14" s="94">
        <f>'Emissions summary'!BJ13</f>
        <v>4.2683973903187053E-2</v>
      </c>
      <c r="AM14" s="94">
        <f>'Emissions summary'!BK13</f>
        <v>4.2711430482648409E-2</v>
      </c>
      <c r="AN14" s="94">
        <f>'Emissions summary'!BL13</f>
        <v>4.2742098640907521E-2</v>
      </c>
      <c r="AO14" s="94">
        <f>'Emissions summary'!BM13</f>
        <v>4.2776131714124171E-2</v>
      </c>
      <c r="AP14" s="94">
        <f>'Emissions summary'!BN13</f>
        <v>4.2816212912603215E-2</v>
      </c>
    </row>
    <row r="15" spans="1:42" x14ac:dyDescent="0.25">
      <c r="A15" t="str">
        <f>'Emissions summary'!C14</f>
        <v>3A2d Goats</v>
      </c>
      <c r="B15" t="str">
        <f t="shared" si="1"/>
        <v>A3A2d</v>
      </c>
      <c r="C15" t="str">
        <f>'Emissions summary'!D14</f>
        <v>CH4</v>
      </c>
      <c r="D15" s="94">
        <f>'Emissions summary'!AB14</f>
        <v>4.237717694894895E-2</v>
      </c>
      <c r="E15" s="94">
        <f>'Emissions summary'!AC14</f>
        <v>4.248764371979237E-2</v>
      </c>
      <c r="F15" s="94">
        <f>'Emissions summary'!AD14</f>
        <v>4.2635795452929184E-2</v>
      </c>
      <c r="G15" s="94">
        <f>'Emissions summary'!AE14</f>
        <v>4.2817276901371784E-2</v>
      </c>
      <c r="H15" s="94">
        <f>'Emissions summary'!AF14</f>
        <v>4.3033965732128698E-2</v>
      </c>
      <c r="I15" s="94">
        <f>'Emissions summary'!AG14</f>
        <v>4.3287762395862711E-2</v>
      </c>
      <c r="J15" s="94">
        <f>'Emissions summary'!AH14</f>
        <v>4.3557287584872165E-2</v>
      </c>
      <c r="K15" s="94">
        <f>'Emissions summary'!AI14</f>
        <v>4.3840697260789346E-2</v>
      </c>
      <c r="L15" s="94">
        <f>'Emissions summary'!AJ14</f>
        <v>4.4107614348362766E-2</v>
      </c>
      <c r="M15" s="94">
        <f>'Emissions summary'!AK14</f>
        <v>4.4235117048688932E-2</v>
      </c>
      <c r="N15" s="94">
        <f>'Emissions summary'!AL14</f>
        <v>4.4371153699365638E-2</v>
      </c>
      <c r="O15" s="94">
        <f>'Emissions summary'!AM14</f>
        <v>4.4520007493309866E-2</v>
      </c>
      <c r="P15" s="94">
        <f>'Emissions summary'!AN14</f>
        <v>4.4680312903709864E-2</v>
      </c>
      <c r="Q15" s="94">
        <f>'Emissions summary'!AO14</f>
        <v>4.4855081800298541E-2</v>
      </c>
      <c r="R15" s="94">
        <f>'Emissions summary'!AP14</f>
        <v>4.4967072138557856E-2</v>
      </c>
      <c r="S15" s="94">
        <f>'Emissions summary'!AQ14</f>
        <v>4.5089336852098996E-2</v>
      </c>
      <c r="T15" s="94">
        <f>'Emissions summary'!AR14</f>
        <v>4.522077497440876E-2</v>
      </c>
      <c r="U15" s="94">
        <f>'Emissions summary'!AS14</f>
        <v>4.536487395277676E-2</v>
      </c>
      <c r="V15" s="94">
        <f>'Emissions summary'!AT14</f>
        <v>4.5518037742610082E-2</v>
      </c>
      <c r="W15" s="94">
        <f>'Emissions summary'!AU14</f>
        <v>4.561830589375554E-2</v>
      </c>
      <c r="X15" s="94">
        <f>'Emissions summary'!AV14</f>
        <v>4.5725322621074455E-2</v>
      </c>
      <c r="Y15" s="94">
        <f>'Emissions summary'!AW14</f>
        <v>4.5839106781095235E-2</v>
      </c>
      <c r="Z15" s="94">
        <f>'Emissions summary'!AX14</f>
        <v>4.5961089950187634E-2</v>
      </c>
      <c r="AA15" s="94">
        <f>'Emissions summary'!AY14</f>
        <v>4.6086243586005625E-2</v>
      </c>
      <c r="AB15" s="94">
        <f>'Emissions summary'!AZ14</f>
        <v>4.6163575863711351E-2</v>
      </c>
      <c r="AC15" s="94">
        <f>'Emissions summary'!BA14</f>
        <v>4.6247190640099689E-2</v>
      </c>
      <c r="AD15" s="94">
        <f>'Emissions summary'!BB14</f>
        <v>4.6335014705714689E-2</v>
      </c>
      <c r="AE15" s="94">
        <f>'Emissions summary'!BC14</f>
        <v>4.6428073220109403E-2</v>
      </c>
      <c r="AF15" s="94">
        <f>'Emissions summary'!BD14</f>
        <v>4.6526975084610928E-2</v>
      </c>
      <c r="AG15" s="94">
        <f>'Emissions summary'!BE14</f>
        <v>4.6579817459932407E-2</v>
      </c>
      <c r="AH15" s="94">
        <f>'Emissions summary'!BF14</f>
        <v>4.6637363816221258E-2</v>
      </c>
      <c r="AI15" s="94">
        <f>'Emissions summary'!BG14</f>
        <v>4.6699655215611174E-2</v>
      </c>
      <c r="AJ15" s="94">
        <f>'Emissions summary'!BH14</f>
        <v>4.6766573172971462E-2</v>
      </c>
      <c r="AK15" s="94">
        <f>'Emissions summary'!BI14</f>
        <v>4.6838977677287723E-2</v>
      </c>
      <c r="AL15" s="94">
        <f>'Emissions summary'!BJ14</f>
        <v>4.6865315182363837E-2</v>
      </c>
      <c r="AM15" s="94">
        <f>'Emissions summary'!BK14</f>
        <v>4.6894760374370292E-2</v>
      </c>
      <c r="AN15" s="94">
        <f>'Emissions summary'!BL14</f>
        <v>4.6928597882033601E-2</v>
      </c>
      <c r="AO15" s="94">
        <f>'Emissions summary'!BM14</f>
        <v>4.6967067111815336E-2</v>
      </c>
      <c r="AP15" s="94">
        <f>'Emissions summary'!BN14</f>
        <v>4.7014304188345207E-2</v>
      </c>
    </row>
    <row r="16" spans="1:42" x14ac:dyDescent="0.25">
      <c r="A16" t="str">
        <f>'Emissions summary'!C15</f>
        <v>3A2f Horses</v>
      </c>
      <c r="B16" t="str">
        <f t="shared" si="1"/>
        <v>A3A2f</v>
      </c>
      <c r="C16" t="str">
        <f>'Emissions summary'!D15</f>
        <v>CH4</v>
      </c>
      <c r="D16" s="94">
        <f>'Emissions summary'!AB15</f>
        <v>4.1426228520803857E-3</v>
      </c>
      <c r="E16" s="94">
        <f>'Emissions summary'!AC15</f>
        <v>4.1685071974624432E-3</v>
      </c>
      <c r="F16" s="94">
        <f>'Emissions summary'!AD15</f>
        <v>4.1804811385621286E-3</v>
      </c>
      <c r="G16" s="94">
        <f>'Emissions summary'!AE15</f>
        <v>4.1651504685797074E-3</v>
      </c>
      <c r="H16" s="94">
        <f>'Emissions summary'!AF15</f>
        <v>4.1457690689243E-3</v>
      </c>
      <c r="I16" s="94">
        <f>'Emissions summary'!AG15</f>
        <v>4.1428237329712934E-3</v>
      </c>
      <c r="J16" s="94">
        <f>'Emissions summary'!AH15</f>
        <v>4.1321579877335981E-3</v>
      </c>
      <c r="K16" s="94">
        <f>'Emissions summary'!AI15</f>
        <v>4.0977944188980197E-3</v>
      </c>
      <c r="L16" s="94">
        <f>'Emissions summary'!AJ15</f>
        <v>3.8592191175910143E-3</v>
      </c>
      <c r="M16" s="94">
        <f>'Emissions summary'!AK15</f>
        <v>3.9201787456270539E-3</v>
      </c>
      <c r="N16" s="94">
        <f>'Emissions summary'!AL15</f>
        <v>3.9535478745740833E-3</v>
      </c>
      <c r="O16" s="94">
        <f>'Emissions summary'!AM15</f>
        <v>3.990654250139814E-3</v>
      </c>
      <c r="P16" s="94">
        <f>'Emissions summary'!AN15</f>
        <v>4.027453312005937E-3</v>
      </c>
      <c r="Q16" s="94">
        <f>'Emissions summary'!AO15</f>
        <v>4.0859929848008321E-3</v>
      </c>
      <c r="R16" s="94">
        <f>'Emissions summary'!AP15</f>
        <v>4.1513426415369674E-3</v>
      </c>
      <c r="S16" s="94">
        <f>'Emissions summary'!AQ15</f>
        <v>4.2222456318736414E-3</v>
      </c>
      <c r="T16" s="94">
        <f>'Emissions summary'!AR15</f>
        <v>4.2949055193518011E-3</v>
      </c>
      <c r="U16" s="94">
        <f>'Emissions summary'!AS15</f>
        <v>4.392811704503073E-3</v>
      </c>
      <c r="V16" s="94">
        <f>'Emissions summary'!AT15</f>
        <v>4.4965156858116778E-3</v>
      </c>
      <c r="W16" s="94">
        <f>'Emissions summary'!AU15</f>
        <v>4.5924588308518333E-3</v>
      </c>
      <c r="X16" s="94">
        <f>'Emissions summary'!AV15</f>
        <v>4.6864150443596542E-3</v>
      </c>
      <c r="Y16" s="94">
        <f>'Emissions summary'!AW15</f>
        <v>4.7803470556361033E-3</v>
      </c>
      <c r="Z16" s="94">
        <f>'Emissions summary'!AX15</f>
        <v>4.8844234739966394E-3</v>
      </c>
      <c r="AA16" s="94">
        <f>'Emissions summary'!AY15</f>
        <v>4.9703135143637986E-3</v>
      </c>
      <c r="AB16" s="94">
        <f>'Emissions summary'!AZ15</f>
        <v>5.0667263947747603E-3</v>
      </c>
      <c r="AC16" s="94">
        <f>'Emissions summary'!BA15</f>
        <v>5.1676467649002036E-3</v>
      </c>
      <c r="AD16" s="94">
        <f>'Emissions summary'!BB15</f>
        <v>5.262106845573696E-3</v>
      </c>
      <c r="AE16" s="94">
        <f>'Emissions summary'!BC15</f>
        <v>5.3573476266798479E-3</v>
      </c>
      <c r="AF16" s="94">
        <f>'Emissions summary'!BD15</f>
        <v>5.4580272189337833E-3</v>
      </c>
      <c r="AG16" s="94">
        <f>'Emissions summary'!BE15</f>
        <v>5.5621368777949336E-3</v>
      </c>
      <c r="AH16" s="94">
        <f>'Emissions summary'!BF15</f>
        <v>5.6679586502222049E-3</v>
      </c>
      <c r="AI16" s="94">
        <f>'Emissions summary'!BG15</f>
        <v>5.7766684809274311E-3</v>
      </c>
      <c r="AJ16" s="94">
        <f>'Emissions summary'!BH15</f>
        <v>5.888437417534656E-3</v>
      </c>
      <c r="AK16" s="94">
        <f>'Emissions summary'!BI15</f>
        <v>6.0090979210044304E-3</v>
      </c>
      <c r="AL16" s="94">
        <f>'Emissions summary'!BJ15</f>
        <v>6.1394943127092245E-3</v>
      </c>
      <c r="AM16" s="94">
        <f>'Emissions summary'!BK15</f>
        <v>6.2670044961451775E-3</v>
      </c>
      <c r="AN16" s="94">
        <f>'Emissions summary'!BL15</f>
        <v>6.3998661108141258E-3</v>
      </c>
      <c r="AO16" s="94">
        <f>'Emissions summary'!BM15</f>
        <v>6.5401545544664305E-3</v>
      </c>
      <c r="AP16" s="94">
        <f>'Emissions summary'!BN15</f>
        <v>6.7126631906787859E-3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23.480656722525328</v>
      </c>
      <c r="E18" s="94">
        <f>'Emissions summary'!AC17</f>
        <v>23.421264517596793</v>
      </c>
      <c r="F18" s="94">
        <f>'Emissions summary'!AD17</f>
        <v>23.239678868834233</v>
      </c>
      <c r="G18" s="94">
        <f>'Emissions summary'!AE17</f>
        <v>22.796134211165466</v>
      </c>
      <c r="H18" s="94">
        <f>'Emissions summary'!AF17</f>
        <v>22.341486329085512</v>
      </c>
      <c r="I18" s="94">
        <f>'Emissions summary'!AG17</f>
        <v>22.087355703079773</v>
      </c>
      <c r="J18" s="94">
        <f>'Emissions summary'!AH17</f>
        <v>21.769276679643056</v>
      </c>
      <c r="K18" s="94">
        <f>'Emissions summary'!AI17</f>
        <v>21.224555414580411</v>
      </c>
      <c r="L18" s="94">
        <f>'Emissions summary'!AJ17</f>
        <v>18.620172342664528</v>
      </c>
      <c r="M18" s="94">
        <f>'Emissions summary'!AK17</f>
        <v>19.005571365921615</v>
      </c>
      <c r="N18" s="94">
        <f>'Emissions summary'!AL17</f>
        <v>19.113672821762673</v>
      </c>
      <c r="O18" s="94">
        <f>'Emissions summary'!AM17</f>
        <v>19.261530069472848</v>
      </c>
      <c r="P18" s="94">
        <f>'Emissions summary'!AN17</f>
        <v>19.408203010588018</v>
      </c>
      <c r="Q18" s="94">
        <f>'Emissions summary'!AO17</f>
        <v>19.766009644412396</v>
      </c>
      <c r="R18" s="94">
        <f>'Emissions summary'!AP17</f>
        <v>20.154402682089565</v>
      </c>
      <c r="S18" s="94">
        <f>'Emissions summary'!AQ17</f>
        <v>20.58967148645343</v>
      </c>
      <c r="T18" s="94">
        <f>'Emissions summary'!AR17</f>
        <v>21.034783029944794</v>
      </c>
      <c r="U18" s="94">
        <f>'Emissions summary'!AS17</f>
        <v>21.706005872627561</v>
      </c>
      <c r="V18" s="94">
        <f>'Emissions summary'!AT17</f>
        <v>22.418661913014436</v>
      </c>
      <c r="W18" s="94">
        <f>'Emissions summary'!AU17</f>
        <v>23.020166985707384</v>
      </c>
      <c r="X18" s="94">
        <f>'Emissions summary'!AV17</f>
        <v>23.59177604582754</v>
      </c>
      <c r="Y18" s="94">
        <f>'Emissions summary'!AW17</f>
        <v>24.151667917952331</v>
      </c>
      <c r="Z18" s="94">
        <f>'Emissions summary'!AX17</f>
        <v>24.788825432398319</v>
      </c>
      <c r="AA18" s="94">
        <f>'Emissions summary'!AY17</f>
        <v>25.255986211650832</v>
      </c>
      <c r="AB18" s="94">
        <f>'Emissions summary'!AZ17</f>
        <v>25.773601335270548</v>
      </c>
      <c r="AC18" s="94">
        <f>'Emissions summary'!BA17</f>
        <v>26.316753320434675</v>
      </c>
      <c r="AD18" s="94">
        <f>'Emissions summary'!BB17</f>
        <v>26.792911175840107</v>
      </c>
      <c r="AE18" s="94">
        <f>'Emissions summary'!BC17</f>
        <v>27.263786401326914</v>
      </c>
      <c r="AF18" s="94">
        <f>'Emissions summary'!BD17</f>
        <v>27.767241799063822</v>
      </c>
      <c r="AG18" s="94">
        <f>'Emissions summary'!BE17</f>
        <v>28.255392810291312</v>
      </c>
      <c r="AH18" s="94">
        <f>'Emissions summary'!BF17</f>
        <v>28.742976698539131</v>
      </c>
      <c r="AI18" s="94">
        <f>'Emissions summary'!BG17</f>
        <v>29.238911801205123</v>
      </c>
      <c r="AJ18" s="94">
        <f>'Emissions summary'!BH17</f>
        <v>29.74387731991952</v>
      </c>
      <c r="AK18" s="94">
        <f>'Emissions summary'!BI17</f>
        <v>30.301845644563247</v>
      </c>
      <c r="AL18" s="94">
        <f>'Emissions summary'!BJ17</f>
        <v>30.88368082219592</v>
      </c>
      <c r="AM18" s="94">
        <f>'Emissions summary'!BK17</f>
        <v>31.424567681597114</v>
      </c>
      <c r="AN18" s="94">
        <f>'Emissions summary'!BL17</f>
        <v>31.986250275875371</v>
      </c>
      <c r="AO18" s="94">
        <f>'Emissions summary'!BM17</f>
        <v>32.582500941181287</v>
      </c>
      <c r="AP18" s="94">
        <f>'Emissions summary'!BN17</f>
        <v>33.389143479113407</v>
      </c>
    </row>
    <row r="19" spans="1:42" x14ac:dyDescent="0.25">
      <c r="A19" t="str">
        <f>'Emissions summary'!C18</f>
        <v>3A2i Poultry</v>
      </c>
      <c r="B19" t="str">
        <f t="shared" si="1"/>
        <v>A3A2i</v>
      </c>
      <c r="C19" t="str">
        <f>'Emissions summary'!D18</f>
        <v>CH4</v>
      </c>
      <c r="D19" s="94">
        <f>'Emissions summary'!AB18</f>
        <v>2.9022364643324186</v>
      </c>
      <c r="E19" s="94">
        <f>'Emissions summary'!AC18</f>
        <v>2.9550285775282208</v>
      </c>
      <c r="F19" s="94">
        <f>'Emissions summary'!AD18</f>
        <v>2.9866474156707628</v>
      </c>
      <c r="G19" s="94">
        <f>'Emissions summary'!AE18</f>
        <v>2.9735134261493799</v>
      </c>
      <c r="H19" s="94">
        <f>'Emissions summary'!AF18</f>
        <v>2.9553821639377582</v>
      </c>
      <c r="I19" s="94">
        <f>'Emissions summary'!AG18</f>
        <v>2.9679343541391803</v>
      </c>
      <c r="J19" s="94">
        <f>'Emissions summary'!AH18</f>
        <v>2.9679093210656751</v>
      </c>
      <c r="K19" s="94">
        <f>'Emissions summary'!AI18</f>
        <v>2.9266590997949908</v>
      </c>
      <c r="L19" s="94">
        <f>'Emissions summary'!AJ18</f>
        <v>2.5199081640734744</v>
      </c>
      <c r="M19" s="94">
        <f>'Emissions summary'!AK18</f>
        <v>2.6372554211825392</v>
      </c>
      <c r="N19" s="94">
        <f>'Emissions summary'!AL18</f>
        <v>2.7062668725101888</v>
      </c>
      <c r="O19" s="94">
        <f>'Emissions summary'!AM18</f>
        <v>2.7831193096169584</v>
      </c>
      <c r="P19" s="94">
        <f>'Emissions summary'!AN18</f>
        <v>2.8605577301341354</v>
      </c>
      <c r="Q19" s="94">
        <f>'Emissions summary'!AO18</f>
        <v>2.9787433029706905</v>
      </c>
      <c r="R19" s="94">
        <f>'Emissions summary'!AP18</f>
        <v>3.1061290081517225</v>
      </c>
      <c r="S19" s="94">
        <f>'Emissions summary'!AQ18</f>
        <v>3.2448778039849357</v>
      </c>
      <c r="T19" s="94">
        <f>'Emissions summary'!AR18</f>
        <v>3.3881483327597945</v>
      </c>
      <c r="U19" s="94">
        <f>'Emissions summary'!AS18</f>
        <v>3.5792531092228086</v>
      </c>
      <c r="V19" s="94">
        <f>'Emissions summary'!AT18</f>
        <v>3.7827613280361749</v>
      </c>
      <c r="W19" s="94">
        <f>'Emissions summary'!AU18</f>
        <v>3.968856296081249</v>
      </c>
      <c r="X19" s="94">
        <f>'Emissions summary'!AV18</f>
        <v>4.1525747832565614</v>
      </c>
      <c r="Y19" s="94">
        <f>'Emissions summary'!AW18</f>
        <v>4.3375933036922145</v>
      </c>
      <c r="Z19" s="94">
        <f>'Emissions summary'!AX18</f>
        <v>4.5429036220596251</v>
      </c>
      <c r="AA19" s="94">
        <f>'Emissions summary'!AY18</f>
        <v>4.7157904916958513</v>
      </c>
      <c r="AB19" s="94">
        <f>'Emissions summary'!AZ18</f>
        <v>4.9041491107522726</v>
      </c>
      <c r="AC19" s="94">
        <f>'Emissions summary'!BA18</f>
        <v>5.102045136275045</v>
      </c>
      <c r="AD19" s="94">
        <f>'Emissions summary'!BB18</f>
        <v>5.2889834961061872</v>
      </c>
      <c r="AE19" s="94">
        <f>'Emissions summary'!BC18</f>
        <v>5.4785510335819687</v>
      </c>
      <c r="AF19" s="94">
        <f>'Emissions summary'!BD18</f>
        <v>5.6795638058596438</v>
      </c>
      <c r="AG19" s="94">
        <f>'Emissions summary'!BE18</f>
        <v>5.8820698355590242</v>
      </c>
      <c r="AH19" s="94">
        <f>'Emissions summary'!BF18</f>
        <v>6.0886906501134064</v>
      </c>
      <c r="AI19" s="94">
        <f>'Emissions summary'!BG18</f>
        <v>6.3016914976345468</v>
      </c>
      <c r="AJ19" s="94">
        <f>'Emissions summary'!BH18</f>
        <v>6.5214482160019331</v>
      </c>
      <c r="AK19" s="94">
        <f>'Emissions summary'!BI18</f>
        <v>6.7590561421759707</v>
      </c>
      <c r="AL19" s="94">
        <f>'Emissions summary'!BJ18</f>
        <v>7.0087268267768472</v>
      </c>
      <c r="AM19" s="94">
        <f>'Emissions summary'!BK18</f>
        <v>7.2535555841105692</v>
      </c>
      <c r="AN19" s="94">
        <f>'Emissions summary'!BL18</f>
        <v>7.5091792008586644</v>
      </c>
      <c r="AO19" s="94">
        <f>'Emissions summary'!BM18</f>
        <v>7.7795777631868752</v>
      </c>
      <c r="AP19" s="94">
        <f>'Emissions summary'!BN18</f>
        <v>8.1118167193591209</v>
      </c>
    </row>
    <row r="20" spans="1:42" x14ac:dyDescent="0.25">
      <c r="A20" t="str">
        <f>'Emissions summary'!C20</f>
        <v>3A2a Cattle</v>
      </c>
      <c r="B20" t="str">
        <f t="shared" si="1"/>
        <v>A3A2a</v>
      </c>
      <c r="C20" t="str">
        <f>'Emissions summary'!D20</f>
        <v>N2O</v>
      </c>
      <c r="D20" s="94">
        <f>'Emissions summary'!AB20</f>
        <v>2.6527726924621944</v>
      </c>
      <c r="E20" s="94">
        <f>'Emissions summary'!AC20</f>
        <v>2.6826924835102335</v>
      </c>
      <c r="F20" s="94">
        <f>'Emissions summary'!AD20</f>
        <v>2.6997683434604598</v>
      </c>
      <c r="G20" s="94">
        <f>'Emissions summary'!AE20</f>
        <v>2.6890642216999101</v>
      </c>
      <c r="H20" s="94">
        <f>'Emissions summary'!AF20</f>
        <v>2.676192118050734</v>
      </c>
      <c r="I20" s="94">
        <f>'Emissions summary'!AG20</f>
        <v>2.6837721682232338</v>
      </c>
      <c r="J20" s="94">
        <f>'Emissions summary'!AH20</f>
        <v>2.6837867761831222</v>
      </c>
      <c r="K20" s="94">
        <f>'Emissions summary'!AI20</f>
        <v>2.6583427456783291</v>
      </c>
      <c r="L20" s="94">
        <f>'Emissions summary'!AJ20</f>
        <v>2.4045367918176979</v>
      </c>
      <c r="M20" s="94">
        <f>'Emissions summary'!AK20</f>
        <v>2.4825334684814013</v>
      </c>
      <c r="N20" s="94">
        <f>'Emissions summary'!AL20</f>
        <v>2.530470826826801</v>
      </c>
      <c r="O20" s="94">
        <f>'Emissions summary'!AM20</f>
        <v>2.5835331254706899</v>
      </c>
      <c r="P20" s="94">
        <f>'Emissions summary'!AN20</f>
        <v>2.6371667815148525</v>
      </c>
      <c r="Q20" s="94">
        <f>'Emissions summary'!AO20</f>
        <v>2.7165025461431309</v>
      </c>
      <c r="R20" s="94">
        <f>'Emissions summary'!AP20</f>
        <v>2.7997861671870714</v>
      </c>
      <c r="S20" s="94">
        <f>'Emissions summary'!AQ20</f>
        <v>2.8903490018369089</v>
      </c>
      <c r="T20" s="94">
        <f>'Emissions summary'!AR20</f>
        <v>2.9839033245692166</v>
      </c>
      <c r="U20" s="94">
        <f>'Emissions summary'!AS20</f>
        <v>3.1075379581787947</v>
      </c>
      <c r="V20" s="94">
        <f>'Emissions summary'!AT20</f>
        <v>3.239078835938769</v>
      </c>
      <c r="W20" s="94">
        <f>'Emissions summary'!AU20</f>
        <v>3.351828587126513</v>
      </c>
      <c r="X20" s="94">
        <f>'Emissions summary'!AV20</f>
        <v>3.4628957515276371</v>
      </c>
      <c r="Y20" s="94">
        <f>'Emissions summary'!AW20</f>
        <v>3.5745865227100468</v>
      </c>
      <c r="Z20" s="94">
        <f>'Emissions summary'!AX20</f>
        <v>3.6986866351365961</v>
      </c>
      <c r="AA20" s="94">
        <f>'Emissions summary'!AY20</f>
        <v>3.8025060294831601</v>
      </c>
      <c r="AB20" s="94">
        <f>'Emissions summary'!AZ20</f>
        <v>3.9143131727527236</v>
      </c>
      <c r="AC20" s="94">
        <f>'Emissions summary'!BA20</f>
        <v>4.0318601782982117</v>
      </c>
      <c r="AD20" s="94">
        <f>'Emissions summary'!BB20</f>
        <v>4.1425138246014113</v>
      </c>
      <c r="AE20" s="94">
        <f>'Emissions summary'!BC20</f>
        <v>4.2546719586702872</v>
      </c>
      <c r="AF20" s="94">
        <f>'Emissions summary'!BD20</f>
        <v>4.3737469454054239</v>
      </c>
      <c r="AG20" s="94">
        <f>'Emissions summary'!BE20</f>
        <v>4.496345069072003</v>
      </c>
      <c r="AH20" s="94">
        <f>'Emissions summary'!BF20</f>
        <v>4.621516665822778</v>
      </c>
      <c r="AI20" s="94">
        <f>'Emissions summary'!BG20</f>
        <v>4.7506524215476436</v>
      </c>
      <c r="AJ20" s="94">
        <f>'Emissions summary'!BH20</f>
        <v>4.8839845530030006</v>
      </c>
      <c r="AK20" s="94">
        <f>'Emissions summary'!BI20</f>
        <v>5.02829898032941</v>
      </c>
      <c r="AL20" s="94">
        <f>'Emissions summary'!BJ20</f>
        <v>5.1787390423177246</v>
      </c>
      <c r="AM20" s="94">
        <f>'Emissions summary'!BK20</f>
        <v>5.3262964005843783</v>
      </c>
      <c r="AN20" s="94">
        <f>'Emissions summary'!BL20</f>
        <v>5.4805322855157197</v>
      </c>
      <c r="AO20" s="94">
        <f>'Emissions summary'!BM20</f>
        <v>5.6438782903064997</v>
      </c>
      <c r="AP20" s="94">
        <f>'Emissions summary'!BN20</f>
        <v>5.8450396956203043</v>
      </c>
    </row>
    <row r="21" spans="1:42" x14ac:dyDescent="0.25">
      <c r="A21" t="str">
        <f>'Emissions summary'!C21</f>
        <v>3A2c Sheep</v>
      </c>
      <c r="B21" t="str">
        <f t="shared" si="1"/>
        <v>A3A2c</v>
      </c>
      <c r="C21" t="str">
        <f>'Emissions summary'!D21</f>
        <v>N2O</v>
      </c>
      <c r="D21" s="94">
        <f>'Emissions summary'!AB21</f>
        <v>0.17984117076708983</v>
      </c>
      <c r="E21" s="94">
        <f>'Emissions summary'!AC21</f>
        <v>0.17993916310148395</v>
      </c>
      <c r="F21" s="94">
        <f>'Emissions summary'!AD21</f>
        <v>0.18016134019857838</v>
      </c>
      <c r="G21" s="94">
        <f>'Emissions summary'!AE21</f>
        <v>0.18049420939945804</v>
      </c>
      <c r="H21" s="94">
        <f>'Emissions summary'!AF21</f>
        <v>0.18094139669845483</v>
      </c>
      <c r="I21" s="94">
        <f>'Emissions summary'!AG21</f>
        <v>0.18150696027314184</v>
      </c>
      <c r="J21" s="94">
        <f>'Emissions summary'!AH21</f>
        <v>0.18213187707358441</v>
      </c>
      <c r="K21" s="94">
        <f>'Emissions summary'!AI21</f>
        <v>0.18281000790379906</v>
      </c>
      <c r="L21" s="94">
        <f>'Emissions summary'!AJ21</f>
        <v>0.18345723087005117</v>
      </c>
      <c r="M21" s="94">
        <f>'Emissions summary'!AK21</f>
        <v>0.1837347091231856</v>
      </c>
      <c r="N21" s="94">
        <f>'Emissions summary'!AL21</f>
        <v>0.18404565782681437</v>
      </c>
      <c r="O21" s="94">
        <f>'Emissions summary'!AM21</f>
        <v>0.18440128282446525</v>
      </c>
      <c r="P21" s="94">
        <f>'Emissions summary'!AN21</f>
        <v>0.18479736945077202</v>
      </c>
      <c r="Q21" s="94">
        <f>'Emissions summary'!AO21</f>
        <v>0.18524186730514119</v>
      </c>
      <c r="R21" s="94">
        <f>'Emissions summary'!AP21</f>
        <v>0.18551992587681779</v>
      </c>
      <c r="S21" s="94">
        <f>'Emissions summary'!AQ21</f>
        <v>0.18583325200773804</v>
      </c>
      <c r="T21" s="94">
        <f>'Emissions summary'!AR21</f>
        <v>0.18617853104956944</v>
      </c>
      <c r="U21" s="94">
        <f>'Emissions summary'!AS21</f>
        <v>0.18656528842473596</v>
      </c>
      <c r="V21" s="94">
        <f>'Emissions summary'!AT21</f>
        <v>0.18698331469867679</v>
      </c>
      <c r="W21" s="94">
        <f>'Emissions summary'!AU21</f>
        <v>0.18725845407863678</v>
      </c>
      <c r="X21" s="94">
        <f>'Emissions summary'!AV21</f>
        <v>0.18755732073874837</v>
      </c>
      <c r="Y21" s="94">
        <f>'Emissions summary'!AW21</f>
        <v>0.18787982151195931</v>
      </c>
      <c r="Z21" s="94">
        <f>'Emissions summary'!AX21</f>
        <v>0.18822987347382905</v>
      </c>
      <c r="AA21" s="94">
        <f>'Emissions summary'!AY21</f>
        <v>0.18859315706048529</v>
      </c>
      <c r="AB21" s="94">
        <f>'Emissions summary'!AZ21</f>
        <v>0.18882491602044149</v>
      </c>
      <c r="AC21" s="94">
        <f>'Emissions summary'!BA21</f>
        <v>0.18907791284098285</v>
      </c>
      <c r="AD21" s="94">
        <f>'Emissions summary'!BB21</f>
        <v>0.18934618044273133</v>
      </c>
      <c r="AE21" s="94">
        <f>'Emissions summary'!BC21</f>
        <v>0.18963255396211642</v>
      </c>
      <c r="AF21" s="94">
        <f>'Emissions summary'!BD21</f>
        <v>0.18993871020154043</v>
      </c>
      <c r="AG21" s="94">
        <f>'Emissions summary'!BE21</f>
        <v>0.19011607345958981</v>
      </c>
      <c r="AH21" s="94">
        <f>'Emissions summary'!BF21</f>
        <v>0.19030935243792355</v>
      </c>
      <c r="AI21" s="94">
        <f>'Emissions summary'!BG21</f>
        <v>0.19051862622687821</v>
      </c>
      <c r="AJ21" s="94">
        <f>'Emissions summary'!BH21</f>
        <v>0.19074352170488384</v>
      </c>
      <c r="AK21" s="94">
        <f>'Emissions summary'!BI21</f>
        <v>0.19098648812825292</v>
      </c>
      <c r="AL21" s="94">
        <f>'Emissions summary'!BJ21</f>
        <v>0.19109872468414191</v>
      </c>
      <c r="AM21" s="94">
        <f>'Emissions summary'!BK21</f>
        <v>0.19122164944581366</v>
      </c>
      <c r="AN21" s="94">
        <f>'Emissions summary'!BL21</f>
        <v>0.19135895263939681</v>
      </c>
      <c r="AO21" s="94">
        <f>'Emissions summary'!BM21</f>
        <v>0.19151132076012367</v>
      </c>
      <c r="AP21" s="94">
        <f>'Emissions summary'!BN21</f>
        <v>0.19169076670230634</v>
      </c>
    </row>
    <row r="22" spans="1:42" x14ac:dyDescent="0.25">
      <c r="A22" t="str">
        <f>'Emissions summary'!C22</f>
        <v>3A2d Goats</v>
      </c>
      <c r="B22" t="str">
        <f t="shared" si="1"/>
        <v>A3A2d</v>
      </c>
      <c r="C22" t="str">
        <f>'Emissions summary'!D22</f>
        <v>N2O</v>
      </c>
      <c r="D22" s="94">
        <f>'Emissions summary'!AB22</f>
        <v>0.12931613850891852</v>
      </c>
      <c r="E22" s="94">
        <f>'Emissions summary'!AC22</f>
        <v>0.12965323355081404</v>
      </c>
      <c r="F22" s="94">
        <f>'Emissions summary'!AD22</f>
        <v>0.13010532619647888</v>
      </c>
      <c r="G22" s="94">
        <f>'Emissions summary'!AE22</f>
        <v>0.13065912618537087</v>
      </c>
      <c r="H22" s="94">
        <f>'Emissions summary'!AF22</f>
        <v>0.13132036331509411</v>
      </c>
      <c r="I22" s="94">
        <f>'Emissions summary'!AG22</f>
        <v>0.13209483690874729</v>
      </c>
      <c r="J22" s="94">
        <f>'Emissions summary'!AH22</f>
        <v>0.13291730690752934</v>
      </c>
      <c r="K22" s="94">
        <f>'Emissions summary'!AI22</f>
        <v>0.13378214613336606</v>
      </c>
      <c r="L22" s="94">
        <f>'Emissions summary'!AJ22</f>
        <v>0.13459665737626039</v>
      </c>
      <c r="M22" s="94">
        <f>'Emissions summary'!AK22</f>
        <v>0.13498573843457401</v>
      </c>
      <c r="N22" s="94">
        <f>'Emissions summary'!AL22</f>
        <v>0.13540086128200648</v>
      </c>
      <c r="O22" s="94">
        <f>'Emissions summary'!AM22</f>
        <v>0.13585509630239159</v>
      </c>
      <c r="P22" s="94">
        <f>'Emissions summary'!AN22</f>
        <v>0.13634427652031855</v>
      </c>
      <c r="Q22" s="94">
        <f>'Emissions summary'!AO22</f>
        <v>0.13687759281143297</v>
      </c>
      <c r="R22" s="94">
        <f>'Emissions summary'!AP22</f>
        <v>0.13721933709778425</v>
      </c>
      <c r="S22" s="94">
        <f>'Emissions summary'!AQ22</f>
        <v>0.13759243416958983</v>
      </c>
      <c r="T22" s="94">
        <f>'Emissions summary'!AR22</f>
        <v>0.1379935243708186</v>
      </c>
      <c r="U22" s="94">
        <f>'Emissions summary'!AS22</f>
        <v>0.13843324982652983</v>
      </c>
      <c r="V22" s="94">
        <f>'Emissions summary'!AT22</f>
        <v>0.13890063702139882</v>
      </c>
      <c r="W22" s="94">
        <f>'Emissions summary'!AU22</f>
        <v>0.13920661044990679</v>
      </c>
      <c r="X22" s="94">
        <f>'Emissions summary'!AV22</f>
        <v>0.13953317750625918</v>
      </c>
      <c r="Y22" s="94">
        <f>'Emissions summary'!AW22</f>
        <v>0.13988039573212385</v>
      </c>
      <c r="Z22" s="94">
        <f>'Emissions summary'!AX22</f>
        <v>0.14025263365654042</v>
      </c>
      <c r="AA22" s="94">
        <f>'Emissions summary'!AY22</f>
        <v>0.14063454642349588</v>
      </c>
      <c r="AB22" s="94">
        <f>'Emissions summary'!AZ22</f>
        <v>0.14087052985266699</v>
      </c>
      <c r="AC22" s="94">
        <f>'Emissions summary'!BA22</f>
        <v>0.14112568465020939</v>
      </c>
      <c r="AD22" s="94">
        <f>'Emissions summary'!BB22</f>
        <v>0.14139368431066732</v>
      </c>
      <c r="AE22" s="94">
        <f>'Emissions summary'!BC22</f>
        <v>0.14167765716122788</v>
      </c>
      <c r="AF22" s="94">
        <f>'Emissions summary'!BD22</f>
        <v>0.14197946129565797</v>
      </c>
      <c r="AG22" s="94">
        <f>'Emissions summary'!BE22</f>
        <v>0.14214071252611263</v>
      </c>
      <c r="AH22" s="94">
        <f>'Emissions summary'!BF22</f>
        <v>0.14231631819681362</v>
      </c>
      <c r="AI22" s="94">
        <f>'Emissions summary'!BG22</f>
        <v>0.14250640361097711</v>
      </c>
      <c r="AJ22" s="94">
        <f>'Emissions summary'!BH22</f>
        <v>0.14271060720512313</v>
      </c>
      <c r="AK22" s="94">
        <f>'Emissions summary'!BI22</f>
        <v>0.14293155327994328</v>
      </c>
      <c r="AL22" s="94">
        <f>'Emissions summary'!BJ22</f>
        <v>0.14301192353345277</v>
      </c>
      <c r="AM22" s="94">
        <f>'Emissions summary'!BK22</f>
        <v>0.14310177705372182</v>
      </c>
      <c r="AN22" s="94">
        <f>'Emissions summary'!BL22</f>
        <v>0.14320503395148682</v>
      </c>
      <c r="AO22" s="94">
        <f>'Emissions summary'!BM22</f>
        <v>0.14332242478789808</v>
      </c>
      <c r="AP22" s="94">
        <f>'Emissions summary'!BN22</f>
        <v>0.14346657116033465</v>
      </c>
    </row>
    <row r="23" spans="1:42" x14ac:dyDescent="0.25">
      <c r="A23" t="str">
        <f>'Emissions summary'!C25</f>
        <v>3A2h Swine</v>
      </c>
      <c r="B23" t="str">
        <f t="shared" si="1"/>
        <v>A3A2h</v>
      </c>
      <c r="C23" t="str">
        <f>'Emissions summary'!D25</f>
        <v>N2O</v>
      </c>
      <c r="D23" s="94">
        <f>'Emissions summary'!AB25</f>
        <v>0.1363159189548446</v>
      </c>
      <c r="E23" s="94">
        <f>'Emissions summary'!AC25</f>
        <v>0.13597112012365087</v>
      </c>
      <c r="F23" s="94">
        <f>'Emissions summary'!AD25</f>
        <v>0.13491693263338642</v>
      </c>
      <c r="G23" s="94">
        <f>'Emissions summary'!AE25</f>
        <v>0.13234195364867909</v>
      </c>
      <c r="H23" s="94">
        <f>'Emissions summary'!AF25</f>
        <v>0.12970251538343036</v>
      </c>
      <c r="I23" s="94">
        <f>'Emissions summary'!AG25</f>
        <v>0.12822717122130101</v>
      </c>
      <c r="J23" s="94">
        <f>'Emissions summary'!AH25</f>
        <v>0.12638057745297421</v>
      </c>
      <c r="K23" s="94">
        <f>'Emissions summary'!AI25</f>
        <v>0.12321822212796205</v>
      </c>
      <c r="L23" s="94">
        <f>'Emissions summary'!AJ25</f>
        <v>0.10809859085214343</v>
      </c>
      <c r="M23" s="94">
        <f>'Emissions summary'!AK25</f>
        <v>0.11033600791591708</v>
      </c>
      <c r="N23" s="94">
        <f>'Emissions summary'!AL25</f>
        <v>0.11096358615904152</v>
      </c>
      <c r="O23" s="94">
        <f>'Emissions summary'!AM25</f>
        <v>0.11182196490176258</v>
      </c>
      <c r="P23" s="94">
        <f>'Emissions summary'!AN25</f>
        <v>0.11267346820468102</v>
      </c>
      <c r="Q23" s="94">
        <f>'Emissions summary'!AO25</f>
        <v>0.11475069886625444</v>
      </c>
      <c r="R23" s="94">
        <f>'Emissions summary'!AP25</f>
        <v>0.1170054975489436</v>
      </c>
      <c r="S23" s="94">
        <f>'Emissions summary'!AQ25</f>
        <v>0.11953243143160272</v>
      </c>
      <c r="T23" s="94">
        <f>'Emissions summary'!AR25</f>
        <v>0.12211650690297687</v>
      </c>
      <c r="U23" s="94">
        <f>'Emissions summary'!AS25</f>
        <v>0.12601326156810552</v>
      </c>
      <c r="V23" s="94">
        <f>'Emissions summary'!AT25</f>
        <v>0.13015055483856436</v>
      </c>
      <c r="W23" s="94">
        <f>'Emissions summary'!AU25</f>
        <v>0.1336425660590802</v>
      </c>
      <c r="X23" s="94">
        <f>'Emissions summary'!AV25</f>
        <v>0.13696101729466448</v>
      </c>
      <c r="Y23" s="94">
        <f>'Emissions summary'!AW25</f>
        <v>0.14021144491114687</v>
      </c>
      <c r="Z23" s="94">
        <f>'Emissions summary'!AX25</f>
        <v>0.14391043481279506</v>
      </c>
      <c r="AA23" s="94">
        <f>'Emissions summary'!AY25</f>
        <v>0.14662251615174576</v>
      </c>
      <c r="AB23" s="94">
        <f>'Emissions summary'!AZ25</f>
        <v>0.14962750796585711</v>
      </c>
      <c r="AC23" s="94">
        <f>'Emissions summary'!BA25</f>
        <v>0.15278075290550003</v>
      </c>
      <c r="AD23" s="94">
        <f>'Emissions summary'!BB25</f>
        <v>0.15554506637399396</v>
      </c>
      <c r="AE23" s="94">
        <f>'Emissions summary'!BC25</f>
        <v>0.15827871176704331</v>
      </c>
      <c r="AF23" s="94">
        <f>'Emissions summary'!BD25</f>
        <v>0.16120149991587077</v>
      </c>
      <c r="AG23" s="94">
        <f>'Emissions summary'!BE25</f>
        <v>0.16403543912253601</v>
      </c>
      <c r="AH23" s="94">
        <f>'Emissions summary'!BF25</f>
        <v>0.16686608592170821</v>
      </c>
      <c r="AI23" s="94">
        <f>'Emissions summary'!BG25</f>
        <v>0.16974521532855424</v>
      </c>
      <c r="AJ23" s="94">
        <f>'Emissions summary'!BH25</f>
        <v>0.17267677041823914</v>
      </c>
      <c r="AK23" s="94">
        <f>'Emissions summary'!BI25</f>
        <v>0.17591603096449721</v>
      </c>
      <c r="AL23" s="94">
        <f>'Emissions summary'!BJ25</f>
        <v>0.17929384947513394</v>
      </c>
      <c r="AM23" s="94">
        <f>'Emissions summary'!BK25</f>
        <v>0.18243394432687382</v>
      </c>
      <c r="AN23" s="94">
        <f>'Emissions summary'!BL25</f>
        <v>0.18569476790198833</v>
      </c>
      <c r="AO23" s="94">
        <f>'Emissions summary'!BM25</f>
        <v>0.18915627489172437</v>
      </c>
      <c r="AP23" s="94">
        <f>'Emissions summary'!BN25</f>
        <v>0.19383920263627932</v>
      </c>
    </row>
    <row r="24" spans="1:42" x14ac:dyDescent="0.25">
      <c r="A24" t="str">
        <f>'Emissions summary'!C26</f>
        <v>3A2i Poultry</v>
      </c>
      <c r="B24" t="str">
        <f t="shared" si="1"/>
        <v>A3A2i</v>
      </c>
      <c r="C24" t="str">
        <f>'Emissions summary'!D26</f>
        <v>N2O</v>
      </c>
      <c r="D24" s="94">
        <f>'Emissions summary'!AB26</f>
        <v>2.1299828543541488</v>
      </c>
      <c r="E24" s="94">
        <f>'Emissions summary'!AC26</f>
        <v>2.1683286809481701</v>
      </c>
      <c r="F24" s="94">
        <f>'Emissions summary'!AD26</f>
        <v>2.1906808882575586</v>
      </c>
      <c r="G24" s="94">
        <f>'Emissions summary'!AE26</f>
        <v>2.179279837571853</v>
      </c>
      <c r="H24" s="94">
        <f>'Emissions summary'!AF26</f>
        <v>2.1640979206760642</v>
      </c>
      <c r="I24" s="94">
        <f>'Emissions summary'!AG26</f>
        <v>2.1720101997821288</v>
      </c>
      <c r="J24" s="94">
        <f>'Emissions summary'!AH26</f>
        <v>2.1704473172002436</v>
      </c>
      <c r="K24" s="94">
        <f>'Emissions summary'!AI26</f>
        <v>2.1378417209522271</v>
      </c>
      <c r="L24" s="94">
        <f>'Emissions summary'!AJ26</f>
        <v>1.8301120425118467</v>
      </c>
      <c r="M24" s="94">
        <f>'Emissions summary'!AK26</f>
        <v>1.9172734498287951</v>
      </c>
      <c r="N24" s="94">
        <f>'Emissions summary'!AL26</f>
        <v>1.9680295945589221</v>
      </c>
      <c r="O24" s="94">
        <f>'Emissions summary'!AM26</f>
        <v>2.0246642654589833</v>
      </c>
      <c r="P24" s="94">
        <f>'Emissions summary'!AN26</f>
        <v>2.0817171774573797</v>
      </c>
      <c r="Q24" s="94">
        <f>'Emissions summary'!AO26</f>
        <v>2.1693908469180356</v>
      </c>
      <c r="R24" s="94">
        <f>'Emissions summary'!AP26</f>
        <v>2.2640763778151247</v>
      </c>
      <c r="S24" s="94">
        <f>'Emissions summary'!AQ26</f>
        <v>2.3672714354535094</v>
      </c>
      <c r="T24" s="94">
        <f>'Emissions summary'!AR26</f>
        <v>2.4738298480425707</v>
      </c>
      <c r="U24" s="94">
        <f>'Emissions summary'!AS26</f>
        <v>2.6163004701502124</v>
      </c>
      <c r="V24" s="94">
        <f>'Emissions summary'!AT26</f>
        <v>2.768043567858439</v>
      </c>
      <c r="W24" s="94">
        <f>'Emissions summary'!AU26</f>
        <v>2.9067601028490762</v>
      </c>
      <c r="X24" s="94">
        <f>'Emissions summary'!AV26</f>
        <v>3.043648688014756</v>
      </c>
      <c r="Y24" s="94">
        <f>'Emissions summary'!AW26</f>
        <v>3.1814720173039435</v>
      </c>
      <c r="Z24" s="94">
        <f>'Emissions summary'!AX26</f>
        <v>3.3344914539373356</v>
      </c>
      <c r="AA24" s="94">
        <f>'Emissions summary'!AY26</f>
        <v>3.4631219874669252</v>
      </c>
      <c r="AB24" s="94">
        <f>'Emissions summary'!AZ26</f>
        <v>3.6034306069314748</v>
      </c>
      <c r="AC24" s="94">
        <f>'Emissions summary'!BA26</f>
        <v>3.750858860240863</v>
      </c>
      <c r="AD24" s="94">
        <f>'Emissions summary'!BB26</f>
        <v>3.8900232767090466</v>
      </c>
      <c r="AE24" s="94">
        <f>'Emissions summary'!BC26</f>
        <v>4.031122946469484</v>
      </c>
      <c r="AF24" s="94">
        <f>'Emissions summary'!BD26</f>
        <v>4.1807717356144867</v>
      </c>
      <c r="AG24" s="94">
        <f>'Emissions summary'!BE26</f>
        <v>4.331596624165762</v>
      </c>
      <c r="AH24" s="94">
        <f>'Emissions summary'!BF26</f>
        <v>4.4854694549795848</v>
      </c>
      <c r="AI24" s="94">
        <f>'Emissions summary'!BG26</f>
        <v>4.6440882117357125</v>
      </c>
      <c r="AJ24" s="94">
        <f>'Emissions summary'!BH26</f>
        <v>4.8077332154738581</v>
      </c>
      <c r="AK24" s="94">
        <f>'Emissions summary'!BI26</f>
        <v>4.9847214247571756</v>
      </c>
      <c r="AL24" s="94">
        <f>'Emissions summary'!BJ26</f>
        <v>5.170806650309741</v>
      </c>
      <c r="AM24" s="94">
        <f>'Emissions summary'!BK26</f>
        <v>5.3532182396266306</v>
      </c>
      <c r="AN24" s="94">
        <f>'Emissions summary'!BL26</f>
        <v>5.5436769211643284</v>
      </c>
      <c r="AO24" s="94">
        <f>'Emissions summary'!BM26</f>
        <v>5.7451624843299545</v>
      </c>
      <c r="AP24" s="94">
        <f>'Emissions summary'!BN26</f>
        <v>5.9929347015155274</v>
      </c>
    </row>
    <row r="25" spans="1:42" x14ac:dyDescent="0.25">
      <c r="A25" t="str">
        <f>'Emissions summary'!C28</f>
        <v>3C1a Biomass burning in forest land</v>
      </c>
      <c r="B25" t="str">
        <f t="shared" si="1"/>
        <v>A3C1a</v>
      </c>
      <c r="C25" t="str">
        <f>'Emissions summary'!D28</f>
        <v>CH4</v>
      </c>
      <c r="D25" s="94">
        <f>'Emissions summary'!AB28</f>
        <v>11.204575160010251</v>
      </c>
      <c r="E25" s="94">
        <f>'Emissions summary'!AC28</f>
        <v>13.05690518017699</v>
      </c>
      <c r="F25" s="94">
        <f>'Emissions summary'!AD28</f>
        <v>12.302133920343731</v>
      </c>
      <c r="G25" s="94">
        <f>'Emissions summary'!AE28</f>
        <v>11.592685700510469</v>
      </c>
      <c r="H25" s="94">
        <f>'Emissions summary'!AF28</f>
        <v>11.954566760677208</v>
      </c>
      <c r="I25" s="94">
        <f>'Emissions summary'!AG28</f>
        <v>12.263228780843946</v>
      </c>
      <c r="J25" s="94">
        <f>'Emissions summary'!AH28</f>
        <v>12.268210641010684</v>
      </c>
      <c r="K25" s="94">
        <f>'Emissions summary'!AI28</f>
        <v>12.23948849988569</v>
      </c>
      <c r="L25" s="94">
        <f>'Emissions summary'!AJ28</f>
        <v>12.210766358760694</v>
      </c>
      <c r="M25" s="94">
        <f>'Emissions summary'!AK28</f>
        <v>12.182044217635699</v>
      </c>
      <c r="N25" s="94">
        <f>'Emissions summary'!AL28</f>
        <v>12.153322076510703</v>
      </c>
      <c r="O25" s="94">
        <f>'Emissions summary'!AM28</f>
        <v>12.124599935385708</v>
      </c>
      <c r="P25" s="94">
        <f>'Emissions summary'!AN28</f>
        <v>12.095877794260716</v>
      </c>
      <c r="Q25" s="94">
        <f>'Emissions summary'!AO28</f>
        <v>12.067155653135719</v>
      </c>
      <c r="R25" s="94">
        <f>'Emissions summary'!AP28</f>
        <v>12.038433512010723</v>
      </c>
      <c r="S25" s="94">
        <f>'Emissions summary'!AQ28</f>
        <v>12.009711370885729</v>
      </c>
      <c r="T25" s="94">
        <f>'Emissions summary'!AR28</f>
        <v>11.980989229760732</v>
      </c>
      <c r="U25" s="94">
        <f>'Emissions summary'!AS28</f>
        <v>11.952267088635738</v>
      </c>
      <c r="V25" s="94">
        <f>'Emissions summary'!AT28</f>
        <v>11.923544947510743</v>
      </c>
      <c r="W25" s="94">
        <f>'Emissions summary'!AU28</f>
        <v>11.881226167028043</v>
      </c>
      <c r="X25" s="94">
        <f>'Emissions summary'!AV28</f>
        <v>11.838907386545339</v>
      </c>
      <c r="Y25" s="94">
        <f>'Emissions summary'!AW28</f>
        <v>11.796588606062636</v>
      </c>
      <c r="Z25" s="94">
        <f>'Emissions summary'!AX28</f>
        <v>11.754269825579936</v>
      </c>
      <c r="AA25" s="94">
        <f>'Emissions summary'!AY28</f>
        <v>11.711951045097234</v>
      </c>
      <c r="AB25" s="94">
        <f>'Emissions summary'!AZ28</f>
        <v>11.669632264614533</v>
      </c>
      <c r="AC25" s="94">
        <f>'Emissions summary'!BA28</f>
        <v>11.627313484131829</v>
      </c>
      <c r="AD25" s="94">
        <f>'Emissions summary'!BB28</f>
        <v>11.584994703649127</v>
      </c>
      <c r="AE25" s="94">
        <f>'Emissions summary'!BC28</f>
        <v>11.52907928380872</v>
      </c>
      <c r="AF25" s="94">
        <f>'Emissions summary'!BD28</f>
        <v>11.473163863968312</v>
      </c>
      <c r="AG25" s="94">
        <f>'Emissions summary'!BE28</f>
        <v>11.4172484441279</v>
      </c>
      <c r="AH25" s="94">
        <f>'Emissions summary'!BF28</f>
        <v>11.361333024287493</v>
      </c>
      <c r="AI25" s="94">
        <f>'Emissions summary'!BG28</f>
        <v>11.305417604447085</v>
      </c>
      <c r="AJ25" s="94">
        <f>'Emissions summary'!BH28</f>
        <v>11.249502184606676</v>
      </c>
      <c r="AK25" s="94">
        <f>'Emissions summary'!BI28</f>
        <v>11.193586764766268</v>
      </c>
      <c r="AL25" s="94">
        <f>'Emissions summary'!BJ28</f>
        <v>11.13767134492586</v>
      </c>
      <c r="AM25" s="94">
        <f>'Emissions summary'!BK28</f>
        <v>11.081755925085453</v>
      </c>
      <c r="AN25" s="94">
        <f>'Emissions summary'!BL28</f>
        <v>11.025840505245043</v>
      </c>
      <c r="AO25" s="94">
        <f>'Emissions summary'!BM28</f>
        <v>10.969925085404636</v>
      </c>
      <c r="AP25" s="94">
        <f>'Emissions summary'!BN28</f>
        <v>10.914009665564226</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22.211168240472922</v>
      </c>
      <c r="E27" s="94">
        <f>'Emissions summary'!AC30</f>
        <v>22.3255420719256</v>
      </c>
      <c r="F27" s="94">
        <f>'Emissions summary'!AD30</f>
        <v>22.439915903378274</v>
      </c>
      <c r="G27" s="94">
        <f>'Emissions summary'!AE30</f>
        <v>22.554289734830945</v>
      </c>
      <c r="H27" s="94">
        <f>'Emissions summary'!AF30</f>
        <v>22.668663566283627</v>
      </c>
      <c r="I27" s="94">
        <f>'Emissions summary'!AG30</f>
        <v>22.783037397736297</v>
      </c>
      <c r="J27" s="94">
        <f>'Emissions summary'!AH30</f>
        <v>22.897411229188972</v>
      </c>
      <c r="K27" s="94">
        <f>'Emissions summary'!AI30</f>
        <v>23.095209192169019</v>
      </c>
      <c r="L27" s="94">
        <f>'Emissions summary'!AJ30</f>
        <v>23.293007155149056</v>
      </c>
      <c r="M27" s="94">
        <f>'Emissions summary'!AK30</f>
        <v>23.490805118129099</v>
      </c>
      <c r="N27" s="94">
        <f>'Emissions summary'!AL30</f>
        <v>23.688603081109136</v>
      </c>
      <c r="O27" s="94">
        <f>'Emissions summary'!AM30</f>
        <v>23.886401044089183</v>
      </c>
      <c r="P27" s="94">
        <f>'Emissions summary'!AN30</f>
        <v>24.08419900706922</v>
      </c>
      <c r="Q27" s="94">
        <f>'Emissions summary'!AO30</f>
        <v>24.281996970049263</v>
      </c>
      <c r="R27" s="94">
        <f>'Emissions summary'!AP30</f>
        <v>24.479794933029304</v>
      </c>
      <c r="S27" s="94">
        <f>'Emissions summary'!AQ30</f>
        <v>24.677592896009344</v>
      </c>
      <c r="T27" s="94">
        <f>'Emissions summary'!AR30</f>
        <v>24.875390858989384</v>
      </c>
      <c r="U27" s="94">
        <f>'Emissions summary'!AS30</f>
        <v>25.073188821969428</v>
      </c>
      <c r="V27" s="94">
        <f>'Emissions summary'!AT30</f>
        <v>25.270986784949468</v>
      </c>
      <c r="W27" s="94">
        <f>'Emissions summary'!AU30</f>
        <v>25.472302246869535</v>
      </c>
      <c r="X27" s="94">
        <f>'Emissions summary'!AV30</f>
        <v>25.6736177087896</v>
      </c>
      <c r="Y27" s="94">
        <f>'Emissions summary'!AW30</f>
        <v>25.874933170709671</v>
      </c>
      <c r="Z27" s="94">
        <f>'Emissions summary'!AX30</f>
        <v>26.076248632629738</v>
      </c>
      <c r="AA27" s="94">
        <f>'Emissions summary'!AY30</f>
        <v>26.277564094549799</v>
      </c>
      <c r="AB27" s="94">
        <f>'Emissions summary'!AZ30</f>
        <v>26.47887955646987</v>
      </c>
      <c r="AC27" s="94">
        <f>'Emissions summary'!BA30</f>
        <v>26.680195018389934</v>
      </c>
      <c r="AD27" s="94">
        <f>'Emissions summary'!BB30</f>
        <v>26.881510480309998</v>
      </c>
      <c r="AE27" s="94">
        <f>'Emissions summary'!BC30</f>
        <v>27.082825942230066</v>
      </c>
      <c r="AF27" s="94">
        <f>'Emissions summary'!BD30</f>
        <v>27.28414140415013</v>
      </c>
      <c r="AG27" s="94">
        <f>'Emissions summary'!BE30</f>
        <v>27.485456866070198</v>
      </c>
      <c r="AH27" s="94">
        <f>'Emissions summary'!BF30</f>
        <v>27.686772327990262</v>
      </c>
      <c r="AI27" s="94">
        <f>'Emissions summary'!BG30</f>
        <v>27.88808778991033</v>
      </c>
      <c r="AJ27" s="94">
        <f>'Emissions summary'!BH30</f>
        <v>28.089403251830397</v>
      </c>
      <c r="AK27" s="94">
        <f>'Emissions summary'!BI30</f>
        <v>28.290718713750465</v>
      </c>
      <c r="AL27" s="94">
        <f>'Emissions summary'!BJ30</f>
        <v>28.492034175670533</v>
      </c>
      <c r="AM27" s="94">
        <f>'Emissions summary'!BK30</f>
        <v>28.6933496375906</v>
      </c>
      <c r="AN27" s="94">
        <f>'Emissions summary'!BL30</f>
        <v>28.894665099510664</v>
      </c>
      <c r="AO27" s="94">
        <f>'Emissions summary'!BM30</f>
        <v>29.095980561430732</v>
      </c>
      <c r="AP27" s="94">
        <f>'Emissions summary'!BN30</f>
        <v>29.2972960233508</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0.81337835040550022</v>
      </c>
      <c r="E31" s="94">
        <f>'Emissions summary'!AC35</f>
        <v>0.91618667449117541</v>
      </c>
      <c r="F31" s="94">
        <f>'Emissions summary'!AD35</f>
        <v>0.87477237457685053</v>
      </c>
      <c r="G31" s="94">
        <f>'Emissions summary'!AE35</f>
        <v>0.83586530666252568</v>
      </c>
      <c r="H31" s="94">
        <f>'Emissions summary'!AF35</f>
        <v>0.85622326274820093</v>
      </c>
      <c r="I31" s="94">
        <f>'Emissions summary'!AG35</f>
        <v>0.87363718683387614</v>
      </c>
      <c r="J31" s="94">
        <f>'Emissions summary'!AH35</f>
        <v>0.87425178291955141</v>
      </c>
      <c r="K31" s="94">
        <f>'Emissions summary'!AI35</f>
        <v>0.87129977937663372</v>
      </c>
      <c r="L31" s="94">
        <f>'Emissions summary'!AJ35</f>
        <v>0.86834777583371592</v>
      </c>
      <c r="M31" s="94">
        <f>'Emissions summary'!AK35</f>
        <v>0.86539577229079812</v>
      </c>
      <c r="N31" s="94">
        <f>'Emissions summary'!AL35</f>
        <v>0.86244376874788042</v>
      </c>
      <c r="O31" s="94">
        <f>'Emissions summary'!AM35</f>
        <v>0.85949176520496295</v>
      </c>
      <c r="P31" s="94">
        <f>'Emissions summary'!AN35</f>
        <v>0.85653976166204526</v>
      </c>
      <c r="Q31" s="94">
        <f>'Emissions summary'!AO35</f>
        <v>0.85358775811912746</v>
      </c>
      <c r="R31" s="94">
        <f>'Emissions summary'!AP35</f>
        <v>0.85063575457620977</v>
      </c>
      <c r="S31" s="94">
        <f>'Emissions summary'!AQ35</f>
        <v>0.84768375103329197</v>
      </c>
      <c r="T31" s="94">
        <f>'Emissions summary'!AR35</f>
        <v>0.84473174749037416</v>
      </c>
      <c r="U31" s="94">
        <f>'Emissions summary'!AS35</f>
        <v>0.84177974394745669</v>
      </c>
      <c r="V31" s="94">
        <f>'Emissions summary'!AT35</f>
        <v>0.838827740404539</v>
      </c>
      <c r="W31" s="94">
        <f>'Emissions summary'!AU35</f>
        <v>0.83512358234396089</v>
      </c>
      <c r="X31" s="94">
        <f>'Emissions summary'!AV35</f>
        <v>0.83141942428338278</v>
      </c>
      <c r="Y31" s="94">
        <f>'Emissions summary'!AW35</f>
        <v>0.82771526622280467</v>
      </c>
      <c r="Z31" s="94">
        <f>'Emissions summary'!AX35</f>
        <v>0.82401110816222667</v>
      </c>
      <c r="AA31" s="94">
        <f>'Emissions summary'!AY35</f>
        <v>0.82030695010164856</v>
      </c>
      <c r="AB31" s="94">
        <f>'Emissions summary'!AZ35</f>
        <v>0.81660279204107056</v>
      </c>
      <c r="AC31" s="94">
        <f>'Emissions summary'!BA35</f>
        <v>0.81289863398049245</v>
      </c>
      <c r="AD31" s="94">
        <f>'Emissions summary'!BB35</f>
        <v>0.80919447591991434</v>
      </c>
      <c r="AE31" s="94">
        <f>'Emissions summary'!BC35</f>
        <v>0.80473816334167581</v>
      </c>
      <c r="AF31" s="94">
        <f>'Emissions summary'!BD35</f>
        <v>0.80028185076343727</v>
      </c>
      <c r="AG31" s="94">
        <f>'Emissions summary'!BE35</f>
        <v>0.79582553818519886</v>
      </c>
      <c r="AH31" s="94">
        <f>'Emissions summary'!BF35</f>
        <v>0.79136922560696055</v>
      </c>
      <c r="AI31" s="94">
        <f>'Emissions summary'!BG35</f>
        <v>0.78691291302872202</v>
      </c>
      <c r="AJ31" s="94">
        <f>'Emissions summary'!BH35</f>
        <v>0.7824566004504836</v>
      </c>
      <c r="AK31" s="94">
        <f>'Emissions summary'!BI35</f>
        <v>0.77800028787224518</v>
      </c>
      <c r="AL31" s="94">
        <f>'Emissions summary'!BJ35</f>
        <v>0.77354397529400676</v>
      </c>
      <c r="AM31" s="94">
        <f>'Emissions summary'!BK35</f>
        <v>0.76908766271576834</v>
      </c>
      <c r="AN31" s="94">
        <f>'Emissions summary'!BL35</f>
        <v>0.76463135013752992</v>
      </c>
      <c r="AO31" s="94">
        <f>'Emissions summary'!BM35</f>
        <v>0.76017503755929161</v>
      </c>
      <c r="AP31" s="94">
        <f>'Emissions summary'!BN35</f>
        <v>0.75571872498105297</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1.9270838146967177</v>
      </c>
      <c r="E33" s="94">
        <f>'Emissions summary'!AC37</f>
        <v>1.9378298037617634</v>
      </c>
      <c r="F33" s="94">
        <f>'Emissions summary'!AD37</f>
        <v>1.9485757928268084</v>
      </c>
      <c r="G33" s="94">
        <f>'Emissions summary'!AE37</f>
        <v>1.9593217818918536</v>
      </c>
      <c r="H33" s="94">
        <f>'Emissions summary'!AF37</f>
        <v>1.9700677709568992</v>
      </c>
      <c r="I33" s="94">
        <f>'Emissions summary'!AG37</f>
        <v>1.9808137600219442</v>
      </c>
      <c r="J33" s="94">
        <f>'Emissions summary'!AH37</f>
        <v>1.9915597490869896</v>
      </c>
      <c r="K33" s="94">
        <f>'Emissions summary'!AI37</f>
        <v>2.0099227240740993</v>
      </c>
      <c r="L33" s="94">
        <f>'Emissions summary'!AJ37</f>
        <v>2.0282856990612084</v>
      </c>
      <c r="M33" s="94">
        <f>'Emissions summary'!AK37</f>
        <v>2.0466486740483179</v>
      </c>
      <c r="N33" s="94">
        <f>'Emissions summary'!AL37</f>
        <v>2.065011649035426</v>
      </c>
      <c r="O33" s="94">
        <f>'Emissions summary'!AM37</f>
        <v>2.0833746240225359</v>
      </c>
      <c r="P33" s="94">
        <f>'Emissions summary'!AN37</f>
        <v>2.101737599009645</v>
      </c>
      <c r="Q33" s="94">
        <f>'Emissions summary'!AO37</f>
        <v>2.120100573996754</v>
      </c>
      <c r="R33" s="94">
        <f>'Emissions summary'!AP37</f>
        <v>2.138463548983863</v>
      </c>
      <c r="S33" s="94">
        <f>'Emissions summary'!AQ37</f>
        <v>2.1568265239709721</v>
      </c>
      <c r="T33" s="94">
        <f>'Emissions summary'!AR37</f>
        <v>2.1751894989580816</v>
      </c>
      <c r="U33" s="94">
        <f>'Emissions summary'!AS37</f>
        <v>2.1935524739451906</v>
      </c>
      <c r="V33" s="94">
        <f>'Emissions summary'!AT37</f>
        <v>2.2119154489322996</v>
      </c>
      <c r="W33" s="94">
        <f>'Emissions summary'!AU37</f>
        <v>2.230599586866107</v>
      </c>
      <c r="X33" s="94">
        <f>'Emissions summary'!AV37</f>
        <v>2.2492837247999136</v>
      </c>
      <c r="Y33" s="94">
        <f>'Emissions summary'!AW37</f>
        <v>2.267967862733721</v>
      </c>
      <c r="Z33" s="94">
        <f>'Emissions summary'!AX37</f>
        <v>2.2866520006675284</v>
      </c>
      <c r="AA33" s="94">
        <f>'Emissions summary'!AY37</f>
        <v>2.3053361386013353</v>
      </c>
      <c r="AB33" s="94">
        <f>'Emissions summary'!AZ37</f>
        <v>2.3240202765351423</v>
      </c>
      <c r="AC33" s="94">
        <f>'Emissions summary'!BA37</f>
        <v>2.3427044144689493</v>
      </c>
      <c r="AD33" s="94">
        <f>'Emissions summary'!BB37</f>
        <v>2.3613885524027567</v>
      </c>
      <c r="AE33" s="94">
        <f>'Emissions summary'!BC37</f>
        <v>2.3800726903365637</v>
      </c>
      <c r="AF33" s="94">
        <f>'Emissions summary'!BD37</f>
        <v>2.3987568282703706</v>
      </c>
      <c r="AG33" s="94">
        <f>'Emissions summary'!BE37</f>
        <v>2.4174409662041776</v>
      </c>
      <c r="AH33" s="94">
        <f>'Emissions summary'!BF37</f>
        <v>2.436125104137985</v>
      </c>
      <c r="AI33" s="94">
        <f>'Emissions summary'!BG37</f>
        <v>2.454809242071792</v>
      </c>
      <c r="AJ33" s="94">
        <f>'Emissions summary'!BH37</f>
        <v>2.4734933800055994</v>
      </c>
      <c r="AK33" s="94">
        <f>'Emissions summary'!BI37</f>
        <v>2.4921775179394063</v>
      </c>
      <c r="AL33" s="94">
        <f>'Emissions summary'!BJ37</f>
        <v>2.5108616558732133</v>
      </c>
      <c r="AM33" s="94">
        <f>'Emissions summary'!BK37</f>
        <v>2.5295457938070207</v>
      </c>
      <c r="AN33" s="94">
        <f>'Emissions summary'!BL37</f>
        <v>2.5482299317408281</v>
      </c>
      <c r="AO33" s="94">
        <f>'Emissions summary'!BM37</f>
        <v>2.5669140696746346</v>
      </c>
      <c r="AP33" s="94">
        <f>'Emissions summary'!BN37</f>
        <v>2.5855982076084416</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888.63041417130205</v>
      </c>
      <c r="F37" s="94">
        <f>'Emissions summary'!AD41</f>
        <v>891.9709384420637</v>
      </c>
      <c r="G37" s="94">
        <f>'Emissions summary'!AE41</f>
        <v>894.64783120494928</v>
      </c>
      <c r="H37" s="94">
        <f>'Emissions summary'!AF41</f>
        <v>895.96017622746649</v>
      </c>
      <c r="I37" s="94">
        <f>'Emissions summary'!AG41</f>
        <v>897.10299427021494</v>
      </c>
      <c r="J37" s="94">
        <f>'Emissions summary'!AH41</f>
        <v>899.16124042769673</v>
      </c>
      <c r="K37" s="94">
        <f>'Emissions summary'!AI41</f>
        <v>900.80950609900481</v>
      </c>
      <c r="L37" s="94">
        <f>'Emissions summary'!AJ41</f>
        <v>901.17954986630696</v>
      </c>
      <c r="M37" s="94">
        <f>'Emissions summary'!AK41</f>
        <v>889.94814133920909</v>
      </c>
      <c r="N37" s="94">
        <f>'Emissions summary'!AL41</f>
        <v>895.03909896180073</v>
      </c>
      <c r="O37" s="94">
        <f>'Emissions summary'!AM41</f>
        <v>898.52468069017743</v>
      </c>
      <c r="P37" s="94">
        <f>'Emissions summary'!AN41</f>
        <v>902.22186665595586</v>
      </c>
      <c r="Q37" s="94">
        <f>'Emissions summary'!AO41</f>
        <v>905.89803858974608</v>
      </c>
      <c r="R37" s="94">
        <f>'Emissions summary'!AP41</f>
        <v>910.78266087742543</v>
      </c>
      <c r="S37" s="94">
        <f>'Emissions summary'!AQ41</f>
        <v>915.77619580897499</v>
      </c>
      <c r="T37" s="94">
        <f>'Emissions summary'!AR41</f>
        <v>921.02537646676535</v>
      </c>
      <c r="U37" s="94">
        <f>'Emissions summary'!AS41</f>
        <v>926.31586555784088</v>
      </c>
      <c r="V37" s="94">
        <f>'Emissions summary'!AT41</f>
        <v>932.86039467413991</v>
      </c>
      <c r="W37" s="94">
        <f>'Emissions summary'!AU41</f>
        <v>939.59366428088151</v>
      </c>
      <c r="X37" s="94">
        <f>'Emissions summary'!AV41</f>
        <v>945.63783627258306</v>
      </c>
      <c r="Y37" s="94">
        <f>'Emissions summary'!AW41</f>
        <v>951.49274482367457</v>
      </c>
      <c r="Z37" s="94">
        <f>'Emissions summary'!AX41</f>
        <v>957.26091749383977</v>
      </c>
      <c r="AA37" s="94">
        <f>'Emissions summary'!AY41</f>
        <v>963.41504105651541</v>
      </c>
      <c r="AB37" s="94">
        <f>'Emissions summary'!AZ41</f>
        <v>968.64936582911491</v>
      </c>
      <c r="AC37" s="94">
        <f>'Emissions summary'!BA41</f>
        <v>974.10104035917789</v>
      </c>
      <c r="AD37" s="94">
        <f>'Emissions summary'!BB41</f>
        <v>979.66862968616465</v>
      </c>
      <c r="AE37" s="94">
        <f>'Emissions summary'!BC41</f>
        <v>984.87703401088834</v>
      </c>
      <c r="AF37" s="94">
        <f>'Emissions summary'!BD41</f>
        <v>990.04766655244805</v>
      </c>
      <c r="AG37" s="94">
        <f>'Emissions summary'!BE41</f>
        <v>995.37192944591618</v>
      </c>
      <c r="AH37" s="94">
        <f>'Emissions summary'!BF41</f>
        <v>1000.5812634494417</v>
      </c>
      <c r="AI37" s="94">
        <f>'Emissions summary'!BG41</f>
        <v>1005.7784538134306</v>
      </c>
      <c r="AJ37" s="94">
        <f>'Emissions summary'!BH41</f>
        <v>1011.0078228066556</v>
      </c>
      <c r="AK37" s="94">
        <f>'Emissions summary'!BI41</f>
        <v>1016.2722072934736</v>
      </c>
      <c r="AL37" s="94">
        <f>'Emissions summary'!BJ41</f>
        <v>1021.7827740971042</v>
      </c>
      <c r="AM37" s="94">
        <f>'Emissions summary'!BK41</f>
        <v>1027.3702230417398</v>
      </c>
      <c r="AN37" s="94">
        <f>'Emissions summary'!BL41</f>
        <v>1032.7509428468957</v>
      </c>
      <c r="AO37" s="94">
        <f>'Emissions summary'!BM41</f>
        <v>1038.2197293070262</v>
      </c>
      <c r="AP37" s="94">
        <f>'Emissions summary'!BN41</f>
        <v>1043.8381199885805</v>
      </c>
    </row>
    <row r="38" spans="1:42" x14ac:dyDescent="0.25">
      <c r="A38" t="str">
        <f>'Emissions summary'!B42</f>
        <v>3C3 Urea application (CO2)</v>
      </c>
      <c r="B38" t="str">
        <f>"A"&amp;LEFT(A38,3)</f>
        <v>A3C3</v>
      </c>
      <c r="C38" t="str">
        <f>'Emissions summary'!D42</f>
        <v>CO2</v>
      </c>
      <c r="D38" s="94">
        <f>'Emissions summary'!AB42</f>
        <v>470.0955092083982</v>
      </c>
      <c r="E38" s="94">
        <f>'Emissions summary'!AC42</f>
        <v>470.04099812720074</v>
      </c>
      <c r="F38" s="94">
        <f>'Emissions summary'!AD42</f>
        <v>469.95683083366708</v>
      </c>
      <c r="G38" s="94">
        <f>'Emissions summary'!AE42</f>
        <v>469.88938428915185</v>
      </c>
      <c r="H38" s="94">
        <f>'Emissions summary'!AF42</f>
        <v>469.85631866238953</v>
      </c>
      <c r="I38" s="94">
        <f>'Emissions summary'!AG42</f>
        <v>469.82752440919353</v>
      </c>
      <c r="J38" s="94">
        <f>'Emissions summary'!AH42</f>
        <v>469.77566518158142</v>
      </c>
      <c r="K38" s="94">
        <f>'Emissions summary'!AI42</f>
        <v>469.73413575406227</v>
      </c>
      <c r="L38" s="94">
        <f>'Emissions summary'!AJ42</f>
        <v>469.72481219289091</v>
      </c>
      <c r="M38" s="94">
        <f>'Emissions summary'!AK42</f>
        <v>470.00779689279892</v>
      </c>
      <c r="N38" s="94">
        <f>'Emissions summary'!AL42</f>
        <v>469.87952597187234</v>
      </c>
      <c r="O38" s="94">
        <f>'Emissions summary'!AM42</f>
        <v>469.79170383477981</v>
      </c>
      <c r="P38" s="94">
        <f>'Emissions summary'!AN42</f>
        <v>469.69855015254069</v>
      </c>
      <c r="Q38" s="94">
        <f>'Emissions summary'!AO42</f>
        <v>469.60592593635408</v>
      </c>
      <c r="R38" s="94">
        <f>'Emissions summary'!AP42</f>
        <v>469.48285380618387</v>
      </c>
      <c r="S38" s="94">
        <f>'Emissions summary'!AQ42</f>
        <v>469.35703753116587</v>
      </c>
      <c r="T38" s="94">
        <f>'Emissions summary'!AR42</f>
        <v>469.22478004897891</v>
      </c>
      <c r="U38" s="94">
        <f>'Emissions summary'!AS42</f>
        <v>469.09148176638206</v>
      </c>
      <c r="V38" s="94">
        <f>'Emissions summary'!AT42</f>
        <v>468.92658690003054</v>
      </c>
      <c r="W38" s="94">
        <f>'Emissions summary'!AU42</f>
        <v>468.75693655969559</v>
      </c>
      <c r="X38" s="94">
        <f>'Emissions summary'!AV42</f>
        <v>468.60464860817677</v>
      </c>
      <c r="Y38" s="94">
        <f>'Emissions summary'!AW42</f>
        <v>468.45712930680668</v>
      </c>
      <c r="Z38" s="94">
        <f>'Emissions summary'!AX42</f>
        <v>468.31179538825614</v>
      </c>
      <c r="AA38" s="94">
        <f>'Emissions summary'!AY42</f>
        <v>468.15673711525517</v>
      </c>
      <c r="AB38" s="94">
        <f>'Emissions summary'!AZ42</f>
        <v>468.02485393947882</v>
      </c>
      <c r="AC38" s="94">
        <f>'Emissions summary'!BA42</f>
        <v>467.88749445538889</v>
      </c>
      <c r="AD38" s="94">
        <f>'Emissions summary'!BB42</f>
        <v>467.74721440136824</v>
      </c>
      <c r="AE38" s="94">
        <f>'Emissions summary'!BC42</f>
        <v>467.61598431288246</v>
      </c>
      <c r="AF38" s="94">
        <f>'Emissions summary'!BD42</f>
        <v>467.48570591595853</v>
      </c>
      <c r="AG38" s="94">
        <f>'Emissions summary'!BE42</f>
        <v>467.35155667425801</v>
      </c>
      <c r="AH38" s="94">
        <f>'Emissions summary'!BF42</f>
        <v>467.22030316173976</v>
      </c>
      <c r="AI38" s="94">
        <f>'Emissions summary'!BG42</f>
        <v>467.08935561834227</v>
      </c>
      <c r="AJ38" s="94">
        <f>'Emissions summary'!BH42</f>
        <v>466.9575973075581</v>
      </c>
      <c r="AK38" s="94">
        <f>'Emissions summary'!BI42</f>
        <v>466.82495675222549</v>
      </c>
      <c r="AL38" s="94">
        <f>'Emissions summary'!BJ42</f>
        <v>466.68611342821265</v>
      </c>
      <c r="AM38" s="94">
        <f>'Emissions summary'!BK42</f>
        <v>466.5453329945712</v>
      </c>
      <c r="AN38" s="94">
        <f>'Emissions summary'!BL42</f>
        <v>466.40976127392037</v>
      </c>
      <c r="AO38" s="94">
        <f>'Emissions summary'!BM42</f>
        <v>466.27197064048846</v>
      </c>
      <c r="AP38" s="94">
        <f>'Emissions summary'!BN42</f>
        <v>466.13041060399354</v>
      </c>
    </row>
    <row r="39" spans="1:42" x14ac:dyDescent="0.25">
      <c r="A39" t="str">
        <f>'Emissions summary'!B44</f>
        <v>3C4 Direct N2O from managed soils (N2O)</v>
      </c>
      <c r="B39" t="str">
        <f>"A"&amp;LEFT(A39,3)</f>
        <v>A3C4</v>
      </c>
      <c r="C39" t="str">
        <f>'Emissions summary'!D44</f>
        <v>N2O</v>
      </c>
      <c r="D39" s="94">
        <f>'Emissions summary'!AB43</f>
        <v>55.512811834116178</v>
      </c>
      <c r="E39" s="94">
        <f>'Emissions summary'!AC43</f>
        <v>55.410443520940284</v>
      </c>
      <c r="F39" s="94">
        <f>'Emissions summary'!AD43</f>
        <v>55.149233234891213</v>
      </c>
      <c r="G39" s="94">
        <f>'Emissions summary'!AE43</f>
        <v>54.548660801573767</v>
      </c>
      <c r="H39" s="94">
        <f>'Emissions summary'!AF43</f>
        <v>53.930978800932252</v>
      </c>
      <c r="I39" s="94">
        <f>'Emissions summary'!AG43</f>
        <v>53.567683863886415</v>
      </c>
      <c r="J39" s="94">
        <f>'Emissions summary'!AH43</f>
        <v>53.120855606754496</v>
      </c>
      <c r="K39" s="94">
        <f>'Emissions summary'!AI43</f>
        <v>52.386491656033463</v>
      </c>
      <c r="L39" s="94">
        <f>'Emissions summary'!AJ43</f>
        <v>49.093738595447206</v>
      </c>
      <c r="M39" s="94">
        <f>'Emissions summary'!AK43</f>
        <v>49.688251521565618</v>
      </c>
      <c r="N39" s="94">
        <f>'Emissions summary'!AL43</f>
        <v>49.981074790958786</v>
      </c>
      <c r="O39" s="94">
        <f>'Emissions summary'!AM43</f>
        <v>50.320199263118042</v>
      </c>
      <c r="P39" s="94">
        <f>'Emissions summary'!AN43</f>
        <v>50.659302261887134</v>
      </c>
      <c r="Q39" s="94">
        <f>'Emissions summary'!AO43</f>
        <v>51.265851406977738</v>
      </c>
      <c r="R39" s="94">
        <f>'Emissions summary'!AP43</f>
        <v>51.895132438533707</v>
      </c>
      <c r="S39" s="94">
        <f>'Emissions summary'!AQ43</f>
        <v>52.58718772122117</v>
      </c>
      <c r="T39" s="94">
        <f>'Emissions summary'!AR43</f>
        <v>53.295721669172437</v>
      </c>
      <c r="U39" s="94">
        <f>'Emissions summary'!AS43</f>
        <v>54.296750421841836</v>
      </c>
      <c r="V39" s="94">
        <f>'Emissions summary'!AT43</f>
        <v>55.359163958392493</v>
      </c>
      <c r="W39" s="94">
        <f>'Emissions summary'!AU43</f>
        <v>56.039207977820027</v>
      </c>
      <c r="X39" s="94">
        <f>'Emissions summary'!AV43</f>
        <v>56.668068909862178</v>
      </c>
      <c r="Y39" s="94">
        <f>'Emissions summary'!AW43</f>
        <v>57.270157000544948</v>
      </c>
      <c r="Z39" s="94">
        <f>'Emissions summary'!AX43</f>
        <v>57.957561686138561</v>
      </c>
      <c r="AA39" s="94">
        <f>'Emissions summary'!AY43</f>
        <v>58.420010790426886</v>
      </c>
      <c r="AB39" s="94">
        <f>'Emissions summary'!AZ43</f>
        <v>58.916344449076696</v>
      </c>
      <c r="AC39" s="94">
        <f>'Emissions summary'!BA43</f>
        <v>59.43274303673978</v>
      </c>
      <c r="AD39" s="94">
        <f>'Emissions summary'!BB43</f>
        <v>59.854074692738507</v>
      </c>
      <c r="AE39" s="94">
        <f>'Emissions summary'!BC43</f>
        <v>60.255741550722909</v>
      </c>
      <c r="AF39" s="94">
        <f>'Emissions summary'!BD43</f>
        <v>60.684396107324289</v>
      </c>
      <c r="AG39" s="94">
        <f>'Emissions summary'!BE43</f>
        <v>61.220689954987797</v>
      </c>
      <c r="AH39" s="94">
        <f>'Emissions summary'!BF43</f>
        <v>61.750651890410452</v>
      </c>
      <c r="AI39" s="94">
        <f>'Emissions summary'!BG43</f>
        <v>62.285147635916694</v>
      </c>
      <c r="AJ39" s="94">
        <f>'Emissions summary'!BH43</f>
        <v>62.824853237888661</v>
      </c>
      <c r="AK39" s="94">
        <f>'Emissions summary'!BI43</f>
        <v>63.422390002349246</v>
      </c>
      <c r="AL39" s="94">
        <f>'Emissions summary'!BJ43</f>
        <v>64.02931782475919</v>
      </c>
      <c r="AM39" s="94">
        <f>'Emissions summary'!BK43</f>
        <v>64.58068158042326</v>
      </c>
      <c r="AN39" s="94">
        <f>'Emissions summary'!BL43</f>
        <v>65.14959199977433</v>
      </c>
      <c r="AO39" s="94">
        <f>'Emissions summary'!BM43</f>
        <v>65.752747870157393</v>
      </c>
      <c r="AP39" s="94">
        <f>'Emissions summary'!BN43</f>
        <v>66.598193112471222</v>
      </c>
    </row>
    <row r="40" spans="1:42" x14ac:dyDescent="0.25">
      <c r="A40" t="str">
        <f>'Emissions summary'!B49</f>
        <v>3C5 Indirect N2O from managed soils (N2O)</v>
      </c>
      <c r="B40" t="str">
        <f t="shared" ref="B40:B41" si="2">"A"&amp;LEFT(A40,3)</f>
        <v>A3C5</v>
      </c>
      <c r="C40" t="str">
        <f>'Emissions summary'!D49</f>
        <v>N2O</v>
      </c>
      <c r="D40" s="94">
        <f>'Emissions summary'!AB49</f>
        <v>6.6383505924385284</v>
      </c>
      <c r="E40" s="94">
        <f>'Emissions summary'!AC49</f>
        <v>6.6312260919259556</v>
      </c>
      <c r="F40" s="94">
        <f>'Emissions summary'!AD49</f>
        <v>6.6047711465305046</v>
      </c>
      <c r="G40" s="94">
        <f>'Emissions summary'!AE49</f>
        <v>6.5369840912941504</v>
      </c>
      <c r="H40" s="94">
        <f>'Emissions summary'!AF49</f>
        <v>6.467773722581736</v>
      </c>
      <c r="I40" s="94">
        <f>'Emissions summary'!AG49</f>
        <v>6.4305270693383081</v>
      </c>
      <c r="J40" s="94">
        <f>'Emissions summary'!AH49</f>
        <v>6.3828946482443971</v>
      </c>
      <c r="K40" s="94">
        <f>'Emissions summary'!AI49</f>
        <v>6.2997333603276786</v>
      </c>
      <c r="L40" s="94">
        <f>'Emissions summary'!AJ49</f>
        <v>5.8974438955161377</v>
      </c>
      <c r="M40" s="94">
        <f>'Emissions summary'!AK49</f>
        <v>5.9784383157117009</v>
      </c>
      <c r="N40" s="94">
        <f>'Emissions summary'!AL49</f>
        <v>6.0178012623761745</v>
      </c>
      <c r="O40" s="94">
        <f>'Emissions summary'!AM49</f>
        <v>6.0636346398515322</v>
      </c>
      <c r="P40" s="94">
        <f>'Emissions summary'!AN49</f>
        <v>6.109669638280506</v>
      </c>
      <c r="Q40" s="94">
        <f>'Emissions summary'!AO49</f>
        <v>6.1895336874749685</v>
      </c>
      <c r="R40" s="94">
        <f>'Emissions summary'!AP49</f>
        <v>6.2714963916346438</v>
      </c>
      <c r="S40" s="94">
        <f>'Emissions summary'!AQ49</f>
        <v>6.3616402027019463</v>
      </c>
      <c r="T40" s="94">
        <f>'Emissions summary'!AR49</f>
        <v>6.4541191752213312</v>
      </c>
      <c r="U40" s="94">
        <f>'Emissions summary'!AS49</f>
        <v>6.5837858252045729</v>
      </c>
      <c r="V40" s="94">
        <f>'Emissions summary'!AT49</f>
        <v>6.7212771198802681</v>
      </c>
      <c r="W40" s="94">
        <f>'Emissions summary'!AU49</f>
        <v>6.8130815439091332</v>
      </c>
      <c r="X40" s="94">
        <f>'Emissions summary'!AV49</f>
        <v>6.8991715945557734</v>
      </c>
      <c r="Y40" s="94">
        <f>'Emissions summary'!AW49</f>
        <v>6.9824941786298744</v>
      </c>
      <c r="Z40" s="94">
        <f>'Emissions summary'!AX49</f>
        <v>7.0772710112761352</v>
      </c>
      <c r="AA40" s="94">
        <f>'Emissions summary'!AY49</f>
        <v>7.1439344438136754</v>
      </c>
      <c r="AB40" s="94">
        <f>'Emissions summary'!AZ49</f>
        <v>7.2151606865523279</v>
      </c>
      <c r="AC40" s="94">
        <f>'Emissions summary'!BA49</f>
        <v>7.2894854439885401</v>
      </c>
      <c r="AD40" s="94">
        <f>'Emissions summary'!BB49</f>
        <v>7.3522127452413866</v>
      </c>
      <c r="AE40" s="94">
        <f>'Emissions summary'!BC49</f>
        <v>7.4130995659949628</v>
      </c>
      <c r="AF40" s="94">
        <f>'Emissions summary'!BD49</f>
        <v>7.4780741671440776</v>
      </c>
      <c r="AG40" s="94">
        <f>'Emissions summary'!BE49</f>
        <v>7.5546984722028263</v>
      </c>
      <c r="AH40" s="94">
        <f>'Emissions summary'!BF49</f>
        <v>7.6310490324202958</v>
      </c>
      <c r="AI40" s="94">
        <f>'Emissions summary'!BG49</f>
        <v>7.7085158585871039</v>
      </c>
      <c r="AJ40" s="94">
        <f>'Emissions summary'!BH49</f>
        <v>7.7871940283811547</v>
      </c>
      <c r="AK40" s="94">
        <f>'Emissions summary'!BI49</f>
        <v>7.8739477703456604</v>
      </c>
      <c r="AL40" s="94">
        <f>'Emissions summary'!BJ49</f>
        <v>7.9619742005587479</v>
      </c>
      <c r="AM40" s="94">
        <f>'Emissions summary'!BK49</f>
        <v>8.0433638285984852</v>
      </c>
      <c r="AN40" s="94">
        <f>'Emissions summary'!BL49</f>
        <v>8.1277386255661135</v>
      </c>
      <c r="AO40" s="94">
        <f>'Emissions summary'!BM49</f>
        <v>8.2172467099435025</v>
      </c>
      <c r="AP40" s="94">
        <f>'Emissions summary'!BN49</f>
        <v>8.3392845090145027</v>
      </c>
    </row>
    <row r="41" spans="1:42" x14ac:dyDescent="0.25">
      <c r="A41" t="str">
        <f>'Emissions summary'!B52</f>
        <v>3C6 Indirect N2O from manure management (N2O)</v>
      </c>
      <c r="B41" t="str">
        <f t="shared" si="2"/>
        <v>A3C6</v>
      </c>
      <c r="C41" t="str">
        <f>'Emissions summary'!D52</f>
        <v>N2O</v>
      </c>
      <c r="D41" s="94">
        <f>'Emissions summary'!AB52</f>
        <v>1.5030182084470827</v>
      </c>
      <c r="E41" s="94">
        <f>'Emissions summary'!AC52</f>
        <v>1.5214367064595609</v>
      </c>
      <c r="F41" s="94">
        <f>'Emissions summary'!AD52</f>
        <v>1.5331948225173788</v>
      </c>
      <c r="G41" s="94">
        <f>'Emissions summary'!AE52</f>
        <v>1.530295870768708</v>
      </c>
      <c r="H41" s="94">
        <f>'Emissions summary'!AF52</f>
        <v>1.5261756613566475</v>
      </c>
      <c r="I41" s="94">
        <f>'Emissions summary'!AG52</f>
        <v>1.5328809907508838</v>
      </c>
      <c r="J41" s="94">
        <f>'Emissions summary'!AH52</f>
        <v>1.5355873932477921</v>
      </c>
      <c r="K41" s="94">
        <f>'Emissions summary'!AI52</f>
        <v>1.5246188938166489</v>
      </c>
      <c r="L41" s="94">
        <f>'Emissions summary'!AJ52</f>
        <v>1.3903678658541307</v>
      </c>
      <c r="M41" s="94">
        <f>'Emissions summary'!AK52</f>
        <v>1.431200560294678</v>
      </c>
      <c r="N41" s="94">
        <f>'Emissions summary'!AL52</f>
        <v>1.4558611421016978</v>
      </c>
      <c r="O41" s="94">
        <f>'Emissions summary'!AM52</f>
        <v>1.4833265315494306</v>
      </c>
      <c r="P41" s="94">
        <f>'Emissions summary'!AN52</f>
        <v>1.511137429443413</v>
      </c>
      <c r="Q41" s="94">
        <f>'Emissions summary'!AO52</f>
        <v>1.552854204763416</v>
      </c>
      <c r="R41" s="94">
        <f>'Emissions summary'!AP52</f>
        <v>1.5970023497599792</v>
      </c>
      <c r="S41" s="94">
        <f>'Emissions summary'!AQ52</f>
        <v>1.6451110003889706</v>
      </c>
      <c r="T41" s="94">
        <f>'Emissions summary'!AR52</f>
        <v>1.6948647840979238</v>
      </c>
      <c r="U41" s="94">
        <f>'Emissions summary'!AS52</f>
        <v>1.7608896277665227</v>
      </c>
      <c r="V41" s="94">
        <f>'Emissions summary'!AT52</f>
        <v>1.8312150476794922</v>
      </c>
      <c r="W41" s="94">
        <f>'Emissions summary'!AU52</f>
        <v>1.8952860599874723</v>
      </c>
      <c r="X41" s="94">
        <f>'Emissions summary'!AV52</f>
        <v>1.9586875621013589</v>
      </c>
      <c r="Y41" s="94">
        <f>'Emissions summary'!AW52</f>
        <v>2.0226612259431631</v>
      </c>
      <c r="Z41" s="94">
        <f>'Emissions summary'!AX52</f>
        <v>2.09362563494301</v>
      </c>
      <c r="AA41" s="94">
        <f>'Emissions summary'!AY52</f>
        <v>2.1537659637128828</v>
      </c>
      <c r="AB41" s="94">
        <f>'Emissions summary'!AZ52</f>
        <v>2.218658745431985</v>
      </c>
      <c r="AC41" s="94">
        <f>'Emissions summary'!BA52</f>
        <v>2.2869076605206056</v>
      </c>
      <c r="AD41" s="94">
        <f>'Emissions summary'!BB52</f>
        <v>2.3515829978429603</v>
      </c>
      <c r="AE41" s="94">
        <f>'Emissions summary'!BC52</f>
        <v>2.4172796869807689</v>
      </c>
      <c r="AF41" s="94">
        <f>'Emissions summary'!BD52</f>
        <v>2.4869830073836194</v>
      </c>
      <c r="AG41" s="94">
        <f>'Emissions summary'!BE52</f>
        <v>2.5565892377562158</v>
      </c>
      <c r="AH41" s="94">
        <f>'Emissions summary'!BF52</f>
        <v>2.6277028306812893</v>
      </c>
      <c r="AI41" s="94">
        <f>'Emissions summary'!BG52</f>
        <v>2.7010924895015909</v>
      </c>
      <c r="AJ41" s="94">
        <f>'Emissions summary'!BH52</f>
        <v>2.7768878345650547</v>
      </c>
      <c r="AK41" s="94">
        <f>'Emissions summary'!BI52</f>
        <v>2.8588515562048205</v>
      </c>
      <c r="AL41" s="94">
        <f>'Emissions summary'!BJ52</f>
        <v>2.9444577477327312</v>
      </c>
      <c r="AM41" s="94">
        <f>'Emissions summary'!BK52</f>
        <v>3.0285470308364193</v>
      </c>
      <c r="AN41" s="94">
        <f>'Emissions summary'!BL52</f>
        <v>3.1164229956410368</v>
      </c>
      <c r="AO41" s="94">
        <f>'Emissions summary'!BM52</f>
        <v>3.209440948559668</v>
      </c>
      <c r="AP41" s="94">
        <f>'Emissions summary'!BN52</f>
        <v>3.3235826894430338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7" t="s">
        <v>11</v>
      </c>
      <c r="B3" s="108"/>
      <c r="C3" s="108"/>
      <c r="D3" s="109"/>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6" t="s">
        <v>36</v>
      </c>
      <c r="C40" s="3" t="s">
        <v>37</v>
      </c>
      <c r="D40" s="3"/>
      <c r="F40" t="s">
        <v>137</v>
      </c>
    </row>
    <row r="41" spans="1:6" x14ac:dyDescent="0.25">
      <c r="A41" s="6"/>
      <c r="B41" s="106"/>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BP7"/>
  <sheetViews>
    <sheetView topLeftCell="H1" workbookViewId="0">
      <selection activeCell="Z4" sqref="Z4"/>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52325432.882070079</v>
      </c>
      <c r="AA4" s="22">
        <f>DriversCGE!B35*1000</f>
        <v>53104386.458423346</v>
      </c>
      <c r="AB4" s="22">
        <f>DriversCGE!C35*1000</f>
        <v>53912365.691429272</v>
      </c>
      <c r="AC4" s="22">
        <f>DriversCGE!D35*1000</f>
        <v>54750491.457321115</v>
      </c>
      <c r="AD4" s="22">
        <f>DriversCGE!E35*1000</f>
        <v>55619940.469824828</v>
      </c>
      <c r="AE4" s="22">
        <f>DriversCGE!F35*1000</f>
        <v>56521948.041648097</v>
      </c>
      <c r="AF4" s="22">
        <f>DriversCGE!G35*1000</f>
        <v>57436000.617299661</v>
      </c>
      <c r="AG4" s="22">
        <f>DriversCGE!H35*1000</f>
        <v>58364834.921819441</v>
      </c>
      <c r="AH4" s="22">
        <f>DriversCGE!I35*1000</f>
        <v>59308690</v>
      </c>
      <c r="AI4" s="22">
        <f>DriversCGE!J35*1000</f>
        <v>59991580.449204266</v>
      </c>
      <c r="AJ4" s="22">
        <f>DriversCGE!K35*1000</f>
        <v>60682333.816399373</v>
      </c>
      <c r="AK4" s="22">
        <f>DriversCGE!L35*1000</f>
        <v>61381040.636574373</v>
      </c>
      <c r="AL4" s="22">
        <f>DriversCGE!M35*1000</f>
        <v>62087792.487153694</v>
      </c>
      <c r="AM4" s="22">
        <f>DriversCGE!N35*1000</f>
        <v>62802682.000000022</v>
      </c>
      <c r="AN4" s="22">
        <f>DriversCGE!O35*1000</f>
        <v>63421065.342005149</v>
      </c>
      <c r="AO4" s="22">
        <f>DriversCGE!P35*1000</f>
        <v>64045537.563425794</v>
      </c>
      <c r="AP4" s="22">
        <f>DriversCGE!Q35*1000</f>
        <v>64676158.618096448</v>
      </c>
      <c r="AQ4" s="22">
        <f>DriversCGE!R35*1000</f>
        <v>65312989.050183922</v>
      </c>
      <c r="AR4" s="22">
        <f>DriversCGE!S35*1000</f>
        <v>65956090</v>
      </c>
      <c r="AS4" s="22">
        <f>DriversCGE!T35*1000</f>
        <v>66518977.190687671</v>
      </c>
      <c r="AT4" s="22">
        <f>DriversCGE!U35*1000</f>
        <v>67086668.213583104</v>
      </c>
      <c r="AU4" s="22">
        <f>DriversCGE!V35*1000</f>
        <v>67659204.065895453</v>
      </c>
      <c r="AV4" s="22">
        <f>DriversCGE!W35*1000</f>
        <v>68236626.094715163</v>
      </c>
      <c r="AW4" s="22">
        <f>DriversCGE!X35*1000</f>
        <v>68818976.000000015</v>
      </c>
      <c r="AX4" s="22">
        <f>DriversCGE!Y35*1000</f>
        <v>69322810.489383534</v>
      </c>
      <c r="AY4" s="22">
        <f>DriversCGE!Z35*1000</f>
        <v>69830333.629884064</v>
      </c>
      <c r="AZ4" s="22">
        <f>DriversCGE!AA35*1000</f>
        <v>70341572.426693439</v>
      </c>
      <c r="BA4" s="22">
        <f>DriversCGE!AB35*1000</f>
        <v>70856554.082712814</v>
      </c>
      <c r="BB4" s="22">
        <f>DriversCGE!AC35*1000</f>
        <v>71375306</v>
      </c>
      <c r="BC4" s="22">
        <f>DriversCGE!AD35*1000</f>
        <v>71818612.994947314</v>
      </c>
      <c r="BD4" s="22">
        <f>DriversCGE!AE35*1000</f>
        <v>72264673.338395417</v>
      </c>
      <c r="BE4" s="22">
        <f>DriversCGE!AF35*1000</f>
        <v>72713504.131197795</v>
      </c>
      <c r="BF4" s="22">
        <f>DriversCGE!AG35*1000</f>
        <v>73165122.580420136</v>
      </c>
      <c r="BG4" s="22">
        <f>DriversCGE!AH35*1000</f>
        <v>73619545.99999997</v>
      </c>
      <c r="BH4" s="22">
        <f>DriversCGE!AI35*1000</f>
        <v>73995362.001779526</v>
      </c>
      <c r="BI4" s="22">
        <f>DriversCGE!AJ35*1000</f>
        <v>74373096.484110355</v>
      </c>
      <c r="BJ4" s="22">
        <f>DriversCGE!AK35*1000</f>
        <v>74752759.240528658</v>
      </c>
      <c r="BK4" s="22">
        <f>DriversCGE!AL35*1000</f>
        <v>75134360.114565104</v>
      </c>
      <c r="BL4" s="22">
        <f>DriversCGE!AM35*1000</f>
        <v>75517908.999999985</v>
      </c>
    </row>
    <row r="5" spans="1:68" x14ac:dyDescent="0.25">
      <c r="A5" t="s">
        <v>809</v>
      </c>
      <c r="B5" t="s">
        <v>747</v>
      </c>
      <c r="C5" t="s">
        <v>810</v>
      </c>
      <c r="D5" s="21">
        <f t="shared" ref="D5:Y5" si="0">E5/(1+E7)</f>
        <v>1433.9938812707408</v>
      </c>
      <c r="E5" s="21">
        <f t="shared" si="0"/>
        <v>1477.013697708863</v>
      </c>
      <c r="F5" s="21">
        <f t="shared" si="0"/>
        <v>1521.324108640129</v>
      </c>
      <c r="G5" s="21">
        <f t="shared" si="0"/>
        <v>1566.9638318993329</v>
      </c>
      <c r="H5" s="21">
        <f t="shared" si="0"/>
        <v>1613.9727468563131</v>
      </c>
      <c r="I5" s="21">
        <f t="shared" si="0"/>
        <v>1662.3919292620026</v>
      </c>
      <c r="J5" s="21">
        <f t="shared" si="0"/>
        <v>1732.2123902910068</v>
      </c>
      <c r="K5" s="21">
        <f t="shared" si="0"/>
        <v>1777.2499124385731</v>
      </c>
      <c r="L5" s="21">
        <f t="shared" si="0"/>
        <v>1789.690661825643</v>
      </c>
      <c r="M5" s="21">
        <f t="shared" si="0"/>
        <v>1838.0123096949353</v>
      </c>
      <c r="N5" s="21">
        <f t="shared" si="0"/>
        <v>1918.8848513215125</v>
      </c>
      <c r="O5" s="21">
        <f t="shared" si="0"/>
        <v>1974.5325120098362</v>
      </c>
      <c r="P5" s="21">
        <f t="shared" si="0"/>
        <v>2049.5730461474468</v>
      </c>
      <c r="Q5" s="21">
        <f t="shared" si="0"/>
        <v>2110.6804438191671</v>
      </c>
      <c r="R5" s="21">
        <f t="shared" si="0"/>
        <v>2205.6120415558662</v>
      </c>
      <c r="S5" s="21">
        <f t="shared" si="0"/>
        <v>2322.7836243385655</v>
      </c>
      <c r="T5" s="21">
        <f t="shared" si="0"/>
        <v>2451.1446787079158</v>
      </c>
      <c r="U5" s="21">
        <f t="shared" si="0"/>
        <v>2588.0579946966709</v>
      </c>
      <c r="V5" s="21">
        <f t="shared" si="0"/>
        <v>2685.4182749174333</v>
      </c>
      <c r="W5" s="21">
        <f t="shared" si="0"/>
        <v>2649.3729138607564</v>
      </c>
      <c r="X5" s="21">
        <f t="shared" si="0"/>
        <v>2730.9657981253704</v>
      </c>
      <c r="Y5" s="21">
        <f t="shared" si="0"/>
        <v>2824.6785081473417</v>
      </c>
      <c r="Z5" s="22">
        <f>SUM(DriversCGE!B8:B25)</f>
        <v>2893.5649999999955</v>
      </c>
      <c r="AA5" s="22">
        <f>SUM(DriversCGE!C8:C25)</f>
        <v>2963.3668600624446</v>
      </c>
      <c r="AB5" s="22">
        <f>SUM(DriversCGE!D8:D25)</f>
        <v>3021.0057468337036</v>
      </c>
      <c r="AC5" s="22">
        <f>SUM(DriversCGE!E8:E25)</f>
        <v>3051.6505877100817</v>
      </c>
      <c r="AD5" s="22">
        <f>SUM(DriversCGE!F8:F25)</f>
        <v>3079.1517164900397</v>
      </c>
      <c r="AE5" s="22">
        <f>SUM(DriversCGE!G8:G25)</f>
        <v>3125.8505294573297</v>
      </c>
      <c r="AF5" s="22">
        <f>SUM(DriversCGE!H8:H25)</f>
        <v>3164.4897475134935</v>
      </c>
      <c r="AG5" s="22">
        <f>SUM(DriversCGE!I8:I25)</f>
        <v>3176.668823621942</v>
      </c>
      <c r="AH5" s="22">
        <f>SUM(DriversCGE!J8:J25)</f>
        <v>2952.9263380977509</v>
      </c>
      <c r="AI5" s="22">
        <f>SUM(DriversCGE!K8:K25)</f>
        <v>3058.0321713062358</v>
      </c>
      <c r="AJ5" s="22">
        <f>SUM(DriversCGE!L8:L25)</f>
        <v>3132.6139024461004</v>
      </c>
      <c r="AK5" s="22">
        <f>SUM(DriversCGE!M8:M25)</f>
        <v>3212.967917787802</v>
      </c>
      <c r="AL5" s="22">
        <f>SUM(DriversCGE!N8:N25)</f>
        <v>3294.3860569622129</v>
      </c>
      <c r="AM5" s="22">
        <f>SUM(DriversCGE!O8:O25)</f>
        <v>3403.8004051120133</v>
      </c>
      <c r="AN5" s="22">
        <f>SUM(DriversCGE!P8:P25)</f>
        <v>3517.8992995151098</v>
      </c>
      <c r="AO5" s="22">
        <f>SUM(DriversCGE!Q8:Q25)</f>
        <v>3640.8304431044958</v>
      </c>
      <c r="AP5" s="22">
        <f>SUM(DriversCGE!R8:R25)</f>
        <v>3768.0507152098471</v>
      </c>
      <c r="AQ5" s="22">
        <f>SUM(DriversCGE!S8:S25)</f>
        <v>3929.4835784860729</v>
      </c>
      <c r="AR5" s="22">
        <f>SUM(DriversCGE!T8:T25)</f>
        <v>4101.1653102995615</v>
      </c>
      <c r="AS5" s="22">
        <f>SUM(DriversCGE!U8:U25)</f>
        <v>4260.2535648511257</v>
      </c>
      <c r="AT5" s="22">
        <f>SUM(DriversCGE!V8:V25)</f>
        <v>4419.166797156654</v>
      </c>
      <c r="AU5" s="22">
        <f>SUM(DriversCGE!W8:W25)</f>
        <v>4580.4503179852991</v>
      </c>
      <c r="AV5" s="22">
        <f>SUM(DriversCGE!X8:X25)</f>
        <v>4757.6238791764181</v>
      </c>
      <c r="AW5" s="22">
        <f>SUM(DriversCGE!Y8:Y25)</f>
        <v>4913.1533366457761</v>
      </c>
      <c r="AX5" s="22">
        <f>SUM(DriversCGE!Z8:Z25)</f>
        <v>5079.0746448718091</v>
      </c>
      <c r="AY5" s="22">
        <f>SUM(DriversCGE!AA8:AA25)</f>
        <v>5253.2820407296558</v>
      </c>
      <c r="AZ5" s="22">
        <f>SUM(DriversCGE!AB8:AB25)</f>
        <v>5420.9324504428996</v>
      </c>
      <c r="BA5" s="22">
        <f>SUM(DriversCGE!AC8:AC25)</f>
        <v>5591.8316359220689</v>
      </c>
      <c r="BB5" s="22">
        <f>SUM(DriversCGE!AD8:AD25)</f>
        <v>5772.490442106151</v>
      </c>
      <c r="BC5" s="22">
        <f>SUM(DriversCGE!AE8:AE25)</f>
        <v>5953.7206062093992</v>
      </c>
      <c r="BD5" s="22">
        <f>SUM(DriversCGE!AF8:AF25)</f>
        <v>6139.3849346486122</v>
      </c>
      <c r="BE5" s="22">
        <f>SUM(DriversCGE!AG8:AG25)</f>
        <v>6331.2089959136101</v>
      </c>
      <c r="BF5" s="22">
        <f>SUM(DriversCGE!AH8:AH25)</f>
        <v>6529.5308303221782</v>
      </c>
      <c r="BG5" s="22">
        <f>SUM(DriversCGE!AI8:AI25)</f>
        <v>6742.7993981123882</v>
      </c>
      <c r="BH5" s="22">
        <f>SUM(DriversCGE!AJ8:AJ25)</f>
        <v>6964.8232453164565</v>
      </c>
      <c r="BI5" s="22">
        <f>SUM(DriversCGE!AK8:AK25)</f>
        <v>7184.764549954888</v>
      </c>
      <c r="BJ5" s="22">
        <f>SUM(DriversCGE!AL8:AL25)</f>
        <v>7414.5478642719836</v>
      </c>
      <c r="BK5" s="22">
        <f>SUM(DriversCGE!AM8:AM25)</f>
        <v>7657.3395082538691</v>
      </c>
      <c r="BL5" s="22">
        <f>SUM(DriversCGE!AN8:AN25)</f>
        <v>7949.7261808210878</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600-000000000000}">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J135"/>
  <sheetViews>
    <sheetView workbookViewId="0">
      <selection activeCell="B6" sqref="B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908</v>
      </c>
      <c r="F21" s="23" t="s">
        <v>909</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910</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911</v>
      </c>
      <c r="F43" t="s">
        <v>377</v>
      </c>
      <c r="H43" s="56">
        <v>0.12</v>
      </c>
    </row>
    <row r="44" spans="1:8" x14ac:dyDescent="0.25">
      <c r="A44" t="str">
        <f t="shared" si="8"/>
        <v>3C Aggregated and non-CO2 emissions on land</v>
      </c>
      <c r="B44" t="str">
        <f t="shared" si="7"/>
        <v>3C4 Direct N2O from managed soils (N2O)</v>
      </c>
      <c r="C44" t="str">
        <f t="shared" si="7"/>
        <v>Crop residues</v>
      </c>
      <c r="E44" t="s">
        <v>912</v>
      </c>
      <c r="F44" t="s">
        <v>377</v>
      </c>
      <c r="H44" s="56">
        <v>0.48</v>
      </c>
    </row>
    <row r="45" spans="1:8" x14ac:dyDescent="0.25">
      <c r="A45" t="str">
        <f t="shared" si="8"/>
        <v>3C Aggregated and non-CO2 emissions on land</v>
      </c>
      <c r="B45" t="str">
        <f t="shared" si="7"/>
        <v>3C4 Direct N2O from managed soils (N2O)</v>
      </c>
      <c r="C45" t="str">
        <f t="shared" si="7"/>
        <v>Crop residues</v>
      </c>
      <c r="E45" t="s">
        <v>913</v>
      </c>
      <c r="F45" t="s">
        <v>365</v>
      </c>
      <c r="H45" s="56">
        <v>4.2</v>
      </c>
    </row>
    <row r="46" spans="1:8" x14ac:dyDescent="0.25">
      <c r="A46" t="str">
        <f t="shared" si="8"/>
        <v>3C Aggregated and non-CO2 emissions on land</v>
      </c>
      <c r="B46" t="str">
        <f t="shared" si="7"/>
        <v>3C4 Direct N2O from managed soils (N2O)</v>
      </c>
      <c r="C46" t="str">
        <f t="shared" si="7"/>
        <v>Crop residues</v>
      </c>
      <c r="E46" t="s">
        <v>914</v>
      </c>
      <c r="F46" t="s">
        <v>365</v>
      </c>
      <c r="H46" s="56">
        <v>2.8</v>
      </c>
    </row>
    <row r="47" spans="1:8" x14ac:dyDescent="0.25">
      <c r="A47" t="str">
        <f t="shared" si="8"/>
        <v>3C Aggregated and non-CO2 emissions on land</v>
      </c>
      <c r="B47" t="str">
        <f t="shared" si="7"/>
        <v>3C4 Direct N2O from managed soils (N2O)</v>
      </c>
      <c r="C47" t="str">
        <f t="shared" si="7"/>
        <v>Crop residues</v>
      </c>
      <c r="E47" t="s">
        <v>915</v>
      </c>
      <c r="F47" t="s">
        <v>365</v>
      </c>
      <c r="H47" s="56">
        <v>3.7</v>
      </c>
    </row>
    <row r="48" spans="1:8" x14ac:dyDescent="0.25">
      <c r="A48" t="str">
        <f t="shared" si="8"/>
        <v>3C Aggregated and non-CO2 emissions on land</v>
      </c>
      <c r="B48" t="str">
        <f t="shared" si="7"/>
        <v>3C4 Direct N2O from managed soils (N2O)</v>
      </c>
      <c r="C48" t="str">
        <f t="shared" si="7"/>
        <v>Crop residues</v>
      </c>
      <c r="E48" t="s">
        <v>916</v>
      </c>
      <c r="H48" s="56">
        <v>1.5</v>
      </c>
    </row>
    <row r="49" spans="1:8" x14ac:dyDescent="0.25">
      <c r="A49" t="str">
        <f t="shared" si="8"/>
        <v>3C Aggregated and non-CO2 emissions on land</v>
      </c>
      <c r="B49" t="str">
        <f t="shared" si="7"/>
        <v>3C4 Direct N2O from managed soils (N2O)</v>
      </c>
      <c r="C49" t="str">
        <f t="shared" si="7"/>
        <v>Crop residues</v>
      </c>
      <c r="E49" t="s">
        <v>917</v>
      </c>
      <c r="H49" s="56">
        <v>1.4</v>
      </c>
    </row>
    <row r="50" spans="1:8" x14ac:dyDescent="0.25">
      <c r="A50" t="str">
        <f t="shared" si="8"/>
        <v>3C Aggregated and non-CO2 emissions on land</v>
      </c>
      <c r="B50" t="str">
        <f t="shared" si="7"/>
        <v>3C4 Direct N2O from managed soils (N2O)</v>
      </c>
      <c r="C50" t="str">
        <f t="shared" si="7"/>
        <v>Crop residues</v>
      </c>
      <c r="E50" t="s">
        <v>918</v>
      </c>
      <c r="H50" s="56">
        <v>1.3</v>
      </c>
    </row>
    <row r="51" spans="1:8" x14ac:dyDescent="0.25">
      <c r="A51" t="str">
        <f t="shared" si="8"/>
        <v>3C Aggregated and non-CO2 emissions on land</v>
      </c>
      <c r="B51" t="str">
        <f t="shared" si="7"/>
        <v>3C4 Direct N2O from managed soils (N2O)</v>
      </c>
      <c r="C51" t="str">
        <f t="shared" si="7"/>
        <v>Crop residues</v>
      </c>
      <c r="E51" t="s">
        <v>919</v>
      </c>
      <c r="H51" s="56">
        <v>0.45</v>
      </c>
    </row>
    <row r="52" spans="1:8" x14ac:dyDescent="0.25">
      <c r="A52" t="str">
        <f t="shared" si="8"/>
        <v>3C Aggregated and non-CO2 emissions on land</v>
      </c>
      <c r="B52" t="str">
        <f t="shared" si="7"/>
        <v>3C4 Direct N2O from managed soils (N2O)</v>
      </c>
      <c r="C52" t="str">
        <f t="shared" si="7"/>
        <v>Crop residues</v>
      </c>
      <c r="E52" t="s">
        <v>920</v>
      </c>
      <c r="H52" s="56">
        <v>0</v>
      </c>
    </row>
    <row r="53" spans="1:8" x14ac:dyDescent="0.25">
      <c r="A53" t="str">
        <f t="shared" si="8"/>
        <v>3C Aggregated and non-CO2 emissions on land</v>
      </c>
      <c r="B53" t="str">
        <f t="shared" si="7"/>
        <v>3C4 Direct N2O from managed soils (N2O)</v>
      </c>
      <c r="C53" t="str">
        <f t="shared" si="7"/>
        <v>Crop residues</v>
      </c>
      <c r="E53" t="s">
        <v>921</v>
      </c>
      <c r="H53" s="56">
        <v>0.6</v>
      </c>
    </row>
    <row r="54" spans="1:8" x14ac:dyDescent="0.25">
      <c r="A54" t="str">
        <f>A47</f>
        <v>3C Aggregated and non-CO2 emissions on land</v>
      </c>
      <c r="B54" t="str">
        <f>B47</f>
        <v>3C4 Direct N2O from managed soils (N2O)</v>
      </c>
      <c r="C54" t="str">
        <f>C47</f>
        <v>Crop residues</v>
      </c>
      <c r="E54" t="s">
        <v>922</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923</v>
      </c>
      <c r="F55" t="s">
        <v>327</v>
      </c>
      <c r="H55" s="56">
        <v>0.89</v>
      </c>
    </row>
    <row r="56" spans="1:8" x14ac:dyDescent="0.25">
      <c r="A56" t="str">
        <f t="shared" si="9"/>
        <v>3C Aggregated and non-CO2 emissions on land</v>
      </c>
      <c r="B56" t="str">
        <f t="shared" si="9"/>
        <v>3C4 Direct N2O from managed soils (N2O)</v>
      </c>
      <c r="C56" t="str">
        <f t="shared" si="9"/>
        <v>Crop residues</v>
      </c>
      <c r="E56" t="s">
        <v>924</v>
      </c>
      <c r="F56" t="s">
        <v>327</v>
      </c>
      <c r="H56" s="56">
        <v>0.89</v>
      </c>
    </row>
    <row r="57" spans="1:8" x14ac:dyDescent="0.25">
      <c r="A57" t="str">
        <f>A56</f>
        <v>3C Aggregated and non-CO2 emissions on land</v>
      </c>
      <c r="B57" t="str">
        <f>B56</f>
        <v>3C4 Direct N2O from managed soils (N2O)</v>
      </c>
      <c r="C57" t="str">
        <f>C56</f>
        <v>Crop residues</v>
      </c>
      <c r="E57" t="s">
        <v>925</v>
      </c>
      <c r="F57" t="s">
        <v>327</v>
      </c>
      <c r="H57" s="56">
        <v>0.5</v>
      </c>
    </row>
    <row r="58" spans="1:8" x14ac:dyDescent="0.25">
      <c r="A58" t="str">
        <f t="shared" si="9"/>
        <v>3C Aggregated and non-CO2 emissions on land</v>
      </c>
      <c r="B58" t="str">
        <f t="shared" si="9"/>
        <v>3C4 Direct N2O from managed soils (N2O)</v>
      </c>
      <c r="C58" t="str">
        <f t="shared" si="9"/>
        <v>Crop residues</v>
      </c>
      <c r="E58" t="s">
        <v>926</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66FF"/>
  </sheetPr>
  <dimension ref="A1:L8"/>
  <sheetViews>
    <sheetView workbookViewId="0">
      <selection activeCell="G8" sqref="G8:K8"/>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0.74</v>
      </c>
      <c r="I6" s="50">
        <v>0.76</v>
      </c>
      <c r="J6" s="50">
        <v>0.8</v>
      </c>
      <c r="K6" s="50">
        <v>0.83</v>
      </c>
    </row>
    <row r="7" spans="1:12" x14ac:dyDescent="0.25">
      <c r="A7" t="str">
        <f>A6</f>
        <v>3A Livestock</v>
      </c>
      <c r="C7" t="str">
        <f>C6</f>
        <v>3A1aii Other cattle</v>
      </c>
      <c r="E7" t="s">
        <v>927</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120</v>
      </c>
      <c r="H8" s="50">
        <v>120</v>
      </c>
      <c r="I8" s="50">
        <v>120</v>
      </c>
      <c r="J8" s="50">
        <v>120</v>
      </c>
      <c r="K8" s="50">
        <v>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410DEF-99BC-418A-A8F6-60AAAC61D781}">
  <ds:schemaRefs>
    <ds:schemaRef ds:uri="http://schemas.microsoft.com/sharepoint/v3/contenttype/forms"/>
  </ds:schemaRefs>
</ds:datastoreItem>
</file>

<file path=customXml/itemProps2.xml><?xml version="1.0" encoding="utf-8"?>
<ds:datastoreItem xmlns:ds="http://schemas.openxmlformats.org/officeDocument/2006/customXml" ds:itemID="{CC075F93-2FFF-4204-8A47-BF4DE26969B4}">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 ds:uri="http://purl.org/dc/dcmitype/"/>
    <ds:schemaRef ds:uri="43193f7e-cc5e-4e8f-af15-505b2f732e4d"/>
    <ds:schemaRef ds:uri="4aa0aade-5a71-4415-8847-ee8404131378"/>
    <ds:schemaRef ds:uri="http://purl.org/dc/terms/"/>
  </ds:schemaRefs>
</ds:datastoreItem>
</file>

<file path=customXml/itemProps3.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Bruno</cp:lastModifiedBy>
  <cp:revision/>
  <dcterms:created xsi:type="dcterms:W3CDTF">2017-04-05T21:08:35Z</dcterms:created>
  <dcterms:modified xsi:type="dcterms:W3CDTF">2021-01-28T07:41:35Z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