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1425453\Google Drive\Work\Projects Current\SATIM maintenance\Storage\"/>
    </mc:Choice>
  </mc:AlternateContent>
  <bookViews>
    <workbookView xWindow="0" yWindow="0" windowWidth="12255" windowHeight="3930" activeTab="4"/>
  </bookViews>
  <sheets>
    <sheet name="Battery calcs" sheetId="3" r:id="rId1"/>
    <sheet name="wpd_datasets from Greg" sheetId="1" r:id="rId2"/>
    <sheet name="lazards copy paste" sheetId="4" r:id="rId3"/>
    <sheet name="Storage - Items" sheetId="5" r:id="rId4"/>
    <sheet name="Storage-TSData" sheetId="6" r:id="rId5"/>
    <sheet name="Storage-TIDData" sheetId="7" r:id="rId6"/>
  </sheets>
  <calcPr calcId="152511"/>
</workbook>
</file>

<file path=xl/calcChain.xml><?xml version="1.0" encoding="utf-8"?>
<calcChain xmlns="http://schemas.openxmlformats.org/spreadsheetml/2006/main">
  <c r="Y6" i="3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" i="1"/>
  <c r="I51" i="1"/>
  <c r="H43" i="1"/>
  <c r="H45" i="1" s="1"/>
  <c r="I42" i="1"/>
  <c r="H41" i="1"/>
  <c r="I41" i="1" s="1"/>
  <c r="I40" i="1"/>
  <c r="H39" i="1"/>
  <c r="I38" i="1"/>
  <c r="H37" i="1"/>
  <c r="I37" i="1" s="1"/>
  <c r="I36" i="1"/>
  <c r="H46" i="1" l="1"/>
  <c r="I45" i="1"/>
  <c r="H35" i="1"/>
  <c r="I43" i="1"/>
  <c r="I35" i="1" l="1"/>
  <c r="H34" i="1"/>
  <c r="H47" i="1"/>
  <c r="I46" i="1"/>
  <c r="I47" i="1" l="1"/>
  <c r="H48" i="1"/>
  <c r="S32" i="3"/>
  <c r="R32" i="3"/>
  <c r="Q32" i="3"/>
  <c r="P32" i="3"/>
  <c r="Q10" i="3"/>
  <c r="R10" i="3"/>
  <c r="S10" i="3"/>
  <c r="P10" i="3"/>
  <c r="Q11" i="3"/>
  <c r="R11" i="3"/>
  <c r="S11" i="3"/>
  <c r="P11" i="3"/>
  <c r="H49" i="1" l="1"/>
  <c r="H50" i="1" s="1"/>
  <c r="I48" i="1"/>
  <c r="M7" i="3"/>
  <c r="M8" i="3"/>
  <c r="M9" i="3"/>
  <c r="N9" i="3" s="1"/>
  <c r="M10" i="3"/>
  <c r="M11" i="3"/>
  <c r="M12" i="3"/>
  <c r="M13" i="3"/>
  <c r="N13" i="3" s="1"/>
  <c r="M14" i="3"/>
  <c r="M15" i="3"/>
  <c r="M16" i="3"/>
  <c r="M17" i="3"/>
  <c r="N17" i="3" s="1"/>
  <c r="M18" i="3"/>
  <c r="M19" i="3"/>
  <c r="M20" i="3"/>
  <c r="M21" i="3"/>
  <c r="N21" i="3" s="1"/>
  <c r="M22" i="3"/>
  <c r="M23" i="3"/>
  <c r="M24" i="3"/>
  <c r="M25" i="3"/>
  <c r="N25" i="3" s="1"/>
  <c r="M26" i="3"/>
  <c r="M6" i="3"/>
  <c r="S14" i="3" s="1"/>
  <c r="Q14" i="3" l="1"/>
  <c r="R14" i="3"/>
  <c r="N23" i="3"/>
  <c r="N19" i="3"/>
  <c r="N15" i="3"/>
  <c r="N11" i="3"/>
  <c r="N24" i="3"/>
  <c r="N20" i="3"/>
  <c r="N16" i="3"/>
  <c r="N12" i="3"/>
  <c r="N8" i="3"/>
  <c r="R15" i="3"/>
  <c r="R16" i="3" s="1"/>
  <c r="S15" i="3"/>
  <c r="N7" i="3"/>
  <c r="N26" i="3"/>
  <c r="N22" i="3"/>
  <c r="N18" i="3"/>
  <c r="N14" i="3"/>
  <c r="N10" i="3"/>
  <c r="P14" i="3"/>
  <c r="P15" i="3" s="1"/>
  <c r="P16" i="3" s="1"/>
  <c r="H52" i="1"/>
  <c r="I50" i="1"/>
  <c r="Q15" i="3"/>
  <c r="Q16" i="3" s="1"/>
  <c r="S16" i="3" l="1"/>
  <c r="S17" i="3"/>
  <c r="I52" i="1"/>
  <c r="H53" i="1"/>
  <c r="R17" i="3"/>
  <c r="X6" i="3" s="1"/>
  <c r="Q17" i="3"/>
  <c r="W6" i="3" s="1"/>
  <c r="R26" i="3"/>
  <c r="AI6" i="3" s="1"/>
  <c r="J16" i="6" s="1"/>
  <c r="J17" i="6" s="1"/>
  <c r="J18" i="6" s="1"/>
  <c r="J19" i="6" s="1"/>
  <c r="J20" i="6" s="1"/>
  <c r="J21" i="6" s="1"/>
  <c r="J22" i="6" s="1"/>
  <c r="J23" i="6" s="1"/>
  <c r="P17" i="3"/>
  <c r="Q26" i="3" l="1"/>
  <c r="AH6" i="3" s="1"/>
  <c r="J13" i="6" s="1"/>
  <c r="W7" i="3"/>
  <c r="AC6" i="3"/>
  <c r="AB32" i="3" s="1"/>
  <c r="M2" i="6" s="1"/>
  <c r="S26" i="3"/>
  <c r="AJ6" i="3" s="1"/>
  <c r="J15" i="6" s="1"/>
  <c r="X7" i="3"/>
  <c r="AD6" i="3"/>
  <c r="AB33" i="3" s="1"/>
  <c r="H54" i="1"/>
  <c r="I53" i="1"/>
  <c r="V6" i="3"/>
  <c r="P26" i="3"/>
  <c r="AG6" i="3" s="1"/>
  <c r="M4" i="6" l="1"/>
  <c r="M8" i="6"/>
  <c r="M7" i="6"/>
  <c r="M3" i="6"/>
  <c r="M5" i="6"/>
  <c r="M9" i="6"/>
  <c r="M6" i="6"/>
  <c r="M10" i="6"/>
  <c r="Y7" i="3"/>
  <c r="AE6" i="3"/>
  <c r="AB34" i="3" s="1"/>
  <c r="M12" i="6" s="1"/>
  <c r="V7" i="3"/>
  <c r="AB6" i="3"/>
  <c r="AB31" i="3" s="1"/>
  <c r="M11" i="6" s="1"/>
  <c r="X8" i="3"/>
  <c r="AD7" i="3"/>
  <c r="W8" i="3"/>
  <c r="AC7" i="3"/>
  <c r="W9" i="3" l="1"/>
  <c r="AC8" i="3"/>
  <c r="V8" i="3"/>
  <c r="AB7" i="3"/>
  <c r="X9" i="3"/>
  <c r="AD8" i="3"/>
  <c r="Y8" i="3"/>
  <c r="AE7" i="3"/>
  <c r="Y9" i="3" l="1"/>
  <c r="AE8" i="3"/>
  <c r="V9" i="3"/>
  <c r="AB8" i="3"/>
  <c r="X10" i="3"/>
  <c r="AD9" i="3"/>
  <c r="W10" i="3"/>
  <c r="AC9" i="3"/>
  <c r="W11" i="3" l="1"/>
  <c r="AC10" i="3"/>
  <c r="V10" i="3"/>
  <c r="AB9" i="3"/>
  <c r="X11" i="3"/>
  <c r="AD10" i="3"/>
  <c r="Y10" i="3"/>
  <c r="AE9" i="3"/>
  <c r="Y11" i="3" l="1"/>
  <c r="AE10" i="3"/>
  <c r="V11" i="3"/>
  <c r="AB10" i="3"/>
  <c r="X12" i="3"/>
  <c r="AD11" i="3"/>
  <c r="AC33" i="3" s="1"/>
  <c r="W12" i="3"/>
  <c r="AC11" i="3"/>
  <c r="AC32" i="3" s="1"/>
  <c r="R2" i="6" s="1"/>
  <c r="R4" i="6" l="1"/>
  <c r="R6" i="6"/>
  <c r="R8" i="6"/>
  <c r="R10" i="6"/>
  <c r="R3" i="6"/>
  <c r="R5" i="6"/>
  <c r="R7" i="6"/>
  <c r="R9" i="6"/>
  <c r="W13" i="3"/>
  <c r="AC12" i="3"/>
  <c r="V12" i="3"/>
  <c r="AB11" i="3"/>
  <c r="AC31" i="3" s="1"/>
  <c r="R11" i="6" s="1"/>
  <c r="X13" i="3"/>
  <c r="AD12" i="3"/>
  <c r="Y12" i="3"/>
  <c r="AE11" i="3"/>
  <c r="AC34" i="3" s="1"/>
  <c r="R12" i="6" s="1"/>
  <c r="Y13" i="3" l="1"/>
  <c r="AE12" i="3"/>
  <c r="V13" i="3"/>
  <c r="AB12" i="3"/>
  <c r="X14" i="3"/>
  <c r="AD13" i="3"/>
  <c r="W14" i="3"/>
  <c r="AC13" i="3"/>
  <c r="W15" i="3" l="1"/>
  <c r="AC14" i="3"/>
  <c r="V14" i="3"/>
  <c r="AB13" i="3"/>
  <c r="X15" i="3"/>
  <c r="AD14" i="3"/>
  <c r="Y14" i="3"/>
  <c r="AE13" i="3"/>
  <c r="Y15" i="3" l="1"/>
  <c r="AE14" i="3"/>
  <c r="V15" i="3"/>
  <c r="AB14" i="3"/>
  <c r="X16" i="3"/>
  <c r="AD15" i="3"/>
  <c r="W16" i="3"/>
  <c r="AC15" i="3"/>
  <c r="W17" i="3" l="1"/>
  <c r="AC16" i="3"/>
  <c r="AD32" i="3" s="1"/>
  <c r="W2" i="6" s="1"/>
  <c r="V16" i="3"/>
  <c r="AB15" i="3"/>
  <c r="X17" i="3"/>
  <c r="AD16" i="3"/>
  <c r="AD33" i="3" s="1"/>
  <c r="Y16" i="3"/>
  <c r="AE15" i="3"/>
  <c r="W3" i="6" l="1"/>
  <c r="W5" i="6"/>
  <c r="W7" i="6"/>
  <c r="W9" i="6"/>
  <c r="W4" i="6"/>
  <c r="W6" i="6"/>
  <c r="W8" i="6"/>
  <c r="W10" i="6"/>
  <c r="Y17" i="3"/>
  <c r="AE16" i="3"/>
  <c r="AD34" i="3" s="1"/>
  <c r="W12" i="6" s="1"/>
  <c r="V17" i="3"/>
  <c r="AB16" i="3"/>
  <c r="AD31" i="3" s="1"/>
  <c r="W11" i="6" s="1"/>
  <c r="X18" i="3"/>
  <c r="AD17" i="3"/>
  <c r="W18" i="3"/>
  <c r="AC17" i="3"/>
  <c r="W19" i="3" l="1"/>
  <c r="AC18" i="3"/>
  <c r="V18" i="3"/>
  <c r="AB17" i="3"/>
  <c r="X19" i="3"/>
  <c r="AD18" i="3"/>
  <c r="Y18" i="3"/>
  <c r="AE17" i="3"/>
  <c r="Y19" i="3" l="1"/>
  <c r="AE18" i="3"/>
  <c r="V19" i="3"/>
  <c r="AB18" i="3"/>
  <c r="X20" i="3"/>
  <c r="AD19" i="3"/>
  <c r="W20" i="3"/>
  <c r="AC19" i="3"/>
  <c r="W21" i="3" l="1"/>
  <c r="AC20" i="3"/>
  <c r="V20" i="3"/>
  <c r="AB19" i="3"/>
  <c r="X21" i="3"/>
  <c r="AD20" i="3"/>
  <c r="Y20" i="3"/>
  <c r="AE19" i="3"/>
  <c r="Y21" i="3" l="1"/>
  <c r="AE20" i="3"/>
  <c r="V21" i="3"/>
  <c r="AB20" i="3"/>
  <c r="X22" i="3"/>
  <c r="AD21" i="3"/>
  <c r="AE33" i="3" s="1"/>
  <c r="W22" i="3"/>
  <c r="AC21" i="3"/>
  <c r="AE32" i="3" s="1"/>
  <c r="AB2" i="6" s="1"/>
  <c r="AB5" i="6" l="1"/>
  <c r="AB9" i="6"/>
  <c r="AB4" i="6"/>
  <c r="AB8" i="6"/>
  <c r="AB6" i="6"/>
  <c r="AB10" i="6"/>
  <c r="AB3" i="6"/>
  <c r="AB7" i="6"/>
  <c r="W23" i="3"/>
  <c r="AC22" i="3"/>
  <c r="V22" i="3"/>
  <c r="AB21" i="3"/>
  <c r="AE31" i="3" s="1"/>
  <c r="AB11" i="6" s="1"/>
  <c r="X23" i="3"/>
  <c r="AD22" i="3"/>
  <c r="Y22" i="3"/>
  <c r="AE21" i="3"/>
  <c r="AE34" i="3" s="1"/>
  <c r="AB12" i="6" s="1"/>
  <c r="Y23" i="3" l="1"/>
  <c r="AE22" i="3"/>
  <c r="V23" i="3"/>
  <c r="AB22" i="3"/>
  <c r="X24" i="3"/>
  <c r="AD23" i="3"/>
  <c r="W24" i="3"/>
  <c r="AC23" i="3"/>
  <c r="W25" i="3" l="1"/>
  <c r="AC24" i="3"/>
  <c r="V24" i="3"/>
  <c r="AB23" i="3"/>
  <c r="X25" i="3"/>
  <c r="AD24" i="3"/>
  <c r="Y24" i="3"/>
  <c r="AE23" i="3"/>
  <c r="V25" i="3" l="1"/>
  <c r="AB24" i="3"/>
  <c r="Y25" i="3"/>
  <c r="AE24" i="3"/>
  <c r="X26" i="3"/>
  <c r="AD26" i="3" s="1"/>
  <c r="AF33" i="3" s="1"/>
  <c r="AD25" i="3"/>
  <c r="W26" i="3"/>
  <c r="AC26" i="3" s="1"/>
  <c r="AF32" i="3" s="1"/>
  <c r="AG2" i="6" s="1"/>
  <c r="AC25" i="3"/>
  <c r="AG4" i="6" l="1"/>
  <c r="AG8" i="6"/>
  <c r="AG5" i="6"/>
  <c r="AG9" i="6"/>
  <c r="AG6" i="6"/>
  <c r="AG10" i="6"/>
  <c r="AG3" i="6"/>
  <c r="AG7" i="6"/>
  <c r="Y26" i="3"/>
  <c r="AE26" i="3" s="1"/>
  <c r="AF34" i="3" s="1"/>
  <c r="AG12" i="6" s="1"/>
  <c r="AE25" i="3"/>
  <c r="V26" i="3"/>
  <c r="AB26" i="3" s="1"/>
  <c r="AF31" i="3" s="1"/>
  <c r="AG11" i="6" s="1"/>
  <c r="AB25" i="3"/>
</calcChain>
</file>

<file path=xl/comments1.xml><?xml version="1.0" encoding="utf-8"?>
<comments xmlns="http://schemas.openxmlformats.org/spreadsheetml/2006/main">
  <authors>
    <author>Bryce McCall</author>
  </authors>
  <commentList>
    <comment ref="M5" authorId="0" shapeId="0">
      <text>
        <r>
          <rPr>
            <b/>
            <sz val="9"/>
            <color indexed="81"/>
            <rFont val="Tahoma"/>
            <family val="2"/>
          </rPr>
          <t xml:space="preserve">Bryce McCall:
</t>
        </r>
        <r>
          <rPr>
            <sz val="9"/>
            <color indexed="81"/>
            <rFont val="Tahoma"/>
            <family val="2"/>
          </rPr>
          <t>We think these are 2015</t>
        </r>
      </text>
    </comment>
  </commentList>
</comments>
</file>

<file path=xl/sharedStrings.xml><?xml version="1.0" encoding="utf-8"?>
<sst xmlns="http://schemas.openxmlformats.org/spreadsheetml/2006/main" count="1792" uniqueCount="152">
  <si>
    <t>CSIRO Base</t>
  </si>
  <si>
    <t>CSIRO Low</t>
  </si>
  <si>
    <t>CSIRO High</t>
  </si>
  <si>
    <t>Navigant</t>
  </si>
  <si>
    <t>EIA</t>
  </si>
  <si>
    <t>BNEF</t>
  </si>
  <si>
    <t>Average (Excl EIA)</t>
  </si>
  <si>
    <t>Inverter costs are generally around $400/kW</t>
  </si>
  <si>
    <t>year</t>
  </si>
  <si>
    <t>Efficiency</t>
  </si>
  <si>
    <t>mR/PJ</t>
  </si>
  <si>
    <t>MWh</t>
  </si>
  <si>
    <t xml:space="preserve">Utility scale </t>
  </si>
  <si>
    <t xml:space="preserve">From CSIRO report - </t>
  </si>
  <si>
    <t>Future energy storage trends 2015</t>
  </si>
  <si>
    <t>Power Rating</t>
  </si>
  <si>
    <t>MW</t>
  </si>
  <si>
    <t>–</t>
  </si>
  <si>
    <t>Duration</t>
  </si>
  <si>
    <t>Hours</t>
  </si>
  <si>
    <t>Usable Energy</t>
  </si>
  <si>
    <t>100% Depth of Discharge Cycles/Day</t>
  </si>
  <si>
    <t>Operating Days/Year</t>
  </si>
  <si>
    <t>Project Life</t>
  </si>
  <si>
    <t>Years</t>
  </si>
  <si>
    <t>Memo: Annual Used Energy</t>
  </si>
  <si>
    <t>Memo: Project Used Energy</t>
  </si>
  <si>
    <t>Initial Capital Cost—DC</t>
  </si>
  <si>
    <t>$/kWh</t>
  </si>
  <si>
    <t>Initial Capital Cost—AC</t>
  </si>
  <si>
    <t>Initial Other Owners Costs</t>
  </si>
  <si>
    <t>Total Initial Installed Cost</t>
  </si>
  <si>
    <t>Replacement Capital Cost—DC</t>
  </si>
  <si>
    <t>After Year 5</t>
  </si>
  <si>
    <t>After Year 10</t>
  </si>
  <si>
    <t>After Year 15</t>
  </si>
  <si>
    <t>Replacement Capital Cost—AC</t>
  </si>
  <si>
    <t>O&amp;M Cost</t>
  </si>
  <si>
    <t>O&amp;M % of Capex                                                  %</t>
  </si>
  <si>
    <t>Investment Tax Credit                                          %</t>
  </si>
  <si>
    <t>Production Tax Credit</t>
  </si>
  <si>
    <t>$/MWh</t>
  </si>
  <si>
    <t>Charging Cost</t>
  </si>
  <si>
    <t>Charging Cost Escalator                                       %</t>
  </si>
  <si>
    <t>Efficiency                                                               %</t>
  </si>
  <si>
    <t>Levelized Cost of Storage</t>
  </si>
  <si>
    <t>O&amp;M % of Capex</t>
  </si>
  <si>
    <t>Investment Tax Credit</t>
  </si>
  <si>
    <t>Charging Cost Escalator</t>
  </si>
  <si>
    <t>%</t>
  </si>
  <si>
    <t>Residential</t>
  </si>
  <si>
    <t>Commercial appliance</t>
  </si>
  <si>
    <t>O&amp;M % of Capex                                                    %</t>
  </si>
  <si>
    <t>Investment Tax Credit                                            %</t>
  </si>
  <si>
    <t>Charging Cost Escalator                                         %</t>
  </si>
  <si>
    <t>Efficiency                                                                  %</t>
  </si>
  <si>
    <t>Commercial + industrial</t>
  </si>
  <si>
    <t>--</t>
  </si>
  <si>
    <t>Peaker replacement</t>
  </si>
  <si>
    <t>Li-ion</t>
  </si>
  <si>
    <t>Into SATIM</t>
  </si>
  <si>
    <t>CSIRO</t>
  </si>
  <si>
    <t>USD/kWh</t>
  </si>
  <si>
    <t>Utility Battery only</t>
  </si>
  <si>
    <t>From: Lazard's levelized cost of storage - version 2.0. December 2016</t>
  </si>
  <si>
    <t>Combined CSIRO + lazards - 2015 details</t>
  </si>
  <si>
    <t>Future costs</t>
  </si>
  <si>
    <t>Lower end of range</t>
  </si>
  <si>
    <t xml:space="preserve">see tables toward the end of doc. </t>
  </si>
  <si>
    <t xml:space="preserve">NOTE: the learning is for batteries, and is being applied to full system here. </t>
  </si>
  <si>
    <t>Of installation cost - $/kWh</t>
  </si>
  <si>
    <t>Capital costs</t>
  </si>
  <si>
    <t>Fixed O&amp;M</t>
  </si>
  <si>
    <t>R/$ in 2015</t>
  </si>
  <si>
    <t>Apricum</t>
  </si>
  <si>
    <t>ITEMS</t>
  </si>
  <si>
    <t>REGION1</t>
  </si>
  <si>
    <t>E</t>
  </si>
  <si>
    <t>ICPELC</t>
  </si>
  <si>
    <t>Industry-CP-Electricity</t>
  </si>
  <si>
    <t>PJ</t>
  </si>
  <si>
    <t>COM,NRG,DAYNITE,ELC</t>
  </si>
  <si>
    <t>IFAELC</t>
  </si>
  <si>
    <t>Industry-FA-Electricity</t>
  </si>
  <si>
    <t>IFBELC</t>
  </si>
  <si>
    <t>Industry-FB-Electricity</t>
  </si>
  <si>
    <t>IISELC</t>
  </si>
  <si>
    <t>Industry-IS-Electricity</t>
  </si>
  <si>
    <t>INFELC</t>
  </si>
  <si>
    <t>Industry-NF-Electricity</t>
  </si>
  <si>
    <t>INMELC</t>
  </si>
  <si>
    <t>Industry-NM-Electricity</t>
  </si>
  <si>
    <t>IOTELC</t>
  </si>
  <si>
    <t>Industry-OT-Electricity</t>
  </si>
  <si>
    <t>IPPELC</t>
  </si>
  <si>
    <t>Industry-PP-Electricity</t>
  </si>
  <si>
    <t>T</t>
  </si>
  <si>
    <t>ESTSCOM</t>
  </si>
  <si>
    <t>Commercial - Li ion battery</t>
  </si>
  <si>
    <t>PJ,PJa</t>
  </si>
  <si>
    <t>PRC,PRE,STGTSS,DAYNITE</t>
  </si>
  <si>
    <t>ESTSICP</t>
  </si>
  <si>
    <t>Industry chemicals - Li ion battery</t>
  </si>
  <si>
    <t>ESTSIFA</t>
  </si>
  <si>
    <t>Industry Ferro-Alloys - Li ion battery</t>
  </si>
  <si>
    <t>ESTSIFB</t>
  </si>
  <si>
    <t>Industry Food and beverages - Li ion battery</t>
  </si>
  <si>
    <t>ESTSIIS</t>
  </si>
  <si>
    <t>Industry Iron and Steel - Li ion battery</t>
  </si>
  <si>
    <t>ESTSINF</t>
  </si>
  <si>
    <t>Industry Non-Ferrous Metals - Li ion battery</t>
  </si>
  <si>
    <t>ESTSINM</t>
  </si>
  <si>
    <t>Industry Non-metallic Minerals - Li ion battery</t>
  </si>
  <si>
    <t>ESTSIOT</t>
  </si>
  <si>
    <t>Industry Other - Li ion battery</t>
  </si>
  <si>
    <t>ESTSIPP</t>
  </si>
  <si>
    <t>Industry Pulp and Paper - Li ion battery</t>
  </si>
  <si>
    <t>ESTSRES</t>
  </si>
  <si>
    <t>Residential - Li ion battery</t>
  </si>
  <si>
    <t>ESTSUTL</t>
  </si>
  <si>
    <t>Utility storage - Li ion battery</t>
  </si>
  <si>
    <t>TS DATA</t>
  </si>
  <si>
    <t>NCAP_COST</t>
  </si>
  <si>
    <t>-</t>
  </si>
  <si>
    <t>NCAP_FOM</t>
  </si>
  <si>
    <t>NCAP_PKCNT</t>
  </si>
  <si>
    <t>ANNUAL</t>
  </si>
  <si>
    <t>NCAP_TLIFE</t>
  </si>
  <si>
    <t>STG_EFF</t>
  </si>
  <si>
    <t>TID DATA</t>
  </si>
  <si>
    <t>NCAP_START</t>
  </si>
  <si>
    <t>PRC_ACTUNT</t>
  </si>
  <si>
    <t>COMELC</t>
  </si>
  <si>
    <t>RESELC</t>
  </si>
  <si>
    <t>ELCC</t>
  </si>
  <si>
    <t>PRC_CAPACT</t>
  </si>
  <si>
    <t>TOP-IN</t>
  </si>
  <si>
    <t>TOP-OUT</t>
  </si>
  <si>
    <t>R</t>
  </si>
  <si>
    <t>C</t>
  </si>
  <si>
    <t>I</t>
  </si>
  <si>
    <t>U</t>
  </si>
  <si>
    <t>Averages of milestone years are rounded to the nearest 5</t>
  </si>
  <si>
    <t>References:</t>
  </si>
  <si>
    <t xml:space="preserve">CSIRO. 2015. Future Energy Storage Trends: An Assessment of the Economic Viability, Potential Uptake and Impacts of Electrical Energy Storage on the NEM 2015–2035. CSIRO, Australia. </t>
  </si>
  <si>
    <t>Energy Information Administration (USA) 2015</t>
  </si>
  <si>
    <t>Bloomberg New Energy Finance (2015)</t>
  </si>
  <si>
    <t>Apricum, 2017, ‘Energy Storage in the Middle East and North Africa (MENA) Region’, White Paper, New Energy Update.</t>
  </si>
  <si>
    <t>Navigant Energy (2015)</t>
  </si>
  <si>
    <t xml:space="preserve">Updated on 31 Oct 2017: </t>
  </si>
  <si>
    <t>lookup index</t>
  </si>
  <si>
    <t xml:space="preserve">Li ion Battery pack cost $/kWh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</si>
</sst>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64" formatCode="0.000"/>
    <numFmt numFmtId="165" formatCode="0.0"/>
    <numFmt numFmtId="166" formatCode="_ * #,##0.0_ ;_ * \-#,##0.0_ ;_ * &quot;-&quot;??_ ;_ @_ "/>
    <numFmt numFmtId="167" formatCode="_ * #,##0_ ;_ * \-#,##0_ ;_ * &quot;-&quot;??_ ;_ @_ "/>
    <numFmt numFmtId="168" formatCode="\$0"/>
    <numFmt numFmtId="169" formatCode="\$#,##0"/>
    <numFmt numFmtId="170" formatCode="0.0%"/>
    <numFmt numFmtId="171" formatCode="_ * #,##0.0_ ;_ * \-#,##0.0_ ;_ * &quot;-&quot;?_ ;_ @_ "/>
    <numFmt numFmtId="172" formatCode="_ * #,##0_ ;_ * \-#,##0_ ;_ * &quot;-&quot;?_ ;_ @_ 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  <charset val="204"/>
    </font>
    <font>
      <sz val="7"/>
      <color indexed="8"/>
      <name val="Arial"/>
      <family val="2"/>
    </font>
    <font>
      <b/>
      <sz val="7"/>
      <color indexed="8"/>
      <name val="Garamond"/>
      <family val="2"/>
    </font>
    <font>
      <sz val="7"/>
      <color indexed="8"/>
      <name val="Garamond"/>
      <family val="2"/>
    </font>
    <font>
      <b/>
      <i/>
      <sz val="7"/>
      <color indexed="8"/>
      <name val="Garamond"/>
      <family val="2"/>
    </font>
    <font>
      <b/>
      <sz val="7"/>
      <color indexed="8"/>
      <name val="Garamond"/>
      <family val="1"/>
      <charset val="204"/>
    </font>
    <font>
      <sz val="6"/>
      <color indexed="8"/>
      <name val="Arial"/>
      <family val="2"/>
    </font>
    <font>
      <b/>
      <sz val="6"/>
      <color indexed="8"/>
      <name val="Garamond"/>
      <family val="2"/>
    </font>
    <font>
      <sz val="6"/>
      <color indexed="8"/>
      <name val="Garamond"/>
      <family val="2"/>
    </font>
    <font>
      <b/>
      <sz val="6"/>
      <color indexed="8"/>
      <name val="Garamond"/>
      <family val="1"/>
      <charset val="204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A6A6A6"/>
      </right>
      <top/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A6A6A6"/>
      </right>
      <top/>
      <bottom style="thin">
        <color rgb="FF000000"/>
      </bottom>
      <diagonal/>
    </border>
    <border>
      <left style="thin">
        <color rgb="FFA6A6A6"/>
      </left>
      <right/>
      <top/>
      <bottom style="thin">
        <color rgb="FF000000"/>
      </bottom>
      <diagonal/>
    </border>
    <border>
      <left/>
      <right style="thin">
        <color rgb="FFC0C0C0"/>
      </right>
      <top/>
      <bottom style="thin">
        <color rgb="FF000000"/>
      </bottom>
      <diagonal/>
    </border>
    <border>
      <left style="thin">
        <color rgb="FFC0C0C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A6A6A6"/>
      </right>
      <top style="thin">
        <color rgb="FF000000"/>
      </top>
      <bottom/>
      <diagonal/>
    </border>
    <border>
      <left style="thin">
        <color rgb="FFA6A6A6"/>
      </left>
      <right/>
      <top style="thin">
        <color rgb="FF000000"/>
      </top>
      <bottom/>
      <diagonal/>
    </border>
    <border>
      <left/>
      <right style="thin">
        <color rgb="FFC0C0C0"/>
      </right>
      <top style="thin">
        <color rgb="FF000000"/>
      </top>
      <bottom/>
      <diagonal/>
    </border>
    <border>
      <left style="thin">
        <color rgb="FFC0C0C0"/>
      </left>
      <right/>
      <top style="thin">
        <color rgb="FF000000"/>
      </top>
      <bottom/>
      <diagonal/>
    </border>
    <border>
      <left/>
      <right style="thin">
        <color rgb="FFBEBEBE"/>
      </right>
      <top/>
      <bottom/>
      <diagonal/>
    </border>
    <border>
      <left style="thin">
        <color rgb="FFBEBEBE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44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16" fillId="0" borderId="10" xfId="0" applyFont="1" applyBorder="1" applyAlignment="1">
      <alignment horizontal="right"/>
    </xf>
    <xf numFmtId="0" fontId="18" fillId="0" borderId="0" xfId="0" applyFont="1" applyAlignment="1">
      <alignment vertical="top" wrapText="1"/>
    </xf>
    <xf numFmtId="0" fontId="20" fillId="0" borderId="0" xfId="0" applyFont="1" applyAlignment="1">
      <alignment horizontal="left" vertical="top" wrapText="1"/>
    </xf>
    <xf numFmtId="0" fontId="21" fillId="0" borderId="11" xfId="0" applyFont="1" applyBorder="1" applyAlignment="1">
      <alignment horizontal="left" vertical="top" wrapText="1" indent="2"/>
    </xf>
    <xf numFmtId="1" fontId="19" fillId="0" borderId="12" xfId="0" applyNumberFormat="1" applyFont="1" applyBorder="1" applyAlignment="1">
      <alignment horizontal="center" vertical="top" wrapText="1"/>
    </xf>
    <xf numFmtId="0" fontId="21" fillId="0" borderId="0" xfId="0" applyFont="1" applyAlignment="1">
      <alignment horizontal="left" vertical="top" wrapText="1"/>
    </xf>
    <xf numFmtId="1" fontId="19" fillId="0" borderId="13" xfId="0" applyNumberFormat="1" applyFont="1" applyBorder="1" applyAlignment="1">
      <alignment horizontal="center" vertical="top" wrapText="1"/>
    </xf>
    <xf numFmtId="1" fontId="19" fillId="0" borderId="14" xfId="0" applyNumberFormat="1" applyFont="1" applyBorder="1" applyAlignment="1">
      <alignment horizontal="left" vertical="top" wrapText="1" indent="2"/>
    </xf>
    <xf numFmtId="0" fontId="21" fillId="0" borderId="0" xfId="0" applyFont="1" applyAlignment="1">
      <alignment horizontal="center" vertical="top" wrapText="1"/>
    </xf>
    <xf numFmtId="1" fontId="19" fillId="0" borderId="0" xfId="0" applyNumberFormat="1" applyFont="1" applyAlignment="1">
      <alignment horizontal="center" vertical="top" wrapText="1"/>
    </xf>
    <xf numFmtId="0" fontId="21" fillId="0" borderId="11" xfId="0" applyFont="1" applyBorder="1" applyAlignment="1">
      <alignment horizontal="left" vertical="top" wrapText="1" indent="3"/>
    </xf>
    <xf numFmtId="2" fontId="19" fillId="0" borderId="12" xfId="0" applyNumberFormat="1" applyFont="1" applyBorder="1" applyAlignment="1">
      <alignment horizontal="center" vertical="top" wrapText="1"/>
    </xf>
    <xf numFmtId="2" fontId="19" fillId="0" borderId="13" xfId="0" applyNumberFormat="1" applyFont="1" applyBorder="1" applyAlignment="1">
      <alignment horizontal="right" vertical="top" wrapText="1" indent="2"/>
    </xf>
    <xf numFmtId="2" fontId="19" fillId="0" borderId="14" xfId="0" applyNumberFormat="1" applyFont="1" applyBorder="1" applyAlignment="1">
      <alignment horizontal="right" vertical="top" wrapText="1"/>
    </xf>
    <xf numFmtId="2" fontId="19" fillId="0" borderId="14" xfId="0" applyNumberFormat="1" applyFont="1" applyBorder="1" applyAlignment="1">
      <alignment horizontal="left" vertical="top" wrapText="1" indent="2"/>
    </xf>
    <xf numFmtId="2" fontId="19" fillId="0" borderId="0" xfId="0" applyNumberFormat="1" applyFont="1" applyAlignment="1">
      <alignment horizontal="right" vertical="top" wrapText="1" indent="1"/>
    </xf>
    <xf numFmtId="1" fontId="19" fillId="0" borderId="13" xfId="0" applyNumberFormat="1" applyFont="1" applyBorder="1" applyAlignment="1">
      <alignment horizontal="right" vertical="top" wrapText="1" indent="2"/>
    </xf>
    <xf numFmtId="1" fontId="19" fillId="0" borderId="14" xfId="0" applyNumberFormat="1" applyFont="1" applyBorder="1" applyAlignment="1">
      <alignment horizontal="right" vertical="top" wrapText="1" indent="1"/>
    </xf>
    <xf numFmtId="1" fontId="19" fillId="0" borderId="13" xfId="0" applyNumberFormat="1" applyFont="1" applyBorder="1" applyAlignment="1">
      <alignment horizontal="left" vertical="top" wrapText="1" indent="1"/>
    </xf>
    <xf numFmtId="1" fontId="19" fillId="0" borderId="0" xfId="0" applyNumberFormat="1" applyFont="1" applyAlignment="1">
      <alignment horizontal="left" vertical="top" wrapText="1" indent="1"/>
    </xf>
    <xf numFmtId="0" fontId="22" fillId="0" borderId="0" xfId="0" applyFont="1" applyAlignment="1">
      <alignment horizontal="left" vertical="top" wrapText="1"/>
    </xf>
    <xf numFmtId="1" fontId="19" fillId="0" borderId="14" xfId="0" applyNumberFormat="1" applyFont="1" applyBorder="1" applyAlignment="1">
      <alignment horizontal="center" vertical="top" wrapText="1"/>
    </xf>
    <xf numFmtId="0" fontId="22" fillId="0" borderId="15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 indent="3"/>
    </xf>
    <xf numFmtId="1" fontId="19" fillId="0" borderId="17" xfId="0" applyNumberFormat="1" applyFont="1" applyBorder="1" applyAlignment="1">
      <alignment horizontal="center" vertical="top" wrapText="1"/>
    </xf>
    <xf numFmtId="0" fontId="21" fillId="0" borderId="15" xfId="0" applyFont="1" applyBorder="1" applyAlignment="1">
      <alignment horizontal="left" vertical="top" wrapText="1"/>
    </xf>
    <xf numFmtId="1" fontId="19" fillId="0" borderId="18" xfId="0" applyNumberFormat="1" applyFont="1" applyBorder="1" applyAlignment="1">
      <alignment horizontal="left" vertical="top" wrapText="1" indent="1"/>
    </xf>
    <xf numFmtId="1" fontId="19" fillId="0" borderId="19" xfId="0" applyNumberFormat="1" applyFont="1" applyBorder="1" applyAlignment="1">
      <alignment horizontal="right" vertical="top" wrapText="1" indent="1"/>
    </xf>
    <xf numFmtId="0" fontId="21" fillId="0" borderId="15" xfId="0" applyFont="1" applyBorder="1" applyAlignment="1">
      <alignment horizontal="center" vertical="top" wrapText="1"/>
    </xf>
    <xf numFmtId="1" fontId="19" fillId="0" borderId="19" xfId="0" applyNumberFormat="1" applyFont="1" applyBorder="1" applyAlignment="1">
      <alignment horizontal="left" vertical="top" wrapText="1" indent="2"/>
    </xf>
    <xf numFmtId="1" fontId="19" fillId="0" borderId="18" xfId="0" applyNumberFormat="1" applyFont="1" applyBorder="1" applyAlignment="1">
      <alignment horizontal="right" vertical="top" wrapText="1" indent="2"/>
    </xf>
    <xf numFmtId="1" fontId="19" fillId="0" borderId="15" xfId="0" applyNumberFormat="1" applyFont="1" applyBorder="1" applyAlignment="1">
      <alignment horizontal="left" vertical="top" wrapText="1" indent="1"/>
    </xf>
    <xf numFmtId="0" fontId="20" fillId="0" borderId="20" xfId="0" applyFont="1" applyBorder="1" applyAlignment="1">
      <alignment horizontal="left" vertical="top" wrapText="1"/>
    </xf>
    <xf numFmtId="0" fontId="21" fillId="0" borderId="21" xfId="0" applyFont="1" applyBorder="1" applyAlignment="1">
      <alignment horizontal="left" vertical="top" wrapText="1" indent="2"/>
    </xf>
    <xf numFmtId="168" fontId="19" fillId="0" borderId="22" xfId="0" applyNumberFormat="1" applyFont="1" applyBorder="1" applyAlignment="1">
      <alignment horizontal="center" vertical="top" wrapText="1"/>
    </xf>
    <xf numFmtId="0" fontId="21" fillId="0" borderId="20" xfId="0" applyFont="1" applyBorder="1" applyAlignment="1">
      <alignment horizontal="left" vertical="top" wrapText="1"/>
    </xf>
    <xf numFmtId="169" fontId="19" fillId="0" borderId="23" xfId="0" applyNumberFormat="1" applyFont="1" applyBorder="1" applyAlignment="1">
      <alignment horizontal="right" vertical="top" wrapText="1" indent="1"/>
    </xf>
    <xf numFmtId="168" fontId="19" fillId="0" borderId="24" xfId="0" applyNumberFormat="1" applyFont="1" applyBorder="1" applyAlignment="1">
      <alignment horizontal="right" vertical="top" wrapText="1"/>
    </xf>
    <xf numFmtId="0" fontId="21" fillId="0" borderId="20" xfId="0" applyFont="1" applyBorder="1" applyAlignment="1">
      <alignment horizontal="center" vertical="top" wrapText="1"/>
    </xf>
    <xf numFmtId="169" fontId="19" fillId="0" borderId="24" xfId="0" applyNumberFormat="1" applyFont="1" applyBorder="1" applyAlignment="1">
      <alignment horizontal="left" vertical="top" wrapText="1" indent="1"/>
    </xf>
    <xf numFmtId="169" fontId="19" fillId="0" borderId="20" xfId="0" applyNumberFormat="1" applyFont="1" applyBorder="1" applyAlignment="1">
      <alignment horizontal="right" vertical="top" wrapText="1" indent="1"/>
    </xf>
    <xf numFmtId="168" fontId="19" fillId="0" borderId="12" xfId="0" applyNumberFormat="1" applyFont="1" applyBorder="1" applyAlignment="1">
      <alignment horizontal="center" vertical="top" wrapText="1"/>
    </xf>
    <xf numFmtId="168" fontId="19" fillId="0" borderId="13" xfId="0" applyNumberFormat="1" applyFont="1" applyBorder="1" applyAlignment="1">
      <alignment horizontal="right" vertical="top" wrapText="1" indent="2"/>
    </xf>
    <xf numFmtId="168" fontId="19" fillId="0" borderId="14" xfId="0" applyNumberFormat="1" applyFont="1" applyBorder="1" applyAlignment="1">
      <alignment horizontal="right" vertical="top" wrapText="1"/>
    </xf>
    <xf numFmtId="168" fontId="19" fillId="0" borderId="14" xfId="0" applyNumberFormat="1" applyFont="1" applyBorder="1" applyAlignment="1">
      <alignment horizontal="left" vertical="top" wrapText="1" indent="1"/>
    </xf>
    <xf numFmtId="168" fontId="19" fillId="0" borderId="0" xfId="0" applyNumberFormat="1" applyFont="1" applyAlignment="1">
      <alignment horizontal="right" vertical="top" wrapText="1" indent="1"/>
    </xf>
    <xf numFmtId="168" fontId="19" fillId="0" borderId="25" xfId="0" applyNumberFormat="1" applyFont="1" applyBorder="1" applyAlignment="1">
      <alignment horizontal="right" vertical="top" wrapText="1" indent="2"/>
    </xf>
    <xf numFmtId="168" fontId="19" fillId="0" borderId="26" xfId="0" applyNumberFormat="1" applyFont="1" applyBorder="1" applyAlignment="1">
      <alignment horizontal="right" vertical="top" wrapText="1"/>
    </xf>
    <xf numFmtId="168" fontId="19" fillId="0" borderId="26" xfId="0" applyNumberFormat="1" applyFont="1" applyBorder="1" applyAlignment="1">
      <alignment horizontal="left" vertical="top" wrapText="1" indent="1"/>
    </xf>
    <xf numFmtId="169" fontId="19" fillId="0" borderId="12" xfId="0" applyNumberFormat="1" applyFont="1" applyBorder="1" applyAlignment="1">
      <alignment horizontal="center" vertical="top" wrapText="1"/>
    </xf>
    <xf numFmtId="169" fontId="19" fillId="0" borderId="25" xfId="0" applyNumberFormat="1" applyFont="1" applyBorder="1" applyAlignment="1">
      <alignment horizontal="right" vertical="top" wrapText="1" indent="1"/>
    </xf>
    <xf numFmtId="169" fontId="19" fillId="0" borderId="26" xfId="0" applyNumberFormat="1" applyFont="1" applyBorder="1" applyAlignment="1">
      <alignment horizontal="right" vertical="top" wrapText="1"/>
    </xf>
    <xf numFmtId="169" fontId="19" fillId="0" borderId="26" xfId="0" applyNumberFormat="1" applyFont="1" applyBorder="1" applyAlignment="1">
      <alignment horizontal="left" vertical="top" wrapText="1" indent="1"/>
    </xf>
    <xf numFmtId="169" fontId="19" fillId="0" borderId="0" xfId="0" applyNumberFormat="1" applyFont="1" applyAlignment="1">
      <alignment horizontal="right" vertical="top" wrapText="1" indent="1"/>
    </xf>
    <xf numFmtId="0" fontId="18" fillId="0" borderId="12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8" fillId="0" borderId="13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168" fontId="19" fillId="0" borderId="25" xfId="0" applyNumberFormat="1" applyFont="1" applyBorder="1" applyAlignment="1">
      <alignment horizontal="left" vertical="top" wrapText="1" indent="1"/>
    </xf>
    <xf numFmtId="168" fontId="19" fillId="0" borderId="26" xfId="0" applyNumberFormat="1" applyFont="1" applyBorder="1" applyAlignment="1">
      <alignment horizontal="right" vertical="top" wrapText="1" indent="1"/>
    </xf>
    <xf numFmtId="168" fontId="19" fillId="0" borderId="26" xfId="0" applyNumberFormat="1" applyFont="1" applyBorder="1" applyAlignment="1">
      <alignment horizontal="left" vertical="top" wrapText="1" indent="2"/>
    </xf>
    <xf numFmtId="168" fontId="19" fillId="0" borderId="0" xfId="0" applyNumberFormat="1" applyFont="1" applyAlignment="1">
      <alignment horizontal="left" vertical="top" wrapText="1" indent="1"/>
    </xf>
    <xf numFmtId="0" fontId="18" fillId="0" borderId="25" xfId="0" applyFont="1" applyBorder="1" applyAlignment="1">
      <alignment horizontal="left" vertical="top" wrapText="1"/>
    </xf>
    <xf numFmtId="0" fontId="18" fillId="0" borderId="26" xfId="0" applyFont="1" applyBorder="1" applyAlignment="1">
      <alignment horizontal="left" vertical="top" wrapText="1"/>
    </xf>
    <xf numFmtId="168" fontId="19" fillId="0" borderId="13" xfId="0" applyNumberFormat="1" applyFont="1" applyBorder="1" applyAlignment="1">
      <alignment horizontal="left" vertical="top" wrapText="1" indent="1"/>
    </xf>
    <xf numFmtId="168" fontId="19" fillId="0" borderId="14" xfId="0" applyNumberFormat="1" applyFont="1" applyBorder="1" applyAlignment="1">
      <alignment horizontal="right" vertical="top" wrapText="1" indent="1"/>
    </xf>
    <xf numFmtId="168" fontId="19" fillId="0" borderId="14" xfId="0" applyNumberFormat="1" applyFont="1" applyBorder="1" applyAlignment="1">
      <alignment horizontal="left" vertical="top" wrapText="1" indent="2"/>
    </xf>
    <xf numFmtId="170" fontId="19" fillId="0" borderId="12" xfId="0" applyNumberFormat="1" applyFont="1" applyBorder="1" applyAlignment="1">
      <alignment horizontal="center" vertical="top" wrapText="1"/>
    </xf>
    <xf numFmtId="170" fontId="19" fillId="0" borderId="13" xfId="0" applyNumberFormat="1" applyFont="1" applyBorder="1" applyAlignment="1">
      <alignment horizontal="right" vertical="top" wrapText="1" indent="1"/>
    </xf>
    <xf numFmtId="170" fontId="19" fillId="0" borderId="14" xfId="0" applyNumberFormat="1" applyFont="1" applyBorder="1" applyAlignment="1">
      <alignment horizontal="right" vertical="top" wrapText="1"/>
    </xf>
    <xf numFmtId="170" fontId="19" fillId="0" borderId="14" xfId="0" applyNumberFormat="1" applyFont="1" applyBorder="1" applyAlignment="1">
      <alignment horizontal="left" vertical="top" wrapText="1" indent="1"/>
    </xf>
    <xf numFmtId="170" fontId="19" fillId="0" borderId="0" xfId="0" applyNumberFormat="1" applyFont="1" applyAlignment="1">
      <alignment horizontal="right" vertical="top" wrapText="1" indent="1"/>
    </xf>
    <xf numFmtId="9" fontId="19" fillId="0" borderId="12" xfId="0" applyNumberFormat="1" applyFont="1" applyBorder="1" applyAlignment="1">
      <alignment horizontal="center" vertical="top" wrapText="1"/>
    </xf>
    <xf numFmtId="9" fontId="19" fillId="0" borderId="13" xfId="0" applyNumberFormat="1" applyFont="1" applyBorder="1" applyAlignment="1">
      <alignment horizontal="right" vertical="top" wrapText="1" indent="2"/>
    </xf>
    <xf numFmtId="9" fontId="19" fillId="0" borderId="14" xfId="0" applyNumberFormat="1" applyFont="1" applyBorder="1" applyAlignment="1">
      <alignment horizontal="right" vertical="top" wrapText="1" indent="1"/>
    </xf>
    <xf numFmtId="9" fontId="19" fillId="0" borderId="13" xfId="0" applyNumberFormat="1" applyFont="1" applyBorder="1" applyAlignment="1">
      <alignment horizontal="left" vertical="top" wrapText="1"/>
    </xf>
    <xf numFmtId="9" fontId="19" fillId="0" borderId="14" xfId="0" applyNumberFormat="1" applyFont="1" applyBorder="1" applyAlignment="1">
      <alignment horizontal="left" vertical="top" wrapText="1" indent="1"/>
    </xf>
    <xf numFmtId="9" fontId="19" fillId="0" borderId="0" xfId="0" applyNumberFormat="1" applyFont="1" applyAlignment="1">
      <alignment horizontal="right" vertical="top" wrapText="1" indent="1"/>
    </xf>
    <xf numFmtId="169" fontId="19" fillId="0" borderId="13" xfId="0" applyNumberFormat="1" applyFont="1" applyBorder="1" applyAlignment="1">
      <alignment horizontal="right" vertical="top" wrapText="1" indent="1"/>
    </xf>
    <xf numFmtId="169" fontId="19" fillId="0" borderId="14" xfId="0" applyNumberFormat="1" applyFont="1" applyBorder="1" applyAlignment="1">
      <alignment horizontal="right" vertical="top" wrapText="1"/>
    </xf>
    <xf numFmtId="169" fontId="19" fillId="0" borderId="14" xfId="0" applyNumberFormat="1" applyFont="1" applyBorder="1" applyAlignment="1">
      <alignment horizontal="left" vertical="top" wrapText="1" indent="1"/>
    </xf>
    <xf numFmtId="1" fontId="19" fillId="0" borderId="12" xfId="0" applyNumberFormat="1" applyFont="1" applyBorder="1" applyAlignment="1">
      <alignment horizontal="left" vertical="top" wrapText="1" indent="2"/>
    </xf>
    <xf numFmtId="168" fontId="19" fillId="0" borderId="24" xfId="0" applyNumberFormat="1" applyFont="1" applyBorder="1" applyAlignment="1">
      <alignment horizontal="left" vertical="top" wrapText="1" indent="1"/>
    </xf>
    <xf numFmtId="0" fontId="0" fillId="0" borderId="10" xfId="0" applyBorder="1"/>
    <xf numFmtId="164" fontId="19" fillId="0" borderId="12" xfId="0" applyNumberFormat="1" applyFont="1" applyBorder="1" applyAlignment="1">
      <alignment horizontal="center" vertical="top" wrapText="1"/>
    </xf>
    <xf numFmtId="164" fontId="19" fillId="0" borderId="13" xfId="0" applyNumberFormat="1" applyFont="1" applyBorder="1" applyAlignment="1">
      <alignment horizontal="right" vertical="top" wrapText="1" indent="1"/>
    </xf>
    <xf numFmtId="164" fontId="19" fillId="0" borderId="14" xfId="0" applyNumberFormat="1" applyFont="1" applyBorder="1" applyAlignment="1">
      <alignment horizontal="right" vertical="top" wrapText="1"/>
    </xf>
    <xf numFmtId="164" fontId="19" fillId="0" borderId="14" xfId="0" applyNumberFormat="1" applyFont="1" applyBorder="1" applyAlignment="1">
      <alignment horizontal="left" vertical="top" wrapText="1" indent="1"/>
    </xf>
    <xf numFmtId="164" fontId="19" fillId="0" borderId="0" xfId="0" applyNumberFormat="1" applyFont="1" applyAlignment="1">
      <alignment horizontal="right" vertical="top" wrapText="1" indent="1"/>
    </xf>
    <xf numFmtId="10" fontId="0" fillId="0" borderId="0" xfId="0" applyNumberFormat="1"/>
    <xf numFmtId="165" fontId="19" fillId="0" borderId="13" xfId="0" applyNumberFormat="1" applyFont="1" applyBorder="1" applyAlignment="1">
      <alignment horizontal="center" vertical="top" wrapText="1"/>
    </xf>
    <xf numFmtId="165" fontId="19" fillId="0" borderId="14" xfId="0" applyNumberFormat="1" applyFont="1" applyBorder="1" applyAlignment="1">
      <alignment horizontal="right" vertical="top" wrapText="1" indent="1"/>
    </xf>
    <xf numFmtId="165" fontId="19" fillId="0" borderId="13" xfId="0" applyNumberFormat="1" applyFont="1" applyBorder="1" applyAlignment="1">
      <alignment horizontal="left" vertical="top" wrapText="1" indent="1"/>
    </xf>
    <xf numFmtId="165" fontId="19" fillId="0" borderId="14" xfId="0" applyNumberFormat="1" applyFont="1" applyBorder="1" applyAlignment="1">
      <alignment horizontal="center" vertical="top" wrapText="1"/>
    </xf>
    <xf numFmtId="165" fontId="19" fillId="0" borderId="13" xfId="0" applyNumberFormat="1" applyFont="1" applyBorder="1" applyAlignment="1">
      <alignment horizontal="right" vertical="top" wrapText="1" indent="2"/>
    </xf>
    <xf numFmtId="165" fontId="19" fillId="0" borderId="0" xfId="0" applyNumberFormat="1" applyFont="1" applyAlignment="1">
      <alignment horizontal="center" vertical="top" wrapText="1"/>
    </xf>
    <xf numFmtId="0" fontId="18" fillId="0" borderId="11" xfId="0" applyFont="1" applyBorder="1" applyAlignment="1">
      <alignment horizontal="left" vertical="top" wrapText="1"/>
    </xf>
    <xf numFmtId="1" fontId="19" fillId="0" borderId="14" xfId="0" applyNumberFormat="1" applyFont="1" applyBorder="1" applyAlignment="1">
      <alignment horizontal="right" vertical="top" wrapText="1"/>
    </xf>
    <xf numFmtId="1" fontId="19" fillId="0" borderId="18" xfId="0" applyNumberFormat="1" applyFont="1" applyBorder="1" applyAlignment="1">
      <alignment horizontal="center" vertical="top" wrapText="1"/>
    </xf>
    <xf numFmtId="1" fontId="19" fillId="0" borderId="19" xfId="0" applyNumberFormat="1" applyFont="1" applyBorder="1" applyAlignment="1">
      <alignment horizontal="center" vertical="top" wrapText="1"/>
    </xf>
    <xf numFmtId="1" fontId="19" fillId="0" borderId="15" xfId="0" applyNumberFormat="1" applyFont="1" applyBorder="1" applyAlignment="1">
      <alignment horizontal="center" vertical="top" wrapText="1"/>
    </xf>
    <xf numFmtId="169" fontId="19" fillId="0" borderId="23" xfId="0" applyNumberFormat="1" applyFont="1" applyBorder="1" applyAlignment="1">
      <alignment horizontal="center" vertical="top" wrapText="1"/>
    </xf>
    <xf numFmtId="169" fontId="19" fillId="0" borderId="24" xfId="0" applyNumberFormat="1" applyFont="1" applyBorder="1" applyAlignment="1">
      <alignment horizontal="center" vertical="top" wrapText="1"/>
    </xf>
    <xf numFmtId="169" fontId="19" fillId="0" borderId="20" xfId="0" applyNumberFormat="1" applyFont="1" applyBorder="1" applyAlignment="1">
      <alignment horizontal="center" vertical="top" wrapText="1"/>
    </xf>
    <xf numFmtId="168" fontId="19" fillId="0" borderId="13" xfId="0" applyNumberFormat="1" applyFont="1" applyBorder="1" applyAlignment="1">
      <alignment horizontal="center" vertical="top" wrapText="1"/>
    </xf>
    <xf numFmtId="168" fontId="19" fillId="0" borderId="14" xfId="0" applyNumberFormat="1" applyFont="1" applyBorder="1" applyAlignment="1">
      <alignment horizontal="center" vertical="top" wrapText="1"/>
    </xf>
    <xf numFmtId="168" fontId="19" fillId="0" borderId="0" xfId="0" applyNumberFormat="1" applyFont="1" applyAlignment="1">
      <alignment horizontal="center" vertical="top" wrapText="1"/>
    </xf>
    <xf numFmtId="168" fontId="19" fillId="0" borderId="25" xfId="0" applyNumberFormat="1" applyFont="1" applyBorder="1" applyAlignment="1">
      <alignment horizontal="center" vertical="top" wrapText="1"/>
    </xf>
    <xf numFmtId="168" fontId="19" fillId="0" borderId="26" xfId="0" applyNumberFormat="1" applyFont="1" applyBorder="1" applyAlignment="1">
      <alignment horizontal="center" vertical="top" wrapText="1"/>
    </xf>
    <xf numFmtId="169" fontId="19" fillId="0" borderId="25" xfId="0" applyNumberFormat="1" applyFont="1" applyBorder="1" applyAlignment="1">
      <alignment horizontal="center" vertical="top" wrapText="1"/>
    </xf>
    <xf numFmtId="169" fontId="19" fillId="0" borderId="26" xfId="0" applyNumberFormat="1" applyFont="1" applyBorder="1" applyAlignment="1">
      <alignment horizontal="center" vertical="top" wrapText="1"/>
    </xf>
    <xf numFmtId="169" fontId="19" fillId="0" borderId="0" xfId="0" applyNumberFormat="1" applyFont="1" applyAlignment="1">
      <alignment horizontal="center" vertical="top" wrapText="1"/>
    </xf>
    <xf numFmtId="165" fontId="19" fillId="0" borderId="12" xfId="0" applyNumberFormat="1" applyFont="1" applyBorder="1" applyAlignment="1">
      <alignment horizontal="left" vertical="top" wrapText="1" indent="2"/>
    </xf>
    <xf numFmtId="165" fontId="19" fillId="0" borderId="14" xfId="0" applyNumberFormat="1" applyFont="1" applyBorder="1" applyAlignment="1">
      <alignment horizontal="left" vertical="top" wrapText="1" indent="2"/>
    </xf>
    <xf numFmtId="1" fontId="19" fillId="0" borderId="17" xfId="0" applyNumberFormat="1" applyFont="1" applyBorder="1" applyAlignment="1">
      <alignment horizontal="left" vertical="top" wrapText="1" indent="2"/>
    </xf>
    <xf numFmtId="168" fontId="19" fillId="0" borderId="22" xfId="0" applyNumberFormat="1" applyFont="1" applyBorder="1" applyAlignment="1">
      <alignment horizontal="left" vertical="top" wrapText="1" indent="1"/>
    </xf>
    <xf numFmtId="168" fontId="19" fillId="0" borderId="12" xfId="0" applyNumberFormat="1" applyFont="1" applyBorder="1" applyAlignment="1">
      <alignment horizontal="left" vertical="top" wrapText="1" indent="1"/>
    </xf>
    <xf numFmtId="168" fontId="19" fillId="0" borderId="12" xfId="0" applyNumberFormat="1" applyFont="1" applyBorder="1" applyAlignment="1">
      <alignment horizontal="left" vertical="top" wrapText="1" indent="2"/>
    </xf>
    <xf numFmtId="170" fontId="19" fillId="0" borderId="12" xfId="0" applyNumberFormat="1" applyFont="1" applyBorder="1" applyAlignment="1">
      <alignment horizontal="left" vertical="top" wrapText="1" indent="1"/>
    </xf>
    <xf numFmtId="170" fontId="19" fillId="0" borderId="13" xfId="0" applyNumberFormat="1" applyFont="1" applyBorder="1" applyAlignment="1">
      <alignment horizontal="center" vertical="top" wrapText="1"/>
    </xf>
    <xf numFmtId="170" fontId="19" fillId="0" borderId="14" xfId="0" applyNumberFormat="1" applyFont="1" applyBorder="1" applyAlignment="1">
      <alignment horizontal="center" vertical="top" wrapText="1"/>
    </xf>
    <xf numFmtId="170" fontId="19" fillId="0" borderId="0" xfId="0" applyNumberFormat="1" applyFont="1" applyAlignment="1">
      <alignment horizontal="center" vertical="top" wrapText="1"/>
    </xf>
    <xf numFmtId="9" fontId="19" fillId="0" borderId="12" xfId="0" applyNumberFormat="1" applyFont="1" applyBorder="1" applyAlignment="1">
      <alignment horizontal="left" vertical="top" wrapText="1" indent="1"/>
    </xf>
    <xf numFmtId="9" fontId="19" fillId="0" borderId="13" xfId="0" applyNumberFormat="1" applyFont="1" applyBorder="1" applyAlignment="1">
      <alignment horizontal="center" vertical="top" wrapText="1"/>
    </xf>
    <xf numFmtId="9" fontId="19" fillId="0" borderId="14" xfId="0" applyNumberFormat="1" applyFont="1" applyBorder="1" applyAlignment="1">
      <alignment horizontal="right" vertical="top" wrapText="1"/>
    </xf>
    <xf numFmtId="9" fontId="19" fillId="0" borderId="14" xfId="0" applyNumberFormat="1" applyFont="1" applyBorder="1" applyAlignment="1">
      <alignment horizontal="center" vertical="top" wrapText="1"/>
    </xf>
    <xf numFmtId="9" fontId="19" fillId="0" borderId="0" xfId="0" applyNumberFormat="1" applyFont="1" applyAlignment="1">
      <alignment horizontal="center" vertical="top" wrapText="1"/>
    </xf>
    <xf numFmtId="169" fontId="19" fillId="0" borderId="13" xfId="0" applyNumberFormat="1" applyFont="1" applyBorder="1" applyAlignment="1">
      <alignment horizontal="center" vertical="top" wrapText="1"/>
    </xf>
    <xf numFmtId="169" fontId="19" fillId="0" borderId="14" xfId="0" applyNumberFormat="1" applyFont="1" applyBorder="1" applyAlignment="1">
      <alignment horizontal="center" vertical="top" wrapText="1"/>
    </xf>
    <xf numFmtId="0" fontId="25" fillId="0" borderId="0" xfId="0" applyFont="1" applyAlignment="1">
      <alignment horizontal="left" vertical="top" wrapText="1"/>
    </xf>
    <xf numFmtId="0" fontId="26" fillId="0" borderId="11" xfId="0" applyFont="1" applyBorder="1" applyAlignment="1">
      <alignment horizontal="center" vertical="top" wrapText="1"/>
    </xf>
    <xf numFmtId="165" fontId="24" fillId="0" borderId="12" xfId="0" applyNumberFormat="1" applyFont="1" applyBorder="1" applyAlignment="1">
      <alignment horizontal="center" vertical="top" wrapText="1"/>
    </xf>
    <xf numFmtId="0" fontId="26" fillId="0" borderId="0" xfId="0" applyFont="1" applyAlignment="1">
      <alignment horizontal="center" vertical="top" wrapText="1"/>
    </xf>
    <xf numFmtId="165" fontId="24" fillId="0" borderId="13" xfId="0" applyNumberFormat="1" applyFont="1" applyBorder="1" applyAlignment="1">
      <alignment horizontal="right" vertical="top" wrapText="1" indent="2"/>
    </xf>
    <xf numFmtId="165" fontId="24" fillId="0" borderId="14" xfId="0" applyNumberFormat="1" applyFont="1" applyBorder="1" applyAlignment="1">
      <alignment horizontal="left" vertical="top" wrapText="1" indent="2"/>
    </xf>
    <xf numFmtId="165" fontId="24" fillId="0" borderId="14" xfId="0" applyNumberFormat="1" applyFont="1" applyBorder="1" applyAlignment="1">
      <alignment horizontal="center" vertical="top" wrapText="1"/>
    </xf>
    <xf numFmtId="165" fontId="24" fillId="0" borderId="13" xfId="0" applyNumberFormat="1" applyFont="1" applyBorder="1" applyAlignment="1">
      <alignment horizontal="left" vertical="top" wrapText="1" indent="1"/>
    </xf>
    <xf numFmtId="165" fontId="24" fillId="0" borderId="11" xfId="0" applyNumberFormat="1" applyFont="1" applyBorder="1" applyAlignment="1">
      <alignment horizontal="right" vertical="top" wrapText="1" indent="2"/>
    </xf>
    <xf numFmtId="165" fontId="24" fillId="0" borderId="11" xfId="0" applyNumberFormat="1" applyFont="1" applyBorder="1" applyAlignment="1">
      <alignment horizontal="left" vertical="top" wrapText="1" indent="1"/>
    </xf>
    <xf numFmtId="165" fontId="24" fillId="0" borderId="12" xfId="0" applyNumberFormat="1" applyFont="1" applyBorder="1" applyAlignment="1">
      <alignment horizontal="left" vertical="top" wrapText="1" indent="2"/>
    </xf>
    <xf numFmtId="165" fontId="24" fillId="0" borderId="12" xfId="0" applyNumberFormat="1" applyFont="1" applyBorder="1" applyAlignment="1">
      <alignment horizontal="right" vertical="top" wrapText="1" indent="1"/>
    </xf>
    <xf numFmtId="165" fontId="24" fillId="0" borderId="0" xfId="0" applyNumberFormat="1" applyFont="1" applyAlignment="1">
      <alignment horizontal="right" vertical="top" wrapText="1" indent="1"/>
    </xf>
    <xf numFmtId="1" fontId="24" fillId="0" borderId="12" xfId="0" applyNumberFormat="1" applyFont="1" applyBorder="1" applyAlignment="1">
      <alignment horizontal="center" vertical="top" wrapText="1"/>
    </xf>
    <xf numFmtId="1" fontId="24" fillId="0" borderId="13" xfId="0" applyNumberFormat="1" applyFont="1" applyBorder="1" applyAlignment="1">
      <alignment horizontal="right" vertical="top" wrapText="1" indent="2"/>
    </xf>
    <xf numFmtId="1" fontId="24" fillId="0" borderId="14" xfId="0" applyNumberFormat="1" applyFont="1" applyBorder="1" applyAlignment="1">
      <alignment horizontal="left" vertical="top" wrapText="1" indent="2"/>
    </xf>
    <xf numFmtId="1" fontId="24" fillId="0" borderId="13" xfId="0" applyNumberFormat="1" applyFont="1" applyBorder="1" applyAlignment="1">
      <alignment horizontal="center" vertical="top" wrapText="1"/>
    </xf>
    <xf numFmtId="1" fontId="24" fillId="0" borderId="14" xfId="0" applyNumberFormat="1" applyFont="1" applyBorder="1" applyAlignment="1">
      <alignment horizontal="center" vertical="top" wrapText="1"/>
    </xf>
    <xf numFmtId="1" fontId="24" fillId="0" borderId="11" xfId="0" applyNumberFormat="1" applyFont="1" applyBorder="1" applyAlignment="1">
      <alignment horizontal="right" vertical="top" wrapText="1" indent="2"/>
    </xf>
    <xf numFmtId="1" fontId="24" fillId="0" borderId="11" xfId="0" applyNumberFormat="1" applyFont="1" applyBorder="1" applyAlignment="1">
      <alignment horizontal="center" vertical="top" wrapText="1"/>
    </xf>
    <xf numFmtId="1" fontId="24" fillId="0" borderId="12" xfId="0" applyNumberFormat="1" applyFont="1" applyBorder="1" applyAlignment="1">
      <alignment horizontal="left" vertical="top" wrapText="1" indent="2"/>
    </xf>
    <xf numFmtId="1" fontId="24" fillId="0" borderId="12" xfId="0" applyNumberFormat="1" applyFont="1" applyBorder="1" applyAlignment="1">
      <alignment horizontal="right" vertical="top" wrapText="1" indent="1"/>
    </xf>
    <xf numFmtId="1" fontId="24" fillId="0" borderId="0" xfId="0" applyNumberFormat="1" applyFont="1" applyAlignment="1">
      <alignment horizontal="right" vertical="top" wrapText="1" indent="2"/>
    </xf>
    <xf numFmtId="1" fontId="24" fillId="0" borderId="13" xfId="0" applyNumberFormat="1" applyFont="1" applyBorder="1" applyAlignment="1">
      <alignment horizontal="left" vertical="top" wrapText="1" indent="1"/>
    </xf>
    <xf numFmtId="1" fontId="24" fillId="0" borderId="11" xfId="0" applyNumberFormat="1" applyFont="1" applyBorder="1" applyAlignment="1">
      <alignment horizontal="left" vertical="top" wrapText="1" indent="1"/>
    </xf>
    <xf numFmtId="1" fontId="24" fillId="0" borderId="12" xfId="0" applyNumberFormat="1" applyFont="1" applyBorder="1" applyAlignment="1">
      <alignment horizontal="right" vertical="top" wrapText="1"/>
    </xf>
    <xf numFmtId="1" fontId="24" fillId="0" borderId="0" xfId="0" applyNumberFormat="1" applyFont="1" applyAlignment="1">
      <alignment horizontal="right" vertical="top" wrapText="1" indent="1"/>
    </xf>
    <xf numFmtId="1" fontId="24" fillId="0" borderId="14" xfId="0" applyNumberFormat="1" applyFont="1" applyBorder="1" applyAlignment="1">
      <alignment horizontal="left" vertical="top" wrapText="1" indent="1"/>
    </xf>
    <xf numFmtId="1" fontId="24" fillId="0" borderId="12" xfId="0" applyNumberFormat="1" applyFont="1" applyBorder="1" applyAlignment="1">
      <alignment horizontal="left" vertical="top" wrapText="1" indent="1"/>
    </xf>
    <xf numFmtId="0" fontId="26" fillId="0" borderId="16" xfId="0" applyFont="1" applyBorder="1" applyAlignment="1">
      <alignment horizontal="center" vertical="top" wrapText="1"/>
    </xf>
    <xf numFmtId="3" fontId="24" fillId="0" borderId="17" xfId="0" applyNumberFormat="1" applyFont="1" applyBorder="1" applyAlignment="1">
      <alignment horizontal="center" vertical="top" wrapText="1"/>
    </xf>
    <xf numFmtId="0" fontId="26" fillId="0" borderId="15" xfId="0" applyFont="1" applyBorder="1" applyAlignment="1">
      <alignment horizontal="center" vertical="top" wrapText="1"/>
    </xf>
    <xf numFmtId="3" fontId="24" fillId="0" borderId="18" xfId="0" applyNumberFormat="1" applyFont="1" applyBorder="1" applyAlignment="1">
      <alignment horizontal="right" vertical="top" wrapText="1" indent="1"/>
    </xf>
    <xf numFmtId="3" fontId="24" fillId="0" borderId="19" xfId="0" applyNumberFormat="1" applyFont="1" applyBorder="1" applyAlignment="1">
      <alignment horizontal="left" vertical="top" wrapText="1" indent="1"/>
    </xf>
    <xf numFmtId="3" fontId="24" fillId="0" borderId="19" xfId="0" applyNumberFormat="1" applyFont="1" applyBorder="1" applyAlignment="1">
      <alignment horizontal="center" vertical="top" wrapText="1"/>
    </xf>
    <xf numFmtId="3" fontId="24" fillId="0" borderId="16" xfId="0" applyNumberFormat="1" applyFont="1" applyBorder="1" applyAlignment="1">
      <alignment horizontal="right" vertical="top" wrapText="1" indent="1"/>
    </xf>
    <xf numFmtId="3" fontId="24" fillId="0" borderId="17" xfId="0" applyNumberFormat="1" applyFont="1" applyBorder="1" applyAlignment="1">
      <alignment horizontal="left" vertical="top" wrapText="1" indent="1"/>
    </xf>
    <xf numFmtId="3" fontId="24" fillId="0" borderId="17" xfId="0" applyNumberFormat="1" applyFont="1" applyBorder="1" applyAlignment="1">
      <alignment horizontal="right" vertical="top" wrapText="1"/>
    </xf>
    <xf numFmtId="3" fontId="24" fillId="0" borderId="16" xfId="0" applyNumberFormat="1" applyFont="1" applyBorder="1" applyAlignment="1">
      <alignment horizontal="left" vertical="top" wrapText="1"/>
    </xf>
    <xf numFmtId="3" fontId="24" fillId="0" borderId="15" xfId="0" applyNumberFormat="1" applyFont="1" applyBorder="1" applyAlignment="1">
      <alignment horizontal="right" vertical="top" wrapText="1" indent="1"/>
    </xf>
    <xf numFmtId="0" fontId="25" fillId="0" borderId="20" xfId="0" applyFont="1" applyBorder="1" applyAlignment="1">
      <alignment horizontal="left" vertical="top" wrapText="1"/>
    </xf>
    <xf numFmtId="0" fontId="26" fillId="0" borderId="21" xfId="0" applyFont="1" applyBorder="1" applyAlignment="1">
      <alignment horizontal="center" vertical="top" wrapText="1"/>
    </xf>
    <xf numFmtId="168" fontId="24" fillId="0" borderId="22" xfId="0" applyNumberFormat="1" applyFont="1" applyBorder="1" applyAlignment="1">
      <alignment horizontal="center" vertical="top" wrapText="1"/>
    </xf>
    <xf numFmtId="0" fontId="26" fillId="0" borderId="20" xfId="0" applyFont="1" applyBorder="1" applyAlignment="1">
      <alignment horizontal="center" vertical="top" wrapText="1"/>
    </xf>
    <xf numFmtId="168" fontId="24" fillId="0" borderId="23" xfId="0" applyNumberFormat="1" applyFont="1" applyBorder="1" applyAlignment="1">
      <alignment horizontal="right" vertical="top" wrapText="1" indent="1"/>
    </xf>
    <xf numFmtId="168" fontId="24" fillId="0" borderId="24" xfId="0" applyNumberFormat="1" applyFont="1" applyBorder="1" applyAlignment="1">
      <alignment horizontal="left" vertical="top" wrapText="1" indent="1"/>
    </xf>
    <xf numFmtId="169" fontId="24" fillId="0" borderId="23" xfId="0" applyNumberFormat="1" applyFont="1" applyBorder="1" applyAlignment="1">
      <alignment horizontal="right" vertical="top" wrapText="1" indent="1"/>
    </xf>
    <xf numFmtId="168" fontId="24" fillId="0" borderId="24" xfId="0" applyNumberFormat="1" applyFont="1" applyBorder="1" applyAlignment="1">
      <alignment horizontal="center" vertical="top" wrapText="1"/>
    </xf>
    <xf numFmtId="168" fontId="24" fillId="0" borderId="23" xfId="0" applyNumberFormat="1" applyFont="1" applyBorder="1" applyAlignment="1">
      <alignment horizontal="left" vertical="top" wrapText="1"/>
    </xf>
    <xf numFmtId="168" fontId="24" fillId="0" borderId="21" xfId="0" applyNumberFormat="1" applyFont="1" applyBorder="1" applyAlignment="1">
      <alignment horizontal="right" vertical="top" wrapText="1" indent="1"/>
    </xf>
    <xf numFmtId="169" fontId="24" fillId="0" borderId="21" xfId="0" applyNumberFormat="1" applyFont="1" applyBorder="1" applyAlignment="1">
      <alignment horizontal="right" vertical="top" wrapText="1" indent="1"/>
    </xf>
    <xf numFmtId="168" fontId="24" fillId="0" borderId="22" xfId="0" applyNumberFormat="1" applyFont="1" applyBorder="1" applyAlignment="1">
      <alignment horizontal="left" vertical="top" wrapText="1" indent="1"/>
    </xf>
    <xf numFmtId="168" fontId="24" fillId="0" borderId="22" xfId="0" applyNumberFormat="1" applyFont="1" applyBorder="1" applyAlignment="1">
      <alignment horizontal="right" vertical="top" wrapText="1"/>
    </xf>
    <xf numFmtId="169" fontId="24" fillId="0" borderId="21" xfId="0" applyNumberFormat="1" applyFont="1" applyBorder="1" applyAlignment="1">
      <alignment horizontal="left" vertical="top" wrapText="1"/>
    </xf>
    <xf numFmtId="168" fontId="24" fillId="0" borderId="20" xfId="0" applyNumberFormat="1" applyFont="1" applyBorder="1" applyAlignment="1">
      <alignment horizontal="right" vertical="top" wrapText="1" indent="1"/>
    </xf>
    <xf numFmtId="168" fontId="24" fillId="0" borderId="12" xfId="0" applyNumberFormat="1" applyFont="1" applyBorder="1" applyAlignment="1">
      <alignment horizontal="center" vertical="top" wrapText="1"/>
    </xf>
    <xf numFmtId="168" fontId="24" fillId="0" borderId="13" xfId="0" applyNumberFormat="1" applyFont="1" applyBorder="1" applyAlignment="1">
      <alignment horizontal="right" vertical="top" wrapText="1" indent="2"/>
    </xf>
    <xf numFmtId="168" fontId="24" fillId="0" borderId="14" xfId="0" applyNumberFormat="1" applyFont="1" applyBorder="1" applyAlignment="1">
      <alignment horizontal="left" vertical="top" wrapText="1" indent="2"/>
    </xf>
    <xf numFmtId="168" fontId="24" fillId="0" borderId="14" xfId="0" applyNumberFormat="1" applyFont="1" applyBorder="1" applyAlignment="1">
      <alignment horizontal="center" vertical="top" wrapText="1"/>
    </xf>
    <xf numFmtId="168" fontId="24" fillId="0" borderId="13" xfId="0" applyNumberFormat="1" applyFont="1" applyBorder="1" applyAlignment="1">
      <alignment horizontal="left" vertical="top" wrapText="1" indent="1"/>
    </xf>
    <xf numFmtId="168" fontId="24" fillId="0" borderId="11" xfId="0" applyNumberFormat="1" applyFont="1" applyBorder="1" applyAlignment="1">
      <alignment horizontal="right" vertical="top" wrapText="1" indent="2"/>
    </xf>
    <xf numFmtId="168" fontId="24" fillId="0" borderId="11" xfId="0" applyNumberFormat="1" applyFont="1" applyBorder="1" applyAlignment="1">
      <alignment horizontal="left" vertical="top" wrapText="1" indent="1"/>
    </xf>
    <xf numFmtId="168" fontId="24" fillId="0" borderId="12" xfId="0" applyNumberFormat="1" applyFont="1" applyBorder="1" applyAlignment="1">
      <alignment horizontal="left" vertical="top" wrapText="1" indent="2"/>
    </xf>
    <xf numFmtId="168" fontId="24" fillId="0" borderId="12" xfId="0" applyNumberFormat="1" applyFont="1" applyBorder="1" applyAlignment="1">
      <alignment horizontal="right" vertical="top" wrapText="1" indent="1"/>
    </xf>
    <xf numFmtId="168" fontId="24" fillId="0" borderId="0" xfId="0" applyNumberFormat="1" applyFont="1" applyAlignment="1">
      <alignment horizontal="right" vertical="top" wrapText="1" indent="1"/>
    </xf>
    <xf numFmtId="168" fontId="24" fillId="0" borderId="25" xfId="0" applyNumberFormat="1" applyFont="1" applyBorder="1" applyAlignment="1">
      <alignment horizontal="right" vertical="top" wrapText="1" indent="1"/>
    </xf>
    <xf numFmtId="168" fontId="24" fillId="0" borderId="26" xfId="0" applyNumberFormat="1" applyFont="1" applyBorder="1" applyAlignment="1">
      <alignment horizontal="left" vertical="top" wrapText="1" indent="2"/>
    </xf>
    <xf numFmtId="168" fontId="24" fillId="0" borderId="26" xfId="0" applyNumberFormat="1" applyFont="1" applyBorder="1" applyAlignment="1">
      <alignment horizontal="center" vertical="top" wrapText="1"/>
    </xf>
    <xf numFmtId="168" fontId="24" fillId="0" borderId="25" xfId="0" applyNumberFormat="1" applyFont="1" applyBorder="1" applyAlignment="1">
      <alignment horizontal="left" vertical="top" wrapText="1"/>
    </xf>
    <xf numFmtId="168" fontId="24" fillId="0" borderId="11" xfId="0" applyNumberFormat="1" applyFont="1" applyBorder="1" applyAlignment="1">
      <alignment horizontal="right" vertical="top" wrapText="1" indent="1"/>
    </xf>
    <xf numFmtId="168" fontId="24" fillId="0" borderId="11" xfId="0" applyNumberFormat="1" applyFont="1" applyBorder="1" applyAlignment="1">
      <alignment horizontal="left" vertical="top" wrapText="1"/>
    </xf>
    <xf numFmtId="168" fontId="24" fillId="0" borderId="26" xfId="0" applyNumberFormat="1" applyFont="1" applyBorder="1" applyAlignment="1">
      <alignment horizontal="left" vertical="top" wrapText="1" indent="1"/>
    </xf>
    <xf numFmtId="169" fontId="24" fillId="0" borderId="25" xfId="0" applyNumberFormat="1" applyFont="1" applyBorder="1" applyAlignment="1">
      <alignment horizontal="right" vertical="top" wrapText="1" indent="1"/>
    </xf>
    <xf numFmtId="169" fontId="24" fillId="0" borderId="11" xfId="0" applyNumberFormat="1" applyFont="1" applyBorder="1" applyAlignment="1">
      <alignment horizontal="right" vertical="top" wrapText="1" indent="1"/>
    </xf>
    <xf numFmtId="168" fontId="24" fillId="0" borderId="12" xfId="0" applyNumberFormat="1" applyFont="1" applyBorder="1" applyAlignment="1">
      <alignment horizontal="left" vertical="top" wrapText="1" indent="1"/>
    </xf>
    <xf numFmtId="168" fontId="24" fillId="0" borderId="12" xfId="0" applyNumberFormat="1" applyFont="1" applyBorder="1" applyAlignment="1">
      <alignment horizontal="right" vertical="top" wrapText="1"/>
    </xf>
    <xf numFmtId="169" fontId="24" fillId="0" borderId="11" xfId="0" applyNumberFormat="1" applyFont="1" applyBorder="1" applyAlignment="1">
      <alignment horizontal="left" vertical="top" wrapText="1"/>
    </xf>
    <xf numFmtId="169" fontId="24" fillId="0" borderId="0" xfId="0" applyNumberFormat="1" applyFont="1" applyAlignment="1">
      <alignment horizontal="right" vertical="top" wrapText="1" indent="1"/>
    </xf>
    <xf numFmtId="168" fontId="24" fillId="0" borderId="25" xfId="0" applyNumberFormat="1" applyFont="1" applyBorder="1" applyAlignment="1">
      <alignment horizontal="right" vertical="top" wrapText="1" indent="2"/>
    </xf>
    <xf numFmtId="168" fontId="24" fillId="0" borderId="25" xfId="0" applyNumberFormat="1" applyFont="1" applyBorder="1" applyAlignment="1">
      <alignment horizontal="left" vertical="top" wrapText="1" indent="1"/>
    </xf>
    <xf numFmtId="168" fontId="24" fillId="0" borderId="26" xfId="0" applyNumberFormat="1" applyFont="1" applyBorder="1" applyAlignment="1">
      <alignment horizontal="right" vertical="top" wrapText="1" indent="1"/>
    </xf>
    <xf numFmtId="168" fontId="24" fillId="0" borderId="0" xfId="0" applyNumberFormat="1" applyFont="1" applyAlignment="1">
      <alignment horizontal="right" vertical="top" wrapText="1" indent="2"/>
    </xf>
    <xf numFmtId="170" fontId="24" fillId="0" borderId="12" xfId="0" applyNumberFormat="1" applyFont="1" applyBorder="1" applyAlignment="1">
      <alignment horizontal="center" vertical="top" wrapText="1"/>
    </xf>
    <xf numFmtId="170" fontId="24" fillId="0" borderId="13" xfId="0" applyNumberFormat="1" applyFont="1" applyBorder="1" applyAlignment="1">
      <alignment horizontal="right" vertical="top" wrapText="1" indent="1"/>
    </xf>
    <xf numFmtId="170" fontId="24" fillId="0" borderId="14" xfId="0" applyNumberFormat="1" applyFont="1" applyBorder="1" applyAlignment="1">
      <alignment horizontal="left" vertical="top" wrapText="1" indent="1"/>
    </xf>
    <xf numFmtId="170" fontId="24" fillId="0" borderId="14" xfId="0" applyNumberFormat="1" applyFont="1" applyBorder="1" applyAlignment="1">
      <alignment horizontal="center" vertical="top" wrapText="1"/>
    </xf>
    <xf numFmtId="170" fontId="24" fillId="0" borderId="13" xfId="0" applyNumberFormat="1" applyFont="1" applyBorder="1" applyAlignment="1">
      <alignment horizontal="left" vertical="top" wrapText="1"/>
    </xf>
    <xf numFmtId="170" fontId="24" fillId="0" borderId="11" xfId="0" applyNumberFormat="1" applyFont="1" applyBorder="1" applyAlignment="1">
      <alignment horizontal="right" vertical="top" wrapText="1" indent="1"/>
    </xf>
    <xf numFmtId="170" fontId="24" fillId="0" borderId="11" xfId="0" applyNumberFormat="1" applyFont="1" applyBorder="1" applyAlignment="1">
      <alignment horizontal="left" vertical="top" wrapText="1"/>
    </xf>
    <xf numFmtId="170" fontId="24" fillId="0" borderId="12" xfId="0" applyNumberFormat="1" applyFont="1" applyBorder="1" applyAlignment="1">
      <alignment horizontal="left" vertical="top" wrapText="1" indent="1"/>
    </xf>
    <xf numFmtId="170" fontId="24" fillId="0" borderId="12" xfId="0" applyNumberFormat="1" applyFont="1" applyBorder="1" applyAlignment="1">
      <alignment horizontal="right" vertical="top" wrapText="1"/>
    </xf>
    <xf numFmtId="170" fontId="24" fillId="0" borderId="0" xfId="0" applyNumberFormat="1" applyFont="1" applyAlignment="1">
      <alignment horizontal="right" vertical="top" wrapText="1" indent="1"/>
    </xf>
    <xf numFmtId="9" fontId="24" fillId="0" borderId="12" xfId="0" applyNumberFormat="1" applyFont="1" applyBorder="1" applyAlignment="1">
      <alignment horizontal="center" vertical="top" wrapText="1"/>
    </xf>
    <xf numFmtId="9" fontId="24" fillId="0" borderId="13" xfId="0" applyNumberFormat="1" applyFont="1" applyBorder="1" applyAlignment="1">
      <alignment horizontal="right" vertical="top" wrapText="1" indent="2"/>
    </xf>
    <xf numFmtId="9" fontId="24" fillId="0" borderId="14" xfId="0" applyNumberFormat="1" applyFont="1" applyBorder="1" applyAlignment="1">
      <alignment horizontal="left" vertical="top" wrapText="1" indent="1"/>
    </xf>
    <xf numFmtId="9" fontId="24" fillId="0" borderId="13" xfId="0" applyNumberFormat="1" applyFont="1" applyBorder="1" applyAlignment="1">
      <alignment horizontal="right" vertical="top" wrapText="1" indent="1"/>
    </xf>
    <xf numFmtId="9" fontId="24" fillId="0" borderId="14" xfId="0" applyNumberFormat="1" applyFont="1" applyBorder="1" applyAlignment="1">
      <alignment horizontal="center" vertical="top" wrapText="1"/>
    </xf>
    <xf numFmtId="9" fontId="24" fillId="0" borderId="13" xfId="0" applyNumberFormat="1" applyFont="1" applyBorder="1" applyAlignment="1">
      <alignment horizontal="left" vertical="top" wrapText="1"/>
    </xf>
    <xf numFmtId="9" fontId="24" fillId="0" borderId="11" xfId="0" applyNumberFormat="1" applyFont="1" applyBorder="1" applyAlignment="1">
      <alignment horizontal="right" vertical="top" wrapText="1" indent="1"/>
    </xf>
    <xf numFmtId="9" fontId="24" fillId="0" borderId="11" xfId="0" applyNumberFormat="1" applyFont="1" applyBorder="1" applyAlignment="1">
      <alignment horizontal="left" vertical="top" wrapText="1"/>
    </xf>
    <xf numFmtId="9" fontId="24" fillId="0" borderId="12" xfId="0" applyNumberFormat="1" applyFont="1" applyBorder="1" applyAlignment="1">
      <alignment horizontal="left" vertical="top" wrapText="1" indent="1"/>
    </xf>
    <xf numFmtId="9" fontId="24" fillId="0" borderId="12" xfId="0" applyNumberFormat="1" applyFont="1" applyBorder="1" applyAlignment="1">
      <alignment horizontal="right" vertical="top" wrapText="1"/>
    </xf>
    <xf numFmtId="9" fontId="24" fillId="0" borderId="0" xfId="0" applyNumberFormat="1" applyFont="1" applyAlignment="1">
      <alignment horizontal="right" vertical="top" wrapText="1" indent="1"/>
    </xf>
    <xf numFmtId="168" fontId="24" fillId="0" borderId="13" xfId="0" applyNumberFormat="1" applyFont="1" applyBorder="1" applyAlignment="1">
      <alignment horizontal="right" vertical="top" wrapText="1" indent="1"/>
    </xf>
    <xf numFmtId="168" fontId="24" fillId="0" borderId="14" xfId="0" applyNumberFormat="1" applyFont="1" applyBorder="1" applyAlignment="1">
      <alignment horizontal="left" vertical="top" wrapText="1" indent="1"/>
    </xf>
    <xf numFmtId="169" fontId="24" fillId="0" borderId="13" xfId="0" applyNumberFormat="1" applyFont="1" applyBorder="1" applyAlignment="1">
      <alignment horizontal="right" vertical="top" wrapText="1" indent="1"/>
    </xf>
    <xf numFmtId="0" fontId="26" fillId="0" borderId="0" xfId="0" applyFont="1" applyAlignment="1">
      <alignment horizontal="right" vertical="top" wrapText="1"/>
    </xf>
    <xf numFmtId="0" fontId="26" fillId="0" borderId="0" xfId="0" applyFont="1" applyAlignment="1">
      <alignment horizontal="left" vertical="top" wrapText="1"/>
    </xf>
    <xf numFmtId="1" fontId="24" fillId="0" borderId="0" xfId="0" applyNumberFormat="1" applyFont="1" applyAlignment="1">
      <alignment horizontal="center" vertical="top" wrapText="1"/>
    </xf>
    <xf numFmtId="3" fontId="24" fillId="0" borderId="12" xfId="0" applyNumberFormat="1" applyFont="1" applyBorder="1" applyAlignment="1">
      <alignment horizontal="center" vertical="top" wrapText="1"/>
    </xf>
    <xf numFmtId="3" fontId="24" fillId="0" borderId="13" xfId="0" applyNumberFormat="1" applyFont="1" applyBorder="1" applyAlignment="1">
      <alignment horizontal="right" vertical="top" wrapText="1" indent="1"/>
    </xf>
    <xf numFmtId="3" fontId="24" fillId="0" borderId="14" xfId="0" applyNumberFormat="1" applyFont="1" applyBorder="1" applyAlignment="1">
      <alignment horizontal="left" vertical="top" wrapText="1" indent="1"/>
    </xf>
    <xf numFmtId="3" fontId="24" fillId="0" borderId="14" xfId="0" applyNumberFormat="1" applyFont="1" applyBorder="1" applyAlignment="1">
      <alignment horizontal="center" vertical="top" wrapText="1"/>
    </xf>
    <xf numFmtId="3" fontId="24" fillId="0" borderId="13" xfId="0" applyNumberFormat="1" applyFont="1" applyBorder="1" applyAlignment="1">
      <alignment horizontal="left" vertical="top" wrapText="1"/>
    </xf>
    <xf numFmtId="3" fontId="24" fillId="0" borderId="11" xfId="0" applyNumberFormat="1" applyFont="1" applyBorder="1" applyAlignment="1">
      <alignment horizontal="right" vertical="top" wrapText="1" indent="1"/>
    </xf>
    <xf numFmtId="3" fontId="24" fillId="0" borderId="11" xfId="0" applyNumberFormat="1" applyFont="1" applyBorder="1" applyAlignment="1">
      <alignment horizontal="left" vertical="top" wrapText="1"/>
    </xf>
    <xf numFmtId="3" fontId="24" fillId="0" borderId="12" xfId="0" applyNumberFormat="1" applyFont="1" applyBorder="1" applyAlignment="1">
      <alignment horizontal="left" vertical="top" wrapText="1" indent="1"/>
    </xf>
    <xf numFmtId="3" fontId="24" fillId="0" borderId="0" xfId="0" applyNumberFormat="1" applyFont="1" applyAlignment="1">
      <alignment horizontal="center" vertical="top" wrapText="1"/>
    </xf>
    <xf numFmtId="0" fontId="26" fillId="0" borderId="15" xfId="0" applyFont="1" applyBorder="1" applyAlignment="1">
      <alignment horizontal="right" vertical="top" wrapText="1"/>
    </xf>
    <xf numFmtId="3" fontId="24" fillId="0" borderId="19" xfId="0" applyNumberFormat="1" applyFont="1" applyBorder="1" applyAlignment="1">
      <alignment horizontal="left" vertical="top" wrapText="1"/>
    </xf>
    <xf numFmtId="0" fontId="26" fillId="0" borderId="15" xfId="0" applyFont="1" applyBorder="1" applyAlignment="1">
      <alignment horizontal="left" vertical="top" wrapText="1"/>
    </xf>
    <xf numFmtId="3" fontId="24" fillId="0" borderId="18" xfId="0" applyNumberFormat="1" applyFont="1" applyBorder="1" applyAlignment="1">
      <alignment horizontal="left" vertical="top" wrapText="1"/>
    </xf>
    <xf numFmtId="3" fontId="24" fillId="0" borderId="17" xfId="0" applyNumberFormat="1" applyFont="1" applyBorder="1" applyAlignment="1">
      <alignment horizontal="left" vertical="top" wrapText="1"/>
    </xf>
    <xf numFmtId="3" fontId="24" fillId="0" borderId="15" xfId="0" applyNumberFormat="1" applyFont="1" applyBorder="1" applyAlignment="1">
      <alignment horizontal="center" vertical="top" wrapText="1"/>
    </xf>
    <xf numFmtId="0" fontId="26" fillId="0" borderId="20" xfId="0" applyFont="1" applyBorder="1" applyAlignment="1">
      <alignment horizontal="right" vertical="top" wrapText="1"/>
    </xf>
    <xf numFmtId="168" fontId="24" fillId="0" borderId="23" xfId="0" applyNumberFormat="1" applyFont="1" applyBorder="1" applyAlignment="1">
      <alignment horizontal="left" vertical="top" wrapText="1" indent="1"/>
    </xf>
    <xf numFmtId="0" fontId="26" fillId="0" borderId="20" xfId="0" applyFont="1" applyBorder="1" applyAlignment="1">
      <alignment horizontal="left" vertical="top" wrapText="1"/>
    </xf>
    <xf numFmtId="168" fontId="24" fillId="0" borderId="21" xfId="0" applyNumberFormat="1" applyFont="1" applyBorder="1" applyAlignment="1">
      <alignment horizontal="left" vertical="top" wrapText="1" indent="1"/>
    </xf>
    <xf numFmtId="0" fontId="18" fillId="0" borderId="22" xfId="0" applyFont="1" applyBorder="1" applyAlignment="1">
      <alignment horizontal="left" vertical="top" wrapText="1"/>
    </xf>
    <xf numFmtId="0" fontId="18" fillId="0" borderId="20" xfId="0" applyFont="1" applyBorder="1" applyAlignment="1">
      <alignment horizontal="left" vertical="top" wrapText="1"/>
    </xf>
    <xf numFmtId="168" fontId="24" fillId="0" borderId="0" xfId="0" applyNumberFormat="1" applyFont="1" applyAlignment="1">
      <alignment horizontal="center" vertical="top" wrapText="1"/>
    </xf>
    <xf numFmtId="169" fontId="24" fillId="0" borderId="25" xfId="0" applyNumberFormat="1" applyFont="1" applyBorder="1" applyAlignment="1">
      <alignment horizontal="left" vertical="top" wrapText="1"/>
    </xf>
    <xf numFmtId="170" fontId="24" fillId="0" borderId="13" xfId="0" applyNumberFormat="1" applyFont="1" applyBorder="1" applyAlignment="1">
      <alignment horizontal="left" vertical="top" wrapText="1" indent="1"/>
    </xf>
    <xf numFmtId="170" fontId="24" fillId="0" borderId="11" xfId="0" applyNumberFormat="1" applyFont="1" applyBorder="1" applyAlignment="1">
      <alignment horizontal="left" vertical="top" wrapText="1" indent="1"/>
    </xf>
    <xf numFmtId="170" fontId="24" fillId="0" borderId="0" xfId="0" applyNumberFormat="1" applyFont="1" applyAlignment="1">
      <alignment horizontal="center" vertical="top" wrapText="1"/>
    </xf>
    <xf numFmtId="9" fontId="24" fillId="0" borderId="13" xfId="0" applyNumberFormat="1" applyFont="1" applyBorder="1" applyAlignment="1">
      <alignment horizontal="left" vertical="top" wrapText="1" indent="1"/>
    </xf>
    <xf numFmtId="9" fontId="24" fillId="0" borderId="11" xfId="0" applyNumberFormat="1" applyFont="1" applyBorder="1" applyAlignment="1">
      <alignment horizontal="left" vertical="top" wrapText="1" indent="1"/>
    </xf>
    <xf numFmtId="9" fontId="24" fillId="0" borderId="0" xfId="0" applyNumberFormat="1" applyFont="1" applyAlignment="1">
      <alignment horizontal="center" vertical="top" wrapText="1"/>
    </xf>
    <xf numFmtId="0" fontId="18" fillId="0" borderId="0" xfId="0" applyFont="1" applyAlignment="1">
      <alignment horizontal="left" vertical="top"/>
    </xf>
    <xf numFmtId="0" fontId="16" fillId="0" borderId="0" xfId="0" applyFont="1"/>
    <xf numFmtId="166" fontId="0" fillId="0" borderId="27" xfId="42" applyNumberFormat="1" applyFont="1" applyBorder="1"/>
    <xf numFmtId="0" fontId="0" fillId="33" borderId="0" xfId="0" applyFill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Border="1"/>
    <xf numFmtId="0" fontId="16" fillId="0" borderId="0" xfId="0" applyFont="1" applyBorder="1"/>
    <xf numFmtId="0" fontId="0" fillId="0" borderId="32" xfId="0" applyBorder="1"/>
    <xf numFmtId="0" fontId="0" fillId="0" borderId="0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/>
    <xf numFmtId="0" fontId="0" fillId="0" borderId="34" xfId="0" applyBorder="1"/>
    <xf numFmtId="10" fontId="0" fillId="0" borderId="0" xfId="0" applyNumberFormat="1" applyBorder="1"/>
    <xf numFmtId="10" fontId="0" fillId="0" borderId="32" xfId="0" applyNumberFormat="1" applyBorder="1"/>
    <xf numFmtId="0" fontId="0" fillId="0" borderId="31" xfId="0" applyBorder="1" applyAlignment="1">
      <alignment wrapText="1"/>
    </xf>
    <xf numFmtId="166" fontId="0" fillId="0" borderId="31" xfId="42" applyNumberFormat="1" applyFont="1" applyBorder="1"/>
    <xf numFmtId="166" fontId="0" fillId="0" borderId="0" xfId="42" applyNumberFormat="1" applyFont="1" applyBorder="1"/>
    <xf numFmtId="166" fontId="0" fillId="33" borderId="32" xfId="42" applyNumberFormat="1" applyFont="1" applyFill="1" applyBorder="1"/>
    <xf numFmtId="166" fontId="0" fillId="0" borderId="32" xfId="42" applyNumberFormat="1" applyFont="1" applyBorder="1"/>
    <xf numFmtId="166" fontId="0" fillId="0" borderId="35" xfId="42" applyNumberFormat="1" applyFont="1" applyBorder="1"/>
    <xf numFmtId="166" fontId="0" fillId="0" borderId="36" xfId="42" applyNumberFormat="1" applyFont="1" applyBorder="1"/>
    <xf numFmtId="171" fontId="0" fillId="0" borderId="31" xfId="0" applyNumberFormat="1" applyBorder="1"/>
    <xf numFmtId="171" fontId="0" fillId="0" borderId="0" xfId="0" applyNumberFormat="1" applyBorder="1"/>
    <xf numFmtId="171" fontId="0" fillId="0" borderId="32" xfId="0" applyNumberFormat="1" applyBorder="1"/>
    <xf numFmtId="166" fontId="0" fillId="0" borderId="31" xfId="0" applyNumberFormat="1" applyBorder="1"/>
    <xf numFmtId="166" fontId="0" fillId="0" borderId="0" xfId="0" applyNumberFormat="1" applyBorder="1"/>
    <xf numFmtId="166" fontId="0" fillId="0" borderId="32" xfId="0" applyNumberFormat="1" applyBorder="1"/>
    <xf numFmtId="0" fontId="28" fillId="0" borderId="0" xfId="0" applyFont="1"/>
    <xf numFmtId="0" fontId="0" fillId="34" borderId="0" xfId="0" applyFill="1"/>
    <xf numFmtId="10" fontId="0" fillId="34" borderId="31" xfId="0" applyNumberFormat="1" applyFill="1" applyBorder="1"/>
    <xf numFmtId="10" fontId="0" fillId="34" borderId="0" xfId="0" applyNumberFormat="1" applyFill="1" applyBorder="1"/>
    <xf numFmtId="10" fontId="0" fillId="34" borderId="32" xfId="0" applyNumberFormat="1" applyFill="1" applyBorder="1"/>
    <xf numFmtId="0" fontId="0" fillId="34" borderId="31" xfId="0" applyFill="1" applyBorder="1"/>
    <xf numFmtId="0" fontId="0" fillId="34" borderId="0" xfId="0" applyFill="1" applyBorder="1"/>
    <xf numFmtId="0" fontId="0" fillId="34" borderId="32" xfId="0" applyFill="1" applyBorder="1"/>
    <xf numFmtId="172" fontId="0" fillId="34" borderId="31" xfId="0" applyNumberFormat="1" applyFill="1" applyBorder="1"/>
    <xf numFmtId="172" fontId="0" fillId="34" borderId="0" xfId="0" applyNumberFormat="1" applyFill="1" applyBorder="1"/>
    <xf numFmtId="172" fontId="0" fillId="34" borderId="32" xfId="0" applyNumberFormat="1" applyFill="1" applyBorder="1"/>
    <xf numFmtId="0" fontId="16" fillId="0" borderId="28" xfId="0" applyFont="1" applyBorder="1"/>
    <xf numFmtId="0" fontId="16" fillId="0" borderId="35" xfId="0" applyFont="1" applyBorder="1"/>
    <xf numFmtId="0" fontId="16" fillId="0" borderId="36" xfId="0" applyFont="1" applyBorder="1"/>
    <xf numFmtId="0" fontId="16" fillId="0" borderId="31" xfId="0" applyFont="1" applyBorder="1"/>
    <xf numFmtId="1" fontId="0" fillId="33" borderId="0" xfId="0" applyNumberFormat="1" applyFill="1" applyBorder="1"/>
    <xf numFmtId="1" fontId="0" fillId="0" borderId="0" xfId="0" applyNumberFormat="1" applyBorder="1"/>
    <xf numFmtId="2" fontId="0" fillId="0" borderId="32" xfId="0" applyNumberFormat="1" applyBorder="1"/>
    <xf numFmtId="1" fontId="0" fillId="0" borderId="34" xfId="0" applyNumberFormat="1" applyBorder="1"/>
    <xf numFmtId="167" fontId="0" fillId="0" borderId="31" xfId="0" applyNumberFormat="1" applyFill="1" applyBorder="1"/>
    <xf numFmtId="167" fontId="0" fillId="0" borderId="0" xfId="0" applyNumberFormat="1" applyFill="1" applyBorder="1"/>
    <xf numFmtId="167" fontId="0" fillId="0" borderId="32" xfId="0" applyNumberFormat="1" applyFill="1" applyBorder="1"/>
    <xf numFmtId="0" fontId="25" fillId="0" borderId="0" xfId="0" applyFont="1" applyAlignment="1">
      <alignment horizontal="left" vertical="top" wrapText="1"/>
    </xf>
    <xf numFmtId="0" fontId="27" fillId="0" borderId="11" xfId="0" applyFont="1" applyBorder="1" applyAlignment="1">
      <alignment horizontal="left" vertical="top" wrapText="1"/>
    </xf>
    <xf numFmtId="0" fontId="25" fillId="0" borderId="11" xfId="0" applyFont="1" applyBorder="1" applyAlignment="1">
      <alignment horizontal="left" vertical="top" wrapText="1" indent="1"/>
    </xf>
    <xf numFmtId="0" fontId="25" fillId="0" borderId="11" xfId="0" applyFont="1" applyBorder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2" fillId="0" borderId="15" xfId="0" applyFont="1" applyBorder="1" applyAlignment="1">
      <alignment horizontal="left" vertical="top" wrapText="1"/>
    </xf>
    <xf numFmtId="0" fontId="25" fillId="0" borderId="20" xfId="0" applyFont="1" applyBorder="1" applyAlignment="1">
      <alignment horizontal="left" vertical="top" wrapText="1"/>
    </xf>
    <xf numFmtId="0" fontId="23" fillId="0" borderId="11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 indent="1"/>
    </xf>
    <xf numFmtId="0" fontId="20" fillId="0" borderId="11" xfId="0" applyFont="1" applyBorder="1" applyAlignment="1">
      <alignment horizontal="left" vertical="top" wrapText="1"/>
    </xf>
    <xf numFmtId="1" fontId="31" fillId="0" borderId="37" xfId="0" applyNumberFormat="1" applyFont="1" applyBorder="1"/>
    <xf numFmtId="1" fontId="31" fillId="0" borderId="0" xfId="0" applyNumberFormat="1" applyFont="1" applyBorder="1"/>
    <xf numFmtId="1" fontId="31" fillId="0" borderId="38" xfId="0" applyNumberFormat="1" applyFont="1" applyBorder="1"/>
    <xf numFmtId="0" fontId="32" fillId="0" borderId="10" xfId="0" applyFont="1" applyBorder="1" applyAlignment="1">
      <alignment horizontal="right"/>
    </xf>
    <xf numFmtId="167" fontId="0" fillId="0" borderId="0" xfId="42" applyNumberFormat="1" applyFont="1"/>
    <xf numFmtId="0" fontId="31" fillId="0" borderId="37" xfId="0" applyFont="1" applyBorder="1"/>
    <xf numFmtId="0" fontId="31" fillId="0" borderId="38" xfId="0" applyFont="1" applyBorder="1"/>
    <xf numFmtId="0" fontId="0" fillId="0" borderId="35" xfId="0" applyBorder="1"/>
    <xf numFmtId="0" fontId="0" fillId="0" borderId="27" xfId="0" applyBorder="1"/>
    <xf numFmtId="0" fontId="0" fillId="0" borderId="36" xfId="0" applyBorder="1"/>
    <xf numFmtId="0" fontId="16" fillId="0" borderId="0" xfId="0" applyFont="1" applyBorder="1" applyAlignment="1">
      <alignment wrapText="1"/>
    </xf>
    <xf numFmtId="0" fontId="16" fillId="0" borderId="32" xfId="0" applyFont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Li-ION Cost Projections </a:t>
            </a:r>
          </a:p>
          <a:p>
            <a:pPr>
              <a:defRPr/>
            </a:pPr>
            <a:r>
              <a:rPr lang="en-US"/>
              <a:t>(USD/kWh</a:t>
            </a:r>
            <a:r>
              <a:rPr lang="en-US" baseline="0"/>
              <a:t> </a:t>
            </a:r>
            <a:r>
              <a:rPr lang="en-US"/>
              <a:t>2015 - 2035)</a:t>
            </a:r>
          </a:p>
        </c:rich>
      </c:tx>
      <c:layout>
        <c:manualLayout>
          <c:xMode val="edge"/>
          <c:yMode val="edge"/>
          <c:x val="0.269500040332451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8694455171574"/>
          <c:y val="0.1933341986097892"/>
          <c:w val="0.84340195216063829"/>
          <c:h val="0.7216904617692019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'wpd_datasets from Greg'!$B$3</c:f>
              <c:strCache>
                <c:ptCount val="1"/>
                <c:pt idx="0">
                  <c:v>CSIRO Base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'wpd_datasets from Greg'!$A$4:$A$24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xVal>
          <c:yVal>
            <c:numRef>
              <c:f>'wpd_datasets from Greg'!$B$4:$B$24</c:f>
              <c:numCache>
                <c:formatCode>0</c:formatCode>
                <c:ptCount val="21"/>
                <c:pt idx="0">
                  <c:v>431.20000000000005</c:v>
                </c:pt>
                <c:pt idx="1">
                  <c:v>375.20000000000005</c:v>
                </c:pt>
                <c:pt idx="2">
                  <c:v>334.40000000000003</c:v>
                </c:pt>
                <c:pt idx="3">
                  <c:v>308.8</c:v>
                </c:pt>
                <c:pt idx="4">
                  <c:v>287.2</c:v>
                </c:pt>
                <c:pt idx="5">
                  <c:v>267.2</c:v>
                </c:pt>
                <c:pt idx="6">
                  <c:v>248</c:v>
                </c:pt>
                <c:pt idx="7">
                  <c:v>234.4</c:v>
                </c:pt>
                <c:pt idx="8">
                  <c:v>223.20000000000002</c:v>
                </c:pt>
                <c:pt idx="9">
                  <c:v>213.60000000000002</c:v>
                </c:pt>
                <c:pt idx="10">
                  <c:v>204</c:v>
                </c:pt>
                <c:pt idx="11">
                  <c:v>193.60000000000002</c:v>
                </c:pt>
                <c:pt idx="12">
                  <c:v>181.60000000000002</c:v>
                </c:pt>
                <c:pt idx="13">
                  <c:v>169.60000000000002</c:v>
                </c:pt>
                <c:pt idx="14">
                  <c:v>161.60000000000002</c:v>
                </c:pt>
                <c:pt idx="15">
                  <c:v>156</c:v>
                </c:pt>
                <c:pt idx="16">
                  <c:v>151.20000000000002</c:v>
                </c:pt>
                <c:pt idx="17">
                  <c:v>148</c:v>
                </c:pt>
                <c:pt idx="18">
                  <c:v>144</c:v>
                </c:pt>
                <c:pt idx="19">
                  <c:v>141.6</c:v>
                </c:pt>
                <c:pt idx="20">
                  <c:v>139.20000000000002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97B-46DA-AF39-BCB97FAB80AA}"/>
            </c:ext>
          </c:extLst>
        </c:ser>
        <c:ser>
          <c:idx val="2"/>
          <c:order val="1"/>
          <c:tx>
            <c:strRef>
              <c:f>'wpd_datasets from Greg'!$C$3</c:f>
              <c:strCache>
                <c:ptCount val="1"/>
                <c:pt idx="0">
                  <c:v>CSIRO Low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'wpd_datasets from Greg'!$A$4:$A$24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xVal>
          <c:yVal>
            <c:numRef>
              <c:f>'wpd_datasets from Greg'!$C$4:$C$24</c:f>
              <c:numCache>
                <c:formatCode>0</c:formatCode>
                <c:ptCount val="21"/>
                <c:pt idx="0">
                  <c:v>353.6</c:v>
                </c:pt>
                <c:pt idx="1">
                  <c:v>293.60000000000002</c:v>
                </c:pt>
                <c:pt idx="2">
                  <c:v>254.4</c:v>
                </c:pt>
                <c:pt idx="3">
                  <c:v>228</c:v>
                </c:pt>
                <c:pt idx="4">
                  <c:v>206.4</c:v>
                </c:pt>
                <c:pt idx="5">
                  <c:v>189.60000000000002</c:v>
                </c:pt>
                <c:pt idx="6">
                  <c:v>175.20000000000002</c:v>
                </c:pt>
                <c:pt idx="7">
                  <c:v>166.4</c:v>
                </c:pt>
                <c:pt idx="8">
                  <c:v>160</c:v>
                </c:pt>
                <c:pt idx="9">
                  <c:v>152.80000000000001</c:v>
                </c:pt>
                <c:pt idx="10">
                  <c:v>145.6</c:v>
                </c:pt>
                <c:pt idx="11">
                  <c:v>137.6</c:v>
                </c:pt>
                <c:pt idx="12">
                  <c:v>127.2</c:v>
                </c:pt>
                <c:pt idx="13">
                  <c:v>125.60000000000001</c:v>
                </c:pt>
                <c:pt idx="14">
                  <c:v>123.2</c:v>
                </c:pt>
                <c:pt idx="15">
                  <c:v>120.80000000000001</c:v>
                </c:pt>
                <c:pt idx="16">
                  <c:v>119.2</c:v>
                </c:pt>
                <c:pt idx="17">
                  <c:v>117.60000000000001</c:v>
                </c:pt>
                <c:pt idx="18">
                  <c:v>115.2</c:v>
                </c:pt>
                <c:pt idx="19">
                  <c:v>114.4</c:v>
                </c:pt>
                <c:pt idx="20">
                  <c:v>113.60000000000001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97B-46DA-AF39-BCB97FAB80AA}"/>
            </c:ext>
          </c:extLst>
        </c:ser>
        <c:ser>
          <c:idx val="3"/>
          <c:order val="2"/>
          <c:tx>
            <c:strRef>
              <c:f>'wpd_datasets from Greg'!$D$3</c:f>
              <c:strCache>
                <c:ptCount val="1"/>
                <c:pt idx="0">
                  <c:v>CSIRO High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'wpd_datasets from Greg'!$A$4:$A$24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xVal>
          <c:yVal>
            <c:numRef>
              <c:f>'wpd_datasets from Greg'!$D$4:$D$24</c:f>
              <c:numCache>
                <c:formatCode>0</c:formatCode>
                <c:ptCount val="21"/>
                <c:pt idx="0">
                  <c:v>448</c:v>
                </c:pt>
                <c:pt idx="1">
                  <c:v>402.40000000000003</c:v>
                </c:pt>
                <c:pt idx="2">
                  <c:v>368</c:v>
                </c:pt>
                <c:pt idx="3">
                  <c:v>345.6</c:v>
                </c:pt>
                <c:pt idx="4">
                  <c:v>324</c:v>
                </c:pt>
                <c:pt idx="5">
                  <c:v>305.60000000000002</c:v>
                </c:pt>
                <c:pt idx="6">
                  <c:v>292</c:v>
                </c:pt>
                <c:pt idx="7">
                  <c:v>285.60000000000002</c:v>
                </c:pt>
                <c:pt idx="8">
                  <c:v>275.2</c:v>
                </c:pt>
                <c:pt idx="9">
                  <c:v>272</c:v>
                </c:pt>
                <c:pt idx="10">
                  <c:v>265.60000000000002</c:v>
                </c:pt>
                <c:pt idx="11">
                  <c:v>258.40000000000003</c:v>
                </c:pt>
                <c:pt idx="12">
                  <c:v>248</c:v>
                </c:pt>
                <c:pt idx="13">
                  <c:v>236.8</c:v>
                </c:pt>
                <c:pt idx="14">
                  <c:v>228</c:v>
                </c:pt>
                <c:pt idx="15">
                  <c:v>222.4</c:v>
                </c:pt>
                <c:pt idx="16">
                  <c:v>216.8</c:v>
                </c:pt>
                <c:pt idx="17">
                  <c:v>212.8</c:v>
                </c:pt>
                <c:pt idx="18">
                  <c:v>209.60000000000002</c:v>
                </c:pt>
                <c:pt idx="19">
                  <c:v>207.20000000000002</c:v>
                </c:pt>
                <c:pt idx="20">
                  <c:v>204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97B-46DA-AF39-BCB97FAB80AA}"/>
            </c:ext>
          </c:extLst>
        </c:ser>
        <c:ser>
          <c:idx val="4"/>
          <c:order val="3"/>
          <c:tx>
            <c:strRef>
              <c:f>'wpd_datasets from Greg'!$E$3</c:f>
              <c:strCache>
                <c:ptCount val="1"/>
                <c:pt idx="0">
                  <c:v>EIA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'wpd_datasets from Greg'!$A$4:$A$24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xVal>
          <c:yVal>
            <c:numRef>
              <c:f>'wpd_datasets from Greg'!$E$4:$E$24</c:f>
              <c:numCache>
                <c:formatCode>0</c:formatCode>
                <c:ptCount val="21"/>
                <c:pt idx="0">
                  <c:v>455.20000000000005</c:v>
                </c:pt>
                <c:pt idx="1">
                  <c:v>452</c:v>
                </c:pt>
                <c:pt idx="2">
                  <c:v>448.8</c:v>
                </c:pt>
                <c:pt idx="3">
                  <c:v>445.6</c:v>
                </c:pt>
                <c:pt idx="4">
                  <c:v>442.40000000000003</c:v>
                </c:pt>
                <c:pt idx="5">
                  <c:v>438.40000000000003</c:v>
                </c:pt>
                <c:pt idx="6">
                  <c:v>423.20000000000005</c:v>
                </c:pt>
                <c:pt idx="7">
                  <c:v>408.8</c:v>
                </c:pt>
                <c:pt idx="8">
                  <c:v>394.40000000000003</c:v>
                </c:pt>
                <c:pt idx="9">
                  <c:v>380</c:v>
                </c:pt>
                <c:pt idx="10">
                  <c:v>364.8</c:v>
                </c:pt>
                <c:pt idx="11">
                  <c:v>352</c:v>
                </c:pt>
                <c:pt idx="12">
                  <c:v>339.20000000000005</c:v>
                </c:pt>
                <c:pt idx="13">
                  <c:v>329.6</c:v>
                </c:pt>
                <c:pt idx="14">
                  <c:v>322.40000000000003</c:v>
                </c:pt>
                <c:pt idx="15">
                  <c:v>315.20000000000005</c:v>
                </c:pt>
                <c:pt idx="16">
                  <c:v>311.20000000000005</c:v>
                </c:pt>
                <c:pt idx="17">
                  <c:v>307.20000000000005</c:v>
                </c:pt>
                <c:pt idx="18">
                  <c:v>304.8</c:v>
                </c:pt>
                <c:pt idx="19">
                  <c:v>303.2</c:v>
                </c:pt>
                <c:pt idx="20">
                  <c:v>301.60000000000002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97B-46DA-AF39-BCB97FAB80AA}"/>
            </c:ext>
          </c:extLst>
        </c:ser>
        <c:ser>
          <c:idx val="5"/>
          <c:order val="4"/>
          <c:tx>
            <c:strRef>
              <c:f>'wpd_datasets from Greg'!$F$3</c:f>
              <c:strCache>
                <c:ptCount val="1"/>
                <c:pt idx="0">
                  <c:v>Navigant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'wpd_datasets from Greg'!$A$4:$A$24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xVal>
          <c:yVal>
            <c:numRef>
              <c:f>'wpd_datasets from Greg'!$F$4:$F$24</c:f>
              <c:numCache>
                <c:formatCode>0</c:formatCode>
                <c:ptCount val="21"/>
                <c:pt idx="0">
                  <c:v>336</c:v>
                </c:pt>
                <c:pt idx="1">
                  <c:v>314.40000000000003</c:v>
                </c:pt>
                <c:pt idx="2">
                  <c:v>292.8</c:v>
                </c:pt>
                <c:pt idx="3">
                  <c:v>271.2</c:v>
                </c:pt>
                <c:pt idx="4">
                  <c:v>249.60000000000002</c:v>
                </c:pt>
                <c:pt idx="5">
                  <c:v>228</c:v>
                </c:pt>
                <c:pt idx="6">
                  <c:v>213.60000000000002</c:v>
                </c:pt>
                <c:pt idx="7">
                  <c:v>199.20000000000002</c:v>
                </c:pt>
                <c:pt idx="8">
                  <c:v>186.4</c:v>
                </c:pt>
                <c:pt idx="9">
                  <c:v>175.20000000000002</c:v>
                </c:pt>
                <c:pt idx="10">
                  <c:v>164</c:v>
                </c:pt>
                <c:pt idx="11">
                  <c:v>149.6</c:v>
                </c:pt>
                <c:pt idx="12">
                  <c:v>135.20000000000002</c:v>
                </c:pt>
                <c:pt idx="13">
                  <c:v>126.4</c:v>
                </c:pt>
                <c:pt idx="14">
                  <c:v>122.4</c:v>
                </c:pt>
                <c:pt idx="15">
                  <c:v>118.4</c:v>
                </c:pt>
                <c:pt idx="16">
                  <c:v>115.2</c:v>
                </c:pt>
                <c:pt idx="17">
                  <c:v>111.2</c:v>
                </c:pt>
                <c:pt idx="18">
                  <c:v>109.60000000000001</c:v>
                </c:pt>
                <c:pt idx="19">
                  <c:v>109.60000000000001</c:v>
                </c:pt>
                <c:pt idx="20">
                  <c:v>109.60000000000001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097B-46DA-AF39-BCB97FAB80AA}"/>
            </c:ext>
          </c:extLst>
        </c:ser>
        <c:ser>
          <c:idx val="6"/>
          <c:order val="5"/>
          <c:tx>
            <c:strRef>
              <c:f>'wpd_datasets from Greg'!$G$3</c:f>
              <c:strCache>
                <c:ptCount val="1"/>
                <c:pt idx="0">
                  <c:v>BNEF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'wpd_datasets from Greg'!$A$4:$A$24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xVal>
          <c:yVal>
            <c:numRef>
              <c:f>'wpd_datasets from Greg'!$G$4:$G$24</c:f>
              <c:numCache>
                <c:formatCode>0</c:formatCode>
                <c:ptCount val="21"/>
                <c:pt idx="0">
                  <c:v>391.20000000000005</c:v>
                </c:pt>
                <c:pt idx="1">
                  <c:v>369.6</c:v>
                </c:pt>
                <c:pt idx="2">
                  <c:v>348</c:v>
                </c:pt>
                <c:pt idx="3">
                  <c:v>326.40000000000003</c:v>
                </c:pt>
                <c:pt idx="4">
                  <c:v>304.8</c:v>
                </c:pt>
                <c:pt idx="5">
                  <c:v>283.2</c:v>
                </c:pt>
                <c:pt idx="6">
                  <c:v>253.60000000000002</c:v>
                </c:pt>
                <c:pt idx="7">
                  <c:v>224</c:v>
                </c:pt>
                <c:pt idx="8">
                  <c:v>202.4</c:v>
                </c:pt>
                <c:pt idx="9">
                  <c:v>188</c:v>
                </c:pt>
                <c:pt idx="10">
                  <c:v>172.8</c:v>
                </c:pt>
                <c:pt idx="11">
                  <c:v>154.4</c:v>
                </c:pt>
                <c:pt idx="12">
                  <c:v>136.80000000000001</c:v>
                </c:pt>
                <c:pt idx="13">
                  <c:v>126.4</c:v>
                </c:pt>
                <c:pt idx="14">
                  <c:v>122.4</c:v>
                </c:pt>
                <c:pt idx="15">
                  <c:v>118.4</c:v>
                </c:pt>
                <c:pt idx="16">
                  <c:v>115.2</c:v>
                </c:pt>
                <c:pt idx="17">
                  <c:v>111.2</c:v>
                </c:pt>
                <c:pt idx="18">
                  <c:v>109.60000000000001</c:v>
                </c:pt>
                <c:pt idx="19">
                  <c:v>109.60000000000001</c:v>
                </c:pt>
                <c:pt idx="20">
                  <c:v>109.60000000000001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097B-46DA-AF39-BCB97FAB80AA}"/>
            </c:ext>
          </c:extLst>
        </c:ser>
        <c:ser>
          <c:idx val="7"/>
          <c:order val="6"/>
          <c:tx>
            <c:strRef>
              <c:f>'wpd_datasets from Greg'!$H$3</c:f>
              <c:strCache>
                <c:ptCount val="1"/>
                <c:pt idx="0">
                  <c:v>Average (Excl EIA)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rgbClr val="FF0000"/>
              </a:solidFill>
              <a:ln w="635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A-097B-46DA-AF39-BCB97FAB80AA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9-097B-46DA-AF39-BCB97FAB80AA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8-097B-46DA-AF39-BCB97FAB80AA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7-097B-46DA-AF39-BCB97FAB80AA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6-097B-46DA-AF39-BCB97FAB80AA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5-097B-46DA-AF39-BCB97FAB80AA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4-097B-46DA-AF39-BCB97FAB80AA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3-097B-46DA-AF39-BCB97FAB80AA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2-097B-46DA-AF39-BCB97FAB80AA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1-097B-46DA-AF39-BCB97FAB80AA}"/>
                </c:ex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0-097B-46DA-AF39-BCB97FAB80AA}"/>
                </c:ex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F-097B-46DA-AF39-BCB97FAB80AA}"/>
                </c:ext>
                <c:ext xmlns:c15="http://schemas.microsoft.com/office/drawing/2012/chart" uri="{CE6537A1-D6FC-4f65-9D91-7224C49458BB}"/>
              </c:extLst>
            </c:dLbl>
            <c:dLbl>
              <c:idx val="1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097B-46DA-AF39-BCB97FAB80AA}"/>
                </c:ext>
                <c:ext xmlns:c15="http://schemas.microsoft.com/office/drawing/2012/chart" uri="{CE6537A1-D6FC-4f65-9D91-7224C49458BB}"/>
              </c:extLst>
            </c:dLbl>
            <c:dLbl>
              <c:idx val="1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097B-46DA-AF39-BCB97FAB80AA}"/>
                </c:ext>
                <c:ext xmlns:c15="http://schemas.microsoft.com/office/drawing/2012/chart" uri="{CE6537A1-D6FC-4f65-9D91-7224C49458BB}"/>
              </c:extLst>
            </c:dLbl>
            <c:dLbl>
              <c:idx val="1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D-097B-46DA-AF39-BCB97FAB80AA}"/>
                </c:ext>
                <c:ext xmlns:c15="http://schemas.microsoft.com/office/drawing/2012/chart" uri="{CE6537A1-D6FC-4f65-9D91-7224C49458BB}"/>
              </c:extLst>
            </c:dLbl>
            <c:dLbl>
              <c:idx val="19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097B-46DA-AF39-BCB97FAB80AA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'wpd_datasets from Greg'!$A$4:$A$24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xVal>
          <c:yVal>
            <c:numRef>
              <c:f>'wpd_datasets from Greg'!$H$4:$H$24</c:f>
              <c:numCache>
                <c:formatCode>0</c:formatCode>
                <c:ptCount val="21"/>
                <c:pt idx="0">
                  <c:v>400</c:v>
                </c:pt>
                <c:pt idx="1">
                  <c:v>364.67500000000007</c:v>
                </c:pt>
                <c:pt idx="2">
                  <c:v>335.8</c:v>
                </c:pt>
                <c:pt idx="3">
                  <c:v>310.72500000000002</c:v>
                </c:pt>
                <c:pt idx="4">
                  <c:v>286.64999999999998</c:v>
                </c:pt>
                <c:pt idx="5">
                  <c:v>265</c:v>
                </c:pt>
                <c:pt idx="6">
                  <c:v>244.55</c:v>
                </c:pt>
                <c:pt idx="7">
                  <c:v>226.15</c:v>
                </c:pt>
                <c:pt idx="8">
                  <c:v>210.75</c:v>
                </c:pt>
                <c:pt idx="9">
                  <c:v>198.32500000000002</c:v>
                </c:pt>
                <c:pt idx="10">
                  <c:v>185</c:v>
                </c:pt>
                <c:pt idx="11">
                  <c:v>171.27500000000001</c:v>
                </c:pt>
                <c:pt idx="12">
                  <c:v>156.65000000000003</c:v>
                </c:pt>
                <c:pt idx="13">
                  <c:v>145.22499999999999</c:v>
                </c:pt>
                <c:pt idx="14">
                  <c:v>137.6</c:v>
                </c:pt>
                <c:pt idx="15">
                  <c:v>130</c:v>
                </c:pt>
                <c:pt idx="16">
                  <c:v>124.15</c:v>
                </c:pt>
                <c:pt idx="17">
                  <c:v>121.35</c:v>
                </c:pt>
                <c:pt idx="18">
                  <c:v>119.55000000000001</c:v>
                </c:pt>
                <c:pt idx="19">
                  <c:v>118.95</c:v>
                </c:pt>
                <c:pt idx="20">
                  <c:v>120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097B-46DA-AF39-BCB97FAB8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54064"/>
        <c:axId val="442853280"/>
      </c:scatterChart>
      <c:valAx>
        <c:axId val="442854064"/>
        <c:scaling>
          <c:orientation val="minMax"/>
          <c:max val="2035"/>
          <c:min val="2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53280"/>
        <c:crosses val="autoZero"/>
        <c:crossBetween val="midCat"/>
        <c:majorUnit val="5"/>
      </c:valAx>
      <c:valAx>
        <c:axId val="4428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Projected Battery Price ($/kWh)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5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1132895473373885"/>
          <c:w val="1"/>
          <c:h val="9.9307886745103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'wpd_datasets from Greg'!$B$33</c:f>
              <c:strCache>
                <c:ptCount val="1"/>
                <c:pt idx="0">
                  <c:v>CSIRO 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'wpd_datasets from Greg'!$A$34:$A$54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cat>
          <c:val>
            <c:numRef>
              <c:f>'wpd_datasets from Greg'!$B$34:$B$54</c:f>
              <c:numCache>
                <c:formatCode>0</c:formatCode>
                <c:ptCount val="21"/>
                <c:pt idx="0">
                  <c:v>431.20000000000005</c:v>
                </c:pt>
                <c:pt idx="1">
                  <c:v>375.20000000000005</c:v>
                </c:pt>
                <c:pt idx="2">
                  <c:v>334.40000000000003</c:v>
                </c:pt>
                <c:pt idx="3">
                  <c:v>308.8</c:v>
                </c:pt>
                <c:pt idx="4">
                  <c:v>287.2</c:v>
                </c:pt>
                <c:pt idx="5">
                  <c:v>267.2</c:v>
                </c:pt>
                <c:pt idx="6">
                  <c:v>248</c:v>
                </c:pt>
                <c:pt idx="7">
                  <c:v>234.4</c:v>
                </c:pt>
                <c:pt idx="8">
                  <c:v>223.20000000000002</c:v>
                </c:pt>
                <c:pt idx="9">
                  <c:v>213.60000000000002</c:v>
                </c:pt>
                <c:pt idx="10">
                  <c:v>204</c:v>
                </c:pt>
                <c:pt idx="11">
                  <c:v>193.60000000000002</c:v>
                </c:pt>
                <c:pt idx="12">
                  <c:v>181.60000000000002</c:v>
                </c:pt>
                <c:pt idx="13">
                  <c:v>169.60000000000002</c:v>
                </c:pt>
                <c:pt idx="14">
                  <c:v>161.60000000000002</c:v>
                </c:pt>
                <c:pt idx="15">
                  <c:v>156</c:v>
                </c:pt>
                <c:pt idx="16">
                  <c:v>151.20000000000002</c:v>
                </c:pt>
                <c:pt idx="17">
                  <c:v>148</c:v>
                </c:pt>
                <c:pt idx="18">
                  <c:v>144</c:v>
                </c:pt>
                <c:pt idx="19">
                  <c:v>141.6</c:v>
                </c:pt>
                <c:pt idx="20">
                  <c:v>139.20000000000002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'wpd_datasets from Greg'!$C$33</c:f>
              <c:strCache>
                <c:ptCount val="1"/>
                <c:pt idx="0">
                  <c:v>CSIRO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'wpd_datasets from Greg'!$A$34:$A$54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cat>
          <c:val>
            <c:numRef>
              <c:f>'wpd_datasets from Greg'!$C$34:$C$54</c:f>
              <c:numCache>
                <c:formatCode>0</c:formatCode>
                <c:ptCount val="21"/>
                <c:pt idx="0">
                  <c:v>353.6</c:v>
                </c:pt>
                <c:pt idx="1">
                  <c:v>293.60000000000002</c:v>
                </c:pt>
                <c:pt idx="2">
                  <c:v>254.4</c:v>
                </c:pt>
                <c:pt idx="3">
                  <c:v>228</c:v>
                </c:pt>
                <c:pt idx="4">
                  <c:v>206.4</c:v>
                </c:pt>
                <c:pt idx="5">
                  <c:v>189.60000000000002</c:v>
                </c:pt>
                <c:pt idx="6">
                  <c:v>175.20000000000002</c:v>
                </c:pt>
                <c:pt idx="7">
                  <c:v>166.4</c:v>
                </c:pt>
                <c:pt idx="8">
                  <c:v>160</c:v>
                </c:pt>
                <c:pt idx="9">
                  <c:v>152.80000000000001</c:v>
                </c:pt>
                <c:pt idx="10">
                  <c:v>145.6</c:v>
                </c:pt>
                <c:pt idx="11">
                  <c:v>137.6</c:v>
                </c:pt>
                <c:pt idx="12">
                  <c:v>127.2</c:v>
                </c:pt>
                <c:pt idx="13">
                  <c:v>125.60000000000001</c:v>
                </c:pt>
                <c:pt idx="14">
                  <c:v>123.2</c:v>
                </c:pt>
                <c:pt idx="15">
                  <c:v>120.80000000000001</c:v>
                </c:pt>
                <c:pt idx="16">
                  <c:v>119.2</c:v>
                </c:pt>
                <c:pt idx="17">
                  <c:v>117.60000000000001</c:v>
                </c:pt>
                <c:pt idx="18">
                  <c:v>115.2</c:v>
                </c:pt>
                <c:pt idx="19">
                  <c:v>114.4</c:v>
                </c:pt>
                <c:pt idx="20">
                  <c:v>113.60000000000001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'wpd_datasets from Greg'!$D$33</c:f>
              <c:strCache>
                <c:ptCount val="1"/>
                <c:pt idx="0">
                  <c:v>CSIRO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'wpd_datasets from Greg'!$A$34:$A$54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cat>
          <c:val>
            <c:numRef>
              <c:f>'wpd_datasets from Greg'!$D$34:$D$54</c:f>
              <c:numCache>
                <c:formatCode>0</c:formatCode>
                <c:ptCount val="21"/>
                <c:pt idx="0">
                  <c:v>448</c:v>
                </c:pt>
                <c:pt idx="1">
                  <c:v>402.40000000000003</c:v>
                </c:pt>
                <c:pt idx="2">
                  <c:v>368</c:v>
                </c:pt>
                <c:pt idx="3">
                  <c:v>345.6</c:v>
                </c:pt>
                <c:pt idx="4">
                  <c:v>324</c:v>
                </c:pt>
                <c:pt idx="5">
                  <c:v>305.60000000000002</c:v>
                </c:pt>
                <c:pt idx="6">
                  <c:v>292</c:v>
                </c:pt>
                <c:pt idx="7">
                  <c:v>285.60000000000002</c:v>
                </c:pt>
                <c:pt idx="8">
                  <c:v>275.2</c:v>
                </c:pt>
                <c:pt idx="9">
                  <c:v>272</c:v>
                </c:pt>
                <c:pt idx="10">
                  <c:v>265.60000000000002</c:v>
                </c:pt>
                <c:pt idx="11">
                  <c:v>258.40000000000003</c:v>
                </c:pt>
                <c:pt idx="12">
                  <c:v>248</c:v>
                </c:pt>
                <c:pt idx="13">
                  <c:v>236.8</c:v>
                </c:pt>
                <c:pt idx="14">
                  <c:v>228</c:v>
                </c:pt>
                <c:pt idx="15">
                  <c:v>222.4</c:v>
                </c:pt>
                <c:pt idx="16">
                  <c:v>216.8</c:v>
                </c:pt>
                <c:pt idx="17">
                  <c:v>212.8</c:v>
                </c:pt>
                <c:pt idx="18">
                  <c:v>209.60000000000002</c:v>
                </c:pt>
                <c:pt idx="19">
                  <c:v>207.20000000000002</c:v>
                </c:pt>
                <c:pt idx="20">
                  <c:v>204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'wpd_datasets from Greg'!$E$33</c:f>
              <c:strCache>
                <c:ptCount val="1"/>
                <c:pt idx="0">
                  <c:v>EIA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'wpd_datasets from Greg'!$A$34:$A$54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cat>
          <c:val>
            <c:numRef>
              <c:f>'wpd_datasets from Greg'!$E$34:$E$54</c:f>
              <c:numCache>
                <c:formatCode>0</c:formatCode>
                <c:ptCount val="21"/>
                <c:pt idx="0">
                  <c:v>455.20000000000005</c:v>
                </c:pt>
                <c:pt idx="1">
                  <c:v>452</c:v>
                </c:pt>
                <c:pt idx="2">
                  <c:v>448.8</c:v>
                </c:pt>
                <c:pt idx="3">
                  <c:v>445.6</c:v>
                </c:pt>
                <c:pt idx="4">
                  <c:v>442.40000000000003</c:v>
                </c:pt>
                <c:pt idx="5">
                  <c:v>438.40000000000003</c:v>
                </c:pt>
                <c:pt idx="6">
                  <c:v>423.20000000000005</c:v>
                </c:pt>
                <c:pt idx="7">
                  <c:v>408.8</c:v>
                </c:pt>
                <c:pt idx="8">
                  <c:v>394.40000000000003</c:v>
                </c:pt>
                <c:pt idx="9">
                  <c:v>380</c:v>
                </c:pt>
                <c:pt idx="10">
                  <c:v>364.8</c:v>
                </c:pt>
                <c:pt idx="11">
                  <c:v>352</c:v>
                </c:pt>
                <c:pt idx="12">
                  <c:v>339.20000000000005</c:v>
                </c:pt>
                <c:pt idx="13">
                  <c:v>329.6</c:v>
                </c:pt>
                <c:pt idx="14">
                  <c:v>322.40000000000003</c:v>
                </c:pt>
                <c:pt idx="15">
                  <c:v>315.20000000000005</c:v>
                </c:pt>
                <c:pt idx="16">
                  <c:v>311.20000000000005</c:v>
                </c:pt>
                <c:pt idx="17">
                  <c:v>307.20000000000005</c:v>
                </c:pt>
                <c:pt idx="18">
                  <c:v>304.8</c:v>
                </c:pt>
                <c:pt idx="19">
                  <c:v>303.2</c:v>
                </c:pt>
                <c:pt idx="20">
                  <c:v>301.60000000000002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'wpd_datasets from Greg'!$F$33</c:f>
              <c:strCache>
                <c:ptCount val="1"/>
                <c:pt idx="0">
                  <c:v>Navigant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'wpd_datasets from Greg'!$A$34:$A$54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cat>
          <c:val>
            <c:numRef>
              <c:f>'wpd_datasets from Greg'!$F$34:$F$54</c:f>
              <c:numCache>
                <c:formatCode>0</c:formatCode>
                <c:ptCount val="21"/>
                <c:pt idx="0">
                  <c:v>336</c:v>
                </c:pt>
                <c:pt idx="1">
                  <c:v>314.40000000000003</c:v>
                </c:pt>
                <c:pt idx="2">
                  <c:v>292.8</c:v>
                </c:pt>
                <c:pt idx="3">
                  <c:v>271.2</c:v>
                </c:pt>
                <c:pt idx="4">
                  <c:v>249.60000000000002</c:v>
                </c:pt>
                <c:pt idx="5">
                  <c:v>228</c:v>
                </c:pt>
                <c:pt idx="6">
                  <c:v>213.60000000000002</c:v>
                </c:pt>
                <c:pt idx="7">
                  <c:v>199.20000000000002</c:v>
                </c:pt>
                <c:pt idx="8">
                  <c:v>186.4</c:v>
                </c:pt>
                <c:pt idx="9">
                  <c:v>175.20000000000002</c:v>
                </c:pt>
                <c:pt idx="10">
                  <c:v>164</c:v>
                </c:pt>
                <c:pt idx="11">
                  <c:v>149.6</c:v>
                </c:pt>
                <c:pt idx="12">
                  <c:v>135.20000000000002</c:v>
                </c:pt>
                <c:pt idx="13">
                  <c:v>126.4</c:v>
                </c:pt>
                <c:pt idx="14">
                  <c:v>122.4</c:v>
                </c:pt>
                <c:pt idx="15">
                  <c:v>118.4</c:v>
                </c:pt>
                <c:pt idx="16">
                  <c:v>115.2</c:v>
                </c:pt>
                <c:pt idx="17">
                  <c:v>111.2</c:v>
                </c:pt>
                <c:pt idx="18">
                  <c:v>109.60000000000001</c:v>
                </c:pt>
                <c:pt idx="19">
                  <c:v>109.60000000000001</c:v>
                </c:pt>
                <c:pt idx="20">
                  <c:v>109.60000000000001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'wpd_datasets from Greg'!$G$33</c:f>
              <c:strCache>
                <c:ptCount val="1"/>
                <c:pt idx="0">
                  <c:v>BNEF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'wpd_datasets from Greg'!$A$34:$A$54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cat>
          <c:val>
            <c:numRef>
              <c:f>'wpd_datasets from Greg'!$G$34:$G$54</c:f>
              <c:numCache>
                <c:formatCode>0</c:formatCode>
                <c:ptCount val="21"/>
                <c:pt idx="0">
                  <c:v>391.20000000000005</c:v>
                </c:pt>
                <c:pt idx="1">
                  <c:v>369.6</c:v>
                </c:pt>
                <c:pt idx="2">
                  <c:v>348</c:v>
                </c:pt>
                <c:pt idx="3">
                  <c:v>326.40000000000003</c:v>
                </c:pt>
                <c:pt idx="4">
                  <c:v>304.8</c:v>
                </c:pt>
                <c:pt idx="5">
                  <c:v>283.2</c:v>
                </c:pt>
                <c:pt idx="6">
                  <c:v>253.60000000000002</c:v>
                </c:pt>
                <c:pt idx="7">
                  <c:v>224</c:v>
                </c:pt>
                <c:pt idx="8">
                  <c:v>202.4</c:v>
                </c:pt>
                <c:pt idx="9">
                  <c:v>188</c:v>
                </c:pt>
                <c:pt idx="10">
                  <c:v>172.8</c:v>
                </c:pt>
                <c:pt idx="11">
                  <c:v>154.4</c:v>
                </c:pt>
                <c:pt idx="12">
                  <c:v>136.80000000000001</c:v>
                </c:pt>
                <c:pt idx="13">
                  <c:v>126.4</c:v>
                </c:pt>
                <c:pt idx="14">
                  <c:v>122.4</c:v>
                </c:pt>
                <c:pt idx="15">
                  <c:v>118.4</c:v>
                </c:pt>
                <c:pt idx="16">
                  <c:v>115.2</c:v>
                </c:pt>
                <c:pt idx="17">
                  <c:v>111.2</c:v>
                </c:pt>
                <c:pt idx="18">
                  <c:v>109.60000000000001</c:v>
                </c:pt>
                <c:pt idx="19">
                  <c:v>109.60000000000001</c:v>
                </c:pt>
                <c:pt idx="20">
                  <c:v>109.60000000000001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'wpd_datasets from Greg'!$H$33</c:f>
              <c:strCache>
                <c:ptCount val="1"/>
                <c:pt idx="0">
                  <c:v>Apricum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'wpd_datasets from Greg'!$A$34:$A$54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cat>
          <c:val>
            <c:numRef>
              <c:f>'wpd_datasets from Greg'!$H$34:$H$54</c:f>
              <c:numCache>
                <c:formatCode>0</c:formatCode>
                <c:ptCount val="21"/>
                <c:pt idx="0">
                  <c:v>431</c:v>
                </c:pt>
                <c:pt idx="1">
                  <c:v>399.5</c:v>
                </c:pt>
                <c:pt idx="2">
                  <c:v>368</c:v>
                </c:pt>
                <c:pt idx="3">
                  <c:v>336.5</c:v>
                </c:pt>
                <c:pt idx="4">
                  <c:v>305</c:v>
                </c:pt>
                <c:pt idx="5">
                  <c:v>284</c:v>
                </c:pt>
                <c:pt idx="6">
                  <c:v>263</c:v>
                </c:pt>
                <c:pt idx="7">
                  <c:v>247</c:v>
                </c:pt>
                <c:pt idx="8">
                  <c:v>231</c:v>
                </c:pt>
                <c:pt idx="9">
                  <c:v>216.5</c:v>
                </c:pt>
                <c:pt idx="10">
                  <c:v>202</c:v>
                </c:pt>
                <c:pt idx="11">
                  <c:v>187.5</c:v>
                </c:pt>
                <c:pt idx="12">
                  <c:v>173</c:v>
                </c:pt>
                <c:pt idx="13">
                  <c:v>158.5</c:v>
                </c:pt>
                <c:pt idx="14">
                  <c:v>144</c:v>
                </c:pt>
                <c:pt idx="15">
                  <c:v>129.5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'wpd_datasets from Greg'!$I$33</c:f>
              <c:strCache>
                <c:ptCount val="1"/>
                <c:pt idx="0">
                  <c:v>Average (Excl EIA)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'wpd_datasets from Greg'!$A$34:$A$54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cat>
          <c:val>
            <c:numRef>
              <c:f>'wpd_datasets from Greg'!$I$34:$I$54</c:f>
              <c:numCache>
                <c:formatCode>0</c:formatCode>
                <c:ptCount val="21"/>
                <c:pt idx="0">
                  <c:v>400</c:v>
                </c:pt>
                <c:pt idx="1">
                  <c:v>364.67500000000007</c:v>
                </c:pt>
                <c:pt idx="2">
                  <c:v>335.8</c:v>
                </c:pt>
                <c:pt idx="3">
                  <c:v>310.72500000000002</c:v>
                </c:pt>
                <c:pt idx="4">
                  <c:v>286.64999999999998</c:v>
                </c:pt>
                <c:pt idx="5">
                  <c:v>265</c:v>
                </c:pt>
                <c:pt idx="6">
                  <c:v>244.55</c:v>
                </c:pt>
                <c:pt idx="7">
                  <c:v>226.15</c:v>
                </c:pt>
                <c:pt idx="8">
                  <c:v>210.75</c:v>
                </c:pt>
                <c:pt idx="9">
                  <c:v>198.32500000000002</c:v>
                </c:pt>
                <c:pt idx="10">
                  <c:v>185</c:v>
                </c:pt>
                <c:pt idx="11">
                  <c:v>171.27500000000001</c:v>
                </c:pt>
                <c:pt idx="12">
                  <c:v>156.65000000000003</c:v>
                </c:pt>
                <c:pt idx="13">
                  <c:v>145.22499999999999</c:v>
                </c:pt>
                <c:pt idx="14">
                  <c:v>137.6</c:v>
                </c:pt>
                <c:pt idx="15">
                  <c:v>130</c:v>
                </c:pt>
                <c:pt idx="16">
                  <c:v>124.15</c:v>
                </c:pt>
                <c:pt idx="17">
                  <c:v>121.35</c:v>
                </c:pt>
                <c:pt idx="18">
                  <c:v>119.55000000000001</c:v>
                </c:pt>
                <c:pt idx="19">
                  <c:v>118.95</c:v>
                </c:pt>
                <c:pt idx="20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78152"/>
        <c:axId val="186478544"/>
      </c:lineChart>
      <c:catAx>
        <c:axId val="18647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78544"/>
        <c:crosses val="autoZero"/>
        <c:auto val="1"/>
        <c:lblAlgn val="ctr"/>
        <c:lblOffset val="100"/>
        <c:noMultiLvlLbl val="0"/>
      </c:catAx>
      <c:valAx>
        <c:axId val="1864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7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762000</xdr:colOff>
      <xdr:row>26</xdr:row>
      <xdr:rowOff>100853</xdr:rowOff>
    </xdr:from>
    <xdr:to>
      <xdr:col>29</xdr:col>
      <xdr:colOff>291353</xdr:colOff>
      <xdr:row>28</xdr:row>
      <xdr:rowOff>78441</xdr:rowOff>
    </xdr:to>
    <xdr:sp macro="" textlink="">
      <xdr:nvSpPr>
        <xdr:cNvPr id="3" name="Down Arrow 2"/>
        <xdr:cNvSpPr/>
      </xdr:nvSpPr>
      <xdr:spPr>
        <a:xfrm>
          <a:off x="23308235" y="5434853"/>
          <a:ext cx="481853" cy="35858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180974</xdr:colOff>
      <xdr:row>3</xdr:row>
      <xdr:rowOff>38100</xdr:rowOff>
    </xdr:from>
    <xdr:to>
      <xdr:col>18</xdr:col>
      <xdr:colOff>409575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D061711-5B3F-4B9C-B006-25109B717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32</xdr:row>
      <xdr:rowOff>119062</xdr:rowOff>
    </xdr:from>
    <xdr:to>
      <xdr:col>17</xdr:col>
      <xdr:colOff>400050</xdr:colOff>
      <xdr:row>52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C1:AJ34"/>
  <sheetViews>
    <sheetView topLeftCell="K1" zoomScale="85" zoomScaleNormal="85" workbookViewId="0">
      <selection activeCell="AA32" sqref="AA32"/>
    </sheetView>
  </sheetViews>
  <sheetFormatPr defaultRowHeight="15" x14ac:dyDescent="0.25"/>
  <cols>
    <col min="3" max="3" width="35" customWidth="1"/>
    <col min="5" max="6" width="12" customWidth="1"/>
    <col min="7" max="7" width="12.5703125" customWidth="1"/>
    <col min="8" max="8" width="13.7109375" customWidth="1"/>
    <col min="16" max="16" width="11.7109375" customWidth="1"/>
    <col min="17" max="17" width="11.85546875" customWidth="1"/>
    <col min="18" max="18" width="15.42578125" customWidth="1"/>
    <col min="19" max="19" width="12.7109375" customWidth="1"/>
    <col min="20" max="20" width="10.42578125" customWidth="1"/>
    <col min="22" max="22" width="13.42578125" customWidth="1"/>
    <col min="23" max="23" width="12.5703125" customWidth="1"/>
    <col min="24" max="24" width="12.42578125" customWidth="1"/>
    <col min="25" max="26" width="13.7109375" customWidth="1"/>
    <col min="27" max="27" width="10.85546875" customWidth="1"/>
    <col min="28" max="28" width="13.85546875" bestFit="1" customWidth="1"/>
    <col min="29" max="30" width="14.28515625" bestFit="1" customWidth="1"/>
    <col min="31" max="31" width="12" customWidth="1"/>
    <col min="32" max="32" width="15" bestFit="1" customWidth="1"/>
    <col min="33" max="33" width="11.7109375" customWidth="1"/>
    <col min="34" max="34" width="12.140625" customWidth="1"/>
    <col min="35" max="35" width="12" customWidth="1"/>
    <col min="36" max="36" width="13.7109375" customWidth="1"/>
  </cols>
  <sheetData>
    <row r="1" spans="3:36" x14ac:dyDescent="0.25">
      <c r="T1" s="301" t="s">
        <v>60</v>
      </c>
    </row>
    <row r="2" spans="3:36" x14ac:dyDescent="0.25">
      <c r="C2" s="271" t="s">
        <v>64</v>
      </c>
      <c r="D2" s="271"/>
      <c r="Z2" s="312">
        <v>12.76</v>
      </c>
      <c r="AA2" s="313" t="s">
        <v>73</v>
      </c>
    </row>
    <row r="3" spans="3:36" x14ac:dyDescent="0.25">
      <c r="C3" s="274" t="s">
        <v>67</v>
      </c>
      <c r="D3" s="275"/>
      <c r="E3" s="275"/>
      <c r="F3" s="275"/>
      <c r="G3" s="275"/>
      <c r="H3" s="276"/>
      <c r="L3" s="273" t="s">
        <v>61</v>
      </c>
      <c r="P3" t="s">
        <v>65</v>
      </c>
      <c r="V3" t="s">
        <v>66</v>
      </c>
      <c r="W3" s="300" t="s">
        <v>69</v>
      </c>
      <c r="AB3" s="271" t="s">
        <v>71</v>
      </c>
      <c r="AG3" s="271" t="s">
        <v>72</v>
      </c>
    </row>
    <row r="4" spans="3:36" x14ac:dyDescent="0.25">
      <c r="C4" s="277" t="s">
        <v>68</v>
      </c>
      <c r="D4" s="278"/>
      <c r="E4" s="279" t="s">
        <v>59</v>
      </c>
      <c r="F4" s="278"/>
      <c r="G4" s="278"/>
      <c r="H4" s="280"/>
      <c r="I4" s="92"/>
      <c r="L4" s="274" t="s">
        <v>63</v>
      </c>
      <c r="M4" s="275"/>
      <c r="N4" s="276"/>
      <c r="P4" s="274"/>
      <c r="Q4" s="275"/>
      <c r="R4" s="275"/>
      <c r="S4" s="276"/>
      <c r="V4" s="274" t="s">
        <v>70</v>
      </c>
      <c r="W4" s="275"/>
      <c r="X4" s="275"/>
      <c r="Y4" s="276"/>
      <c r="AB4" s="311" t="s">
        <v>10</v>
      </c>
      <c r="AC4" s="275"/>
      <c r="AD4" s="275"/>
      <c r="AE4" s="276"/>
      <c r="AG4" s="311" t="s">
        <v>10</v>
      </c>
      <c r="AH4" s="275"/>
      <c r="AI4" s="275"/>
      <c r="AJ4" s="276"/>
    </row>
    <row r="5" spans="3:36" ht="45" x14ac:dyDescent="0.25">
      <c r="C5" s="277"/>
      <c r="D5" s="278"/>
      <c r="E5" s="342" t="s">
        <v>50</v>
      </c>
      <c r="F5" s="342" t="s">
        <v>51</v>
      </c>
      <c r="G5" s="342" t="s">
        <v>56</v>
      </c>
      <c r="H5" s="343" t="s">
        <v>58</v>
      </c>
      <c r="L5" s="277"/>
      <c r="M5" s="278" t="s">
        <v>62</v>
      </c>
      <c r="N5" s="280"/>
      <c r="P5" s="287" t="s">
        <v>50</v>
      </c>
      <c r="Q5" s="281" t="s">
        <v>51</v>
      </c>
      <c r="R5" s="281" t="s">
        <v>56</v>
      </c>
      <c r="S5" s="282" t="s">
        <v>58</v>
      </c>
      <c r="V5" s="287" t="s">
        <v>50</v>
      </c>
      <c r="W5" s="281" t="s">
        <v>51</v>
      </c>
      <c r="X5" s="281" t="s">
        <v>56</v>
      </c>
      <c r="Y5" s="282" t="s">
        <v>58</v>
      </c>
      <c r="AB5" s="287" t="s">
        <v>50</v>
      </c>
      <c r="AC5" s="281" t="s">
        <v>51</v>
      </c>
      <c r="AD5" s="281" t="s">
        <v>56</v>
      </c>
      <c r="AE5" s="282" t="s">
        <v>58</v>
      </c>
      <c r="AG5" s="287" t="s">
        <v>50</v>
      </c>
      <c r="AH5" s="281" t="s">
        <v>51</v>
      </c>
      <c r="AI5" s="281" t="s">
        <v>56</v>
      </c>
      <c r="AJ5" s="282" t="s">
        <v>58</v>
      </c>
    </row>
    <row r="6" spans="3:36" x14ac:dyDescent="0.25">
      <c r="C6" s="277" t="s">
        <v>15</v>
      </c>
      <c r="D6" s="278" t="s">
        <v>16</v>
      </c>
      <c r="E6" s="278">
        <v>5.0000000000000001E-3</v>
      </c>
      <c r="F6" s="278">
        <v>0.1</v>
      </c>
      <c r="G6" s="278">
        <v>0.5</v>
      </c>
      <c r="H6" s="280">
        <v>100</v>
      </c>
      <c r="L6" s="314">
        <v>2015</v>
      </c>
      <c r="M6" s="315">
        <f>'wpd_datasets from Greg'!H4</f>
        <v>400</v>
      </c>
      <c r="N6" s="280"/>
      <c r="P6" s="277"/>
      <c r="Q6" s="278"/>
      <c r="R6" s="278"/>
      <c r="S6" s="280"/>
      <c r="U6" s="271">
        <v>2015</v>
      </c>
      <c r="V6" s="297">
        <f>P17</f>
        <v>970.90252758887766</v>
      </c>
      <c r="W6" s="298">
        <f>Q17</f>
        <v>573.35622691904109</v>
      </c>
      <c r="X6" s="298">
        <f>R17</f>
        <v>504.6918223566766</v>
      </c>
      <c r="Y6" s="299">
        <f>S17</f>
        <v>464.57045597061722</v>
      </c>
      <c r="AA6" s="271">
        <v>2015</v>
      </c>
      <c r="AB6" s="319">
        <f>(V6*$Z$2)*(1000/3.6)</f>
        <v>3441310.0700094663</v>
      </c>
      <c r="AC6" s="320">
        <f>(W6*$Z$2)*(1000/3.6)</f>
        <v>2032229.2931908234</v>
      </c>
      <c r="AD6" s="320">
        <f>(X6*$Z$2)*(1000/3.6)</f>
        <v>1788852.1259086649</v>
      </c>
      <c r="AE6" s="321">
        <f>(Y6*$Z$2)*(1000/3.6)</f>
        <v>1646644.1717180766</v>
      </c>
      <c r="AG6" s="308">
        <f>(P26*$Z$2)*(1000/3.6)</f>
        <v>0</v>
      </c>
      <c r="AH6" s="309">
        <f>(Q26*$Z$2)*(1000/3.6)</f>
        <v>32515.668691053175</v>
      </c>
      <c r="AI6" s="309">
        <f>(R26*$Z$2)*(1000/3.6)</f>
        <v>28621.634014538638</v>
      </c>
      <c r="AJ6" s="310">
        <f>(S26*$Z$2)*(1000/3.6)</f>
        <v>19759.730060616919</v>
      </c>
    </row>
    <row r="7" spans="3:36" x14ac:dyDescent="0.25">
      <c r="C7" s="277" t="s">
        <v>18</v>
      </c>
      <c r="D7" s="278" t="s">
        <v>19</v>
      </c>
      <c r="E7" s="278">
        <v>2</v>
      </c>
      <c r="F7" s="278">
        <v>2</v>
      </c>
      <c r="G7" s="278">
        <v>4</v>
      </c>
      <c r="H7" s="280">
        <v>4</v>
      </c>
      <c r="L7" s="314">
        <v>2016</v>
      </c>
      <c r="M7" s="316">
        <f>'wpd_datasets from Greg'!H5</f>
        <v>364.67500000000007</v>
      </c>
      <c r="N7" s="317">
        <f>M7/M6</f>
        <v>0.91168750000000021</v>
      </c>
      <c r="P7" s="277"/>
      <c r="Q7" s="278"/>
      <c r="R7" s="278"/>
      <c r="S7" s="280"/>
      <c r="U7" s="271">
        <v>2016</v>
      </c>
      <c r="V7" s="294">
        <f>V6*$N7</f>
        <v>885.1596981211851</v>
      </c>
      <c r="W7" s="295">
        <f>W6*$N7</f>
        <v>522.72170512925334</v>
      </c>
      <c r="X7" s="295">
        <f>X6*$N7</f>
        <v>460.12122579480268</v>
      </c>
      <c r="Y7" s="296">
        <f>Y6*$N7</f>
        <v>423.54307757771215</v>
      </c>
      <c r="AA7" s="271">
        <v>2016</v>
      </c>
      <c r="AB7" s="319">
        <f t="shared" ref="AB7:AB26" si="0">(V7*$Z$2)*(1000/3.6)</f>
        <v>3137399.374451756</v>
      </c>
      <c r="AC7" s="320">
        <f t="shared" ref="AC7:AC26" si="1">(W7*$Z$2)*(1000/3.6)</f>
        <v>1852758.0437359088</v>
      </c>
      <c r="AD7" s="320">
        <f t="shared" ref="AD7:AD26" si="2">(X7*$Z$2)*(1000/3.6)</f>
        <v>1630874.1225393561</v>
      </c>
      <c r="AE7" s="321">
        <f t="shared" ref="AE7:AE26" si="3">(Y7*$Z$2)*(1000/3.6)</f>
        <v>1501224.9083032242</v>
      </c>
      <c r="AG7" s="283"/>
      <c r="AH7" s="86"/>
      <c r="AI7" s="86"/>
      <c r="AJ7" s="284"/>
    </row>
    <row r="8" spans="3:36" x14ac:dyDescent="0.25">
      <c r="C8" s="277" t="s">
        <v>20</v>
      </c>
      <c r="D8" s="278" t="s">
        <v>11</v>
      </c>
      <c r="E8" s="278">
        <v>0.01</v>
      </c>
      <c r="F8" s="278">
        <v>0.2</v>
      </c>
      <c r="G8" s="278">
        <v>2</v>
      </c>
      <c r="H8" s="280">
        <v>400</v>
      </c>
      <c r="L8" s="314">
        <v>2017</v>
      </c>
      <c r="M8" s="316">
        <f>'wpd_datasets from Greg'!H6</f>
        <v>335.8</v>
      </c>
      <c r="N8" s="317">
        <f t="shared" ref="N8:N26" si="4">M8/M7</f>
        <v>0.92081990813738246</v>
      </c>
      <c r="P8" s="277"/>
      <c r="Q8" s="278"/>
      <c r="R8" s="278"/>
      <c r="S8" s="280"/>
      <c r="U8" s="271">
        <v>2017</v>
      </c>
      <c r="V8" s="294">
        <f t="shared" ref="V8:V26" si="5">V7*$N8</f>
        <v>815.07267191086282</v>
      </c>
      <c r="W8" s="295">
        <f t="shared" ref="W8:W26" si="6">W7*$N8</f>
        <v>481.33255249853499</v>
      </c>
      <c r="X8" s="295">
        <f t="shared" ref="X8:X26" si="7">X7*$N8</f>
        <v>423.68878486842999</v>
      </c>
      <c r="Y8" s="296">
        <f t="shared" ref="Y8:Y26" si="8">Y7*$N8</f>
        <v>390.00689778733317</v>
      </c>
      <c r="AA8" s="271">
        <v>2017</v>
      </c>
      <c r="AB8" s="319">
        <f t="shared" si="0"/>
        <v>2888979.8037729473</v>
      </c>
      <c r="AC8" s="320">
        <f t="shared" si="1"/>
        <v>1706056.491633696</v>
      </c>
      <c r="AD8" s="320">
        <f t="shared" si="2"/>
        <v>1501741.359700324</v>
      </c>
      <c r="AE8" s="321">
        <f t="shared" si="3"/>
        <v>1382357.7821573252</v>
      </c>
    </row>
    <row r="9" spans="3:36" ht="15" customHeight="1" x14ac:dyDescent="0.25">
      <c r="C9" s="277" t="s">
        <v>21</v>
      </c>
      <c r="D9" s="278"/>
      <c r="E9" s="278">
        <v>1</v>
      </c>
      <c r="F9" s="278">
        <v>1</v>
      </c>
      <c r="G9" s="278">
        <v>1</v>
      </c>
      <c r="H9" s="280">
        <v>1</v>
      </c>
      <c r="L9" s="314">
        <v>2018</v>
      </c>
      <c r="M9" s="316">
        <f>'wpd_datasets from Greg'!H7</f>
        <v>310.72500000000002</v>
      </c>
      <c r="N9" s="317">
        <f t="shared" si="4"/>
        <v>0.92532757593805837</v>
      </c>
      <c r="P9" s="277"/>
      <c r="Q9" s="278"/>
      <c r="R9" s="278"/>
      <c r="S9" s="280"/>
      <c r="U9" s="271">
        <v>2018</v>
      </c>
      <c r="V9" s="294">
        <f t="shared" si="5"/>
        <v>754.2092197126351</v>
      </c>
      <c r="W9" s="295">
        <f t="shared" si="6"/>
        <v>445.39028402354762</v>
      </c>
      <c r="X9" s="295">
        <f t="shared" si="7"/>
        <v>392.05091625444584</v>
      </c>
      <c r="Y9" s="296">
        <f t="shared" si="8"/>
        <v>360.88413732867508</v>
      </c>
      <c r="AA9" s="271">
        <v>2018</v>
      </c>
      <c r="AB9" s="319">
        <f t="shared" si="0"/>
        <v>2673252.6787592289</v>
      </c>
      <c r="AC9" s="320">
        <f t="shared" si="1"/>
        <v>1578661.1178167963</v>
      </c>
      <c r="AD9" s="320">
        <f t="shared" si="2"/>
        <v>1389602.6920574245</v>
      </c>
      <c r="AE9" s="321">
        <f t="shared" si="3"/>
        <v>1279133.7756427482</v>
      </c>
    </row>
    <row r="10" spans="3:36" ht="15" customHeight="1" x14ac:dyDescent="0.25">
      <c r="C10" s="277" t="s">
        <v>22</v>
      </c>
      <c r="D10" s="278"/>
      <c r="E10" s="278">
        <v>250</v>
      </c>
      <c r="F10" s="278">
        <v>250</v>
      </c>
      <c r="G10" s="278">
        <v>250</v>
      </c>
      <c r="H10" s="280">
        <v>350</v>
      </c>
      <c r="L10" s="314">
        <v>2019</v>
      </c>
      <c r="M10" s="316">
        <f>'wpd_datasets from Greg'!H8</f>
        <v>286.64999999999998</v>
      </c>
      <c r="N10" s="317">
        <f t="shared" si="4"/>
        <v>0.92251991310644443</v>
      </c>
      <c r="P10" s="305">
        <f t="shared" ref="P10:S11" si="9">E10</f>
        <v>250</v>
      </c>
      <c r="Q10" s="306">
        <f t="shared" si="9"/>
        <v>250</v>
      </c>
      <c r="R10" s="306">
        <f t="shared" si="9"/>
        <v>250</v>
      </c>
      <c r="S10" s="307">
        <f t="shared" si="9"/>
        <v>350</v>
      </c>
      <c r="U10" s="271">
        <v>2019</v>
      </c>
      <c r="V10" s="294">
        <f t="shared" si="5"/>
        <v>695.7730238333794</v>
      </c>
      <c r="W10" s="295">
        <f t="shared" si="6"/>
        <v>410.88140611585777</v>
      </c>
      <c r="X10" s="295">
        <f t="shared" si="7"/>
        <v>361.67477719635332</v>
      </c>
      <c r="Y10" s="296">
        <f t="shared" si="8"/>
        <v>332.92280300994349</v>
      </c>
      <c r="AA10" s="271">
        <v>2019</v>
      </c>
      <c r="AB10" s="319">
        <f t="shared" si="0"/>
        <v>2466128.8289205339</v>
      </c>
      <c r="AC10" s="320">
        <f t="shared" si="1"/>
        <v>1456346.3172328735</v>
      </c>
      <c r="AD10" s="320">
        <f t="shared" si="2"/>
        <v>1281936.1547292967</v>
      </c>
      <c r="AE10" s="321">
        <f t="shared" si="3"/>
        <v>1180026.3795574661</v>
      </c>
    </row>
    <row r="11" spans="3:36" x14ac:dyDescent="0.25">
      <c r="C11" s="277" t="s">
        <v>23</v>
      </c>
      <c r="D11" s="278" t="s">
        <v>24</v>
      </c>
      <c r="E11" s="278">
        <v>10</v>
      </c>
      <c r="F11" s="278">
        <v>10</v>
      </c>
      <c r="G11" s="278">
        <v>10</v>
      </c>
      <c r="H11" s="280">
        <v>20</v>
      </c>
      <c r="L11" s="314">
        <v>2020</v>
      </c>
      <c r="M11" s="316">
        <f>'wpd_datasets from Greg'!H9</f>
        <v>265</v>
      </c>
      <c r="N11" s="317">
        <f t="shared" si="4"/>
        <v>0.92447235304378172</v>
      </c>
      <c r="P11" s="305">
        <f t="shared" si="9"/>
        <v>10</v>
      </c>
      <c r="Q11" s="306">
        <f t="shared" si="9"/>
        <v>10</v>
      </c>
      <c r="R11" s="306">
        <f t="shared" si="9"/>
        <v>10</v>
      </c>
      <c r="S11" s="307">
        <f t="shared" si="9"/>
        <v>20</v>
      </c>
      <c r="U11" s="271">
        <v>2020</v>
      </c>
      <c r="V11" s="294">
        <f t="shared" si="5"/>
        <v>643.22292452763145</v>
      </c>
      <c r="W11" s="295">
        <f t="shared" si="6"/>
        <v>379.84850033386471</v>
      </c>
      <c r="X11" s="295">
        <f t="shared" si="7"/>
        <v>334.35833231129823</v>
      </c>
      <c r="Y11" s="296">
        <f t="shared" si="8"/>
        <v>307.77792708053386</v>
      </c>
      <c r="AA11" s="271">
        <v>2020</v>
      </c>
      <c r="AB11" s="319">
        <f t="shared" si="0"/>
        <v>2279867.9213812714</v>
      </c>
      <c r="AC11" s="320">
        <f t="shared" si="1"/>
        <v>1346351.9067389204</v>
      </c>
      <c r="AD11" s="320">
        <f t="shared" si="2"/>
        <v>1185114.5334144903</v>
      </c>
      <c r="AE11" s="321">
        <f t="shared" si="3"/>
        <v>1090901.7637632254</v>
      </c>
    </row>
    <row r="12" spans="3:36" x14ac:dyDescent="0.25">
      <c r="C12" s="277" t="s">
        <v>25</v>
      </c>
      <c r="D12" s="278" t="s">
        <v>11</v>
      </c>
      <c r="E12" s="278">
        <v>3</v>
      </c>
      <c r="F12" s="278">
        <v>50</v>
      </c>
      <c r="G12" s="278">
        <v>500</v>
      </c>
      <c r="H12" s="280">
        <v>140000</v>
      </c>
      <c r="L12" s="314">
        <v>2021</v>
      </c>
      <c r="M12" s="316">
        <f>'wpd_datasets from Greg'!H10</f>
        <v>244.55</v>
      </c>
      <c r="N12" s="317">
        <f t="shared" si="4"/>
        <v>0.92283018867924538</v>
      </c>
      <c r="P12" s="277"/>
      <c r="Q12" s="278"/>
      <c r="R12" s="278"/>
      <c r="S12" s="280"/>
      <c r="U12" s="271">
        <v>2021</v>
      </c>
      <c r="V12" s="294">
        <f t="shared" si="5"/>
        <v>593.58553280465014</v>
      </c>
      <c r="W12" s="295">
        <f t="shared" si="6"/>
        <v>350.53566323262879</v>
      </c>
      <c r="X12" s="295">
        <f t="shared" si="7"/>
        <v>308.55596289331316</v>
      </c>
      <c r="Y12" s="296">
        <f t="shared" si="8"/>
        <v>284.02676251903608</v>
      </c>
      <c r="AA12" s="271">
        <v>2021</v>
      </c>
      <c r="AB12" s="319">
        <f t="shared" si="0"/>
        <v>2103930.9440520373</v>
      </c>
      <c r="AC12" s="320">
        <f t="shared" si="1"/>
        <v>1242454.1841245398</v>
      </c>
      <c r="AD12" s="320">
        <f t="shared" si="2"/>
        <v>1093659.4684774098</v>
      </c>
      <c r="AE12" s="321">
        <f t="shared" si="3"/>
        <v>1006717.0804841389</v>
      </c>
    </row>
    <row r="13" spans="3:36" x14ac:dyDescent="0.25">
      <c r="C13" s="283" t="s">
        <v>26</v>
      </c>
      <c r="D13" s="86" t="s">
        <v>11</v>
      </c>
      <c r="E13" s="86">
        <v>25</v>
      </c>
      <c r="F13" s="86">
        <v>500</v>
      </c>
      <c r="G13" s="86">
        <v>5000</v>
      </c>
      <c r="H13" s="280">
        <v>2800000</v>
      </c>
      <c r="L13" s="314">
        <v>2022</v>
      </c>
      <c r="M13" s="316">
        <f>'wpd_datasets from Greg'!H11</f>
        <v>226.15</v>
      </c>
      <c r="N13" s="317">
        <f t="shared" si="4"/>
        <v>0.92475976282968719</v>
      </c>
      <c r="P13" s="283"/>
      <c r="Q13" s="86"/>
      <c r="R13" s="86"/>
      <c r="S13" s="284"/>
      <c r="U13" s="271">
        <v>2022</v>
      </c>
      <c r="V13" s="294">
        <f t="shared" si="5"/>
        <v>548.9240165355618</v>
      </c>
      <c r="W13" s="295">
        <f t="shared" si="6"/>
        <v>324.16127679435289</v>
      </c>
      <c r="X13" s="295">
        <f t="shared" si="7"/>
        <v>285.34013906490605</v>
      </c>
      <c r="Y13" s="296">
        <f t="shared" si="8"/>
        <v>262.65652154438772</v>
      </c>
      <c r="AA13" s="271">
        <v>2022</v>
      </c>
      <c r="AB13" s="319">
        <f t="shared" si="0"/>
        <v>1945630.6808316023</v>
      </c>
      <c r="AC13" s="320">
        <f t="shared" si="1"/>
        <v>1148971.6366377617</v>
      </c>
      <c r="AD13" s="320">
        <f t="shared" si="2"/>
        <v>1011372.2706856114</v>
      </c>
      <c r="AE13" s="321">
        <f t="shared" si="3"/>
        <v>930971.44858510757</v>
      </c>
    </row>
    <row r="14" spans="3:36" x14ac:dyDescent="0.25">
      <c r="C14" s="277" t="s">
        <v>27</v>
      </c>
      <c r="D14" s="278" t="s">
        <v>28</v>
      </c>
      <c r="E14" s="278">
        <v>769</v>
      </c>
      <c r="F14" s="278">
        <v>401</v>
      </c>
      <c r="G14" s="278">
        <v>401</v>
      </c>
      <c r="H14" s="276">
        <v>366</v>
      </c>
      <c r="I14" s="275"/>
      <c r="J14" s="275"/>
      <c r="L14" s="314">
        <v>2023</v>
      </c>
      <c r="M14" s="316">
        <f>'wpd_datasets from Greg'!H12</f>
        <v>210.75</v>
      </c>
      <c r="N14" s="317">
        <f t="shared" si="4"/>
        <v>0.9319036038027857</v>
      </c>
      <c r="P14" s="288">
        <f>$S$14*E14/$H$14</f>
        <v>840.4371584699453</v>
      </c>
      <c r="Q14" s="289">
        <f>$S$14*F14/$H$14</f>
        <v>438.25136612021856</v>
      </c>
      <c r="R14" s="289">
        <f>$S$14*G14/$H$14</f>
        <v>438.25136612021856</v>
      </c>
      <c r="S14" s="290">
        <f>M6</f>
        <v>400</v>
      </c>
      <c r="U14" s="271">
        <v>2023</v>
      </c>
      <c r="V14" s="294">
        <f t="shared" si="5"/>
        <v>511.54426922338996</v>
      </c>
      <c r="W14" s="295">
        <f t="shared" si="6"/>
        <v>302.08706205796977</v>
      </c>
      <c r="X14" s="295">
        <f t="shared" si="7"/>
        <v>265.90950390417396</v>
      </c>
      <c r="Y14" s="296">
        <f t="shared" si="8"/>
        <v>244.77055898951895</v>
      </c>
      <c r="AA14" s="271">
        <v>2023</v>
      </c>
      <c r="AB14" s="319">
        <f t="shared" si="0"/>
        <v>1813140.2431362378</v>
      </c>
      <c r="AC14" s="320">
        <f t="shared" si="1"/>
        <v>1070730.8088499149</v>
      </c>
      <c r="AD14" s="320">
        <f t="shared" si="2"/>
        <v>942501.46383812767</v>
      </c>
      <c r="AE14" s="321">
        <f t="shared" si="3"/>
        <v>867575.64797396155</v>
      </c>
    </row>
    <row r="15" spans="3:36" x14ac:dyDescent="0.25">
      <c r="C15" s="277" t="s">
        <v>29</v>
      </c>
      <c r="D15" s="278" t="s">
        <v>28</v>
      </c>
      <c r="E15" s="278">
        <v>102</v>
      </c>
      <c r="F15" s="278">
        <v>102</v>
      </c>
      <c r="G15" s="278">
        <v>51</v>
      </c>
      <c r="H15" s="280">
        <v>51</v>
      </c>
      <c r="L15" s="314">
        <v>2024</v>
      </c>
      <c r="M15" s="316">
        <f>'wpd_datasets from Greg'!H13</f>
        <v>198.32500000000002</v>
      </c>
      <c r="N15" s="317">
        <f t="shared" si="4"/>
        <v>0.94104389086595497</v>
      </c>
      <c r="P15" s="288">
        <f>(E15/E$14)*P14</f>
        <v>111.47540983606557</v>
      </c>
      <c r="Q15" s="289">
        <f t="shared" ref="Q15:S16" si="10">(F15/F$14)*Q14</f>
        <v>111.47540983606557</v>
      </c>
      <c r="R15" s="289">
        <f>(G15/G$14)*R14</f>
        <v>55.737704918032783</v>
      </c>
      <c r="S15" s="291">
        <f t="shared" si="10"/>
        <v>55.737704918032783</v>
      </c>
      <c r="U15" s="271">
        <v>2024</v>
      </c>
      <c r="V15" s="294">
        <f t="shared" si="5"/>
        <v>481.38560946016048</v>
      </c>
      <c r="W15" s="295">
        <f t="shared" si="6"/>
        <v>284.27718425929709</v>
      </c>
      <c r="X15" s="295">
        <f t="shared" si="7"/>
        <v>250.23251417221971</v>
      </c>
      <c r="Y15" s="296">
        <f t="shared" si="8"/>
        <v>230.33983920093166</v>
      </c>
      <c r="AA15" s="271">
        <v>2024</v>
      </c>
      <c r="AB15" s="319">
        <f t="shared" si="0"/>
        <v>1706244.5490865686</v>
      </c>
      <c r="AC15" s="320">
        <f t="shared" si="1"/>
        <v>1007604.6864301752</v>
      </c>
      <c r="AD15" s="320">
        <f t="shared" si="2"/>
        <v>886935.24467708985</v>
      </c>
      <c r="AE15" s="321">
        <f t="shared" si="3"/>
        <v>816426.76338996878</v>
      </c>
    </row>
    <row r="16" spans="3:36" x14ac:dyDescent="0.25">
      <c r="C16" s="283" t="s">
        <v>30</v>
      </c>
      <c r="D16" s="86" t="s">
        <v>28</v>
      </c>
      <c r="E16" s="86">
        <v>131</v>
      </c>
      <c r="F16" s="86">
        <v>85</v>
      </c>
      <c r="G16" s="86">
        <v>77</v>
      </c>
      <c r="H16" s="280">
        <v>58</v>
      </c>
      <c r="L16" s="314">
        <v>2025</v>
      </c>
      <c r="M16" s="316">
        <f>'wpd_datasets from Greg'!H14</f>
        <v>185</v>
      </c>
      <c r="N16" s="317">
        <f t="shared" si="4"/>
        <v>0.93281230303794271</v>
      </c>
      <c r="P16" s="288">
        <f>(E16/E$14)*P15</f>
        <v>18.989959282866824</v>
      </c>
      <c r="Q16" s="289">
        <f t="shared" si="10"/>
        <v>23.629450962757041</v>
      </c>
      <c r="R16" s="289">
        <f t="shared" si="10"/>
        <v>10.702751318425248</v>
      </c>
      <c r="S16" s="291">
        <f t="shared" si="10"/>
        <v>8.8327510525844311</v>
      </c>
      <c r="U16" s="271">
        <v>2025</v>
      </c>
      <c r="V16" s="294">
        <f t="shared" si="5"/>
        <v>449.04241900985596</v>
      </c>
      <c r="W16" s="295">
        <f t="shared" si="6"/>
        <v>265.17725495005652</v>
      </c>
      <c r="X16" s="295">
        <f t="shared" si="7"/>
        <v>233.41996783996291</v>
      </c>
      <c r="Y16" s="296">
        <f t="shared" si="8"/>
        <v>214.86383588641047</v>
      </c>
      <c r="AA16" s="271">
        <v>2025</v>
      </c>
      <c r="AB16" s="319">
        <f t="shared" si="0"/>
        <v>1591605.9073793783</v>
      </c>
      <c r="AC16" s="320">
        <f t="shared" si="1"/>
        <v>939906.0481007559</v>
      </c>
      <c r="AD16" s="320">
        <f t="shared" si="2"/>
        <v>827344.10823275743</v>
      </c>
      <c r="AE16" s="321">
        <f t="shared" si="3"/>
        <v>761572.92941961042</v>
      </c>
    </row>
    <row r="17" spans="3:34" x14ac:dyDescent="0.25">
      <c r="C17" s="283" t="s">
        <v>31</v>
      </c>
      <c r="D17" s="86" t="s">
        <v>28</v>
      </c>
      <c r="E17" s="86">
        <v>1001</v>
      </c>
      <c r="F17" s="86">
        <v>588</v>
      </c>
      <c r="G17" s="86">
        <v>529</v>
      </c>
      <c r="H17" s="341">
        <v>475</v>
      </c>
      <c r="I17" s="275"/>
      <c r="J17" s="275"/>
      <c r="L17" s="314">
        <v>2026</v>
      </c>
      <c r="M17" s="316">
        <f>'wpd_datasets from Greg'!H15</f>
        <v>171.27500000000001</v>
      </c>
      <c r="N17" s="317">
        <f t="shared" si="4"/>
        <v>0.92581081081081085</v>
      </c>
      <c r="P17" s="292">
        <f>SUM(P14:P16)</f>
        <v>970.90252758887766</v>
      </c>
      <c r="Q17" s="272">
        <f>SUM(Q14:Q16)</f>
        <v>573.35622691904109</v>
      </c>
      <c r="R17" s="272">
        <f>SUM(R14:R16)</f>
        <v>504.6918223566766</v>
      </c>
      <c r="S17" s="293">
        <f>SUM(S14:S16)</f>
        <v>464.57045597061722</v>
      </c>
      <c r="U17" s="271">
        <v>2026</v>
      </c>
      <c r="V17" s="294">
        <f t="shared" si="5"/>
        <v>415.72832603196264</v>
      </c>
      <c r="W17" s="295">
        <f t="shared" si="6"/>
        <v>245.50396941389693</v>
      </c>
      <c r="X17" s="295">
        <f t="shared" si="7"/>
        <v>216.10272968534946</v>
      </c>
      <c r="Y17" s="296">
        <f t="shared" si="8"/>
        <v>198.92326211591867</v>
      </c>
      <c r="AA17" s="271">
        <v>2026</v>
      </c>
      <c r="AB17" s="319">
        <f t="shared" si="0"/>
        <v>1473525.9556021788</v>
      </c>
      <c r="AC17" s="320">
        <f t="shared" si="1"/>
        <v>870175.18047814572</v>
      </c>
      <c r="AD17" s="320">
        <f t="shared" si="2"/>
        <v>765964.1196625164</v>
      </c>
      <c r="AE17" s="321">
        <f t="shared" si="3"/>
        <v>705072.45127753401</v>
      </c>
    </row>
    <row r="18" spans="3:34" x14ac:dyDescent="0.25">
      <c r="C18" s="277" t="s">
        <v>32</v>
      </c>
      <c r="D18" s="278" t="s">
        <v>28</v>
      </c>
      <c r="E18" s="278"/>
      <c r="F18" s="278"/>
      <c r="G18" s="278"/>
      <c r="H18" s="280"/>
      <c r="L18" s="314">
        <v>2027</v>
      </c>
      <c r="M18" s="316">
        <f>'wpd_datasets from Greg'!H16</f>
        <v>156.65000000000003</v>
      </c>
      <c r="N18" s="317">
        <f t="shared" si="4"/>
        <v>0.91461100569259979</v>
      </c>
      <c r="P18" s="277"/>
      <c r="Q18" s="278"/>
      <c r="R18" s="278"/>
      <c r="S18" s="280"/>
      <c r="U18" s="271">
        <v>2027</v>
      </c>
      <c r="V18" s="294">
        <f t="shared" si="5"/>
        <v>380.22970236699439</v>
      </c>
      <c r="W18" s="295">
        <f t="shared" si="6"/>
        <v>224.54063236716954</v>
      </c>
      <c r="X18" s="295">
        <f t="shared" si="7"/>
        <v>197.64993493043352</v>
      </c>
      <c r="Y18" s="296">
        <f t="shared" si="8"/>
        <v>181.93740481949303</v>
      </c>
      <c r="AA18" s="271">
        <v>2027</v>
      </c>
      <c r="AB18" s="319">
        <f t="shared" si="0"/>
        <v>1347703.056167458</v>
      </c>
      <c r="AC18" s="320">
        <f t="shared" si="1"/>
        <v>795871.79694585642</v>
      </c>
      <c r="AD18" s="320">
        <f t="shared" si="2"/>
        <v>700559.213808981</v>
      </c>
      <c r="AE18" s="321">
        <f t="shared" si="3"/>
        <v>644867.0237490919</v>
      </c>
    </row>
    <row r="19" spans="3:34" ht="15" customHeight="1" x14ac:dyDescent="0.25">
      <c r="C19" s="277" t="s">
        <v>33</v>
      </c>
      <c r="D19" s="278"/>
      <c r="E19" s="278">
        <v>0</v>
      </c>
      <c r="F19" s="278">
        <v>0</v>
      </c>
      <c r="G19" s="278">
        <v>0</v>
      </c>
      <c r="H19" s="280">
        <v>0</v>
      </c>
      <c r="L19" s="314">
        <v>2028</v>
      </c>
      <c r="M19" s="316">
        <f>'wpd_datasets from Greg'!H17</f>
        <v>145.22499999999999</v>
      </c>
      <c r="N19" s="317">
        <f t="shared" si="4"/>
        <v>0.92706670922438539</v>
      </c>
      <c r="P19" s="277"/>
      <c r="Q19" s="278"/>
      <c r="R19" s="278"/>
      <c r="S19" s="280"/>
      <c r="U19" s="271">
        <v>2028</v>
      </c>
      <c r="V19" s="294">
        <f t="shared" si="5"/>
        <v>352.49829892273698</v>
      </c>
      <c r="W19" s="295">
        <f t="shared" si="6"/>
        <v>208.16414513579437</v>
      </c>
      <c r="X19" s="295">
        <f t="shared" si="7"/>
        <v>183.2346747543709</v>
      </c>
      <c r="Y19" s="296">
        <f t="shared" si="8"/>
        <v>168.66811117083222</v>
      </c>
      <c r="AA19" s="271">
        <v>2028</v>
      </c>
      <c r="AB19" s="319">
        <f t="shared" si="0"/>
        <v>1249410.6372928121</v>
      </c>
      <c r="AC19" s="320">
        <f t="shared" si="1"/>
        <v>737826.24775909341</v>
      </c>
      <c r="AD19" s="320">
        <f t="shared" si="2"/>
        <v>649465.12496271462</v>
      </c>
      <c r="AE19" s="321">
        <f t="shared" si="3"/>
        <v>597834.74959439423</v>
      </c>
    </row>
    <row r="20" spans="3:34" ht="15" customHeight="1" x14ac:dyDescent="0.25">
      <c r="C20" s="277" t="s">
        <v>34</v>
      </c>
      <c r="D20" s="278"/>
      <c r="E20" s="278">
        <v>0</v>
      </c>
      <c r="F20" s="278">
        <v>0</v>
      </c>
      <c r="G20" s="278">
        <v>0</v>
      </c>
      <c r="H20" s="280">
        <v>189</v>
      </c>
      <c r="L20" s="314">
        <v>2029</v>
      </c>
      <c r="M20" s="316">
        <f>'wpd_datasets from Greg'!H18</f>
        <v>137.6</v>
      </c>
      <c r="N20" s="317">
        <f t="shared" si="4"/>
        <v>0.94749526596660349</v>
      </c>
      <c r="P20" s="277"/>
      <c r="Q20" s="278"/>
      <c r="R20" s="278"/>
      <c r="S20" s="280"/>
      <c r="U20" s="271">
        <v>2029</v>
      </c>
      <c r="V20" s="294">
        <f t="shared" si="5"/>
        <v>333.99046949057396</v>
      </c>
      <c r="W20" s="295">
        <f t="shared" si="6"/>
        <v>197.23454206015015</v>
      </c>
      <c r="X20" s="295">
        <f t="shared" si="7"/>
        <v>173.61398689069674</v>
      </c>
      <c r="Y20" s="296">
        <f t="shared" si="8"/>
        <v>159.81223685389233</v>
      </c>
      <c r="AA20" s="271">
        <v>2029</v>
      </c>
      <c r="AB20" s="319">
        <f t="shared" si="0"/>
        <v>1183810.6640832564</v>
      </c>
      <c r="AC20" s="320">
        <f t="shared" si="1"/>
        <v>699086.87685764336</v>
      </c>
      <c r="AD20" s="320">
        <f t="shared" si="2"/>
        <v>615365.13131258055</v>
      </c>
      <c r="AE20" s="321">
        <f t="shared" si="3"/>
        <v>566445.59507101832</v>
      </c>
    </row>
    <row r="21" spans="3:34" ht="15" customHeight="1" x14ac:dyDescent="0.25">
      <c r="C21" s="277" t="s">
        <v>35</v>
      </c>
      <c r="D21" s="278"/>
      <c r="E21" s="278">
        <v>0</v>
      </c>
      <c r="F21" s="278">
        <v>0</v>
      </c>
      <c r="G21" s="278">
        <v>0</v>
      </c>
      <c r="H21" s="280">
        <v>0</v>
      </c>
      <c r="L21" s="314">
        <v>2030</v>
      </c>
      <c r="M21" s="316">
        <f>'wpd_datasets from Greg'!H19</f>
        <v>130</v>
      </c>
      <c r="N21" s="317">
        <f t="shared" si="4"/>
        <v>0.94476744186046513</v>
      </c>
      <c r="P21" s="277"/>
      <c r="Q21" s="278"/>
      <c r="R21" s="278"/>
      <c r="S21" s="280"/>
      <c r="U21" s="271">
        <v>2030</v>
      </c>
      <c r="V21" s="294">
        <f t="shared" si="5"/>
        <v>315.54332146638529</v>
      </c>
      <c r="W21" s="295">
        <f t="shared" si="6"/>
        <v>186.34077374868838</v>
      </c>
      <c r="X21" s="295">
        <f t="shared" si="7"/>
        <v>164.02484226591989</v>
      </c>
      <c r="Y21" s="296">
        <f t="shared" si="8"/>
        <v>150.98539819045061</v>
      </c>
      <c r="AA21" s="271">
        <v>2030</v>
      </c>
      <c r="AB21" s="319">
        <f t="shared" si="0"/>
        <v>1118425.7727530769</v>
      </c>
      <c r="AC21" s="320">
        <f t="shared" si="1"/>
        <v>660474.52028701769</v>
      </c>
      <c r="AD21" s="320">
        <f t="shared" si="2"/>
        <v>581376.94092031603</v>
      </c>
      <c r="AE21" s="321">
        <f t="shared" si="3"/>
        <v>535159.35580837494</v>
      </c>
    </row>
    <row r="22" spans="3:34" x14ac:dyDescent="0.25">
      <c r="C22" s="277" t="s">
        <v>36</v>
      </c>
      <c r="D22" s="278" t="s">
        <v>28</v>
      </c>
      <c r="E22" s="278"/>
      <c r="F22" s="278"/>
      <c r="G22" s="278"/>
      <c r="H22" s="280"/>
      <c r="L22" s="314">
        <v>2031</v>
      </c>
      <c r="M22" s="316">
        <f>'wpd_datasets from Greg'!H20</f>
        <v>124.15</v>
      </c>
      <c r="N22" s="317">
        <f t="shared" si="4"/>
        <v>0.95500000000000007</v>
      </c>
      <c r="P22" s="277"/>
      <c r="Q22" s="278"/>
      <c r="R22" s="278"/>
      <c r="S22" s="280"/>
      <c r="U22" s="271">
        <v>2031</v>
      </c>
      <c r="V22" s="294">
        <f t="shared" si="5"/>
        <v>301.34387200039799</v>
      </c>
      <c r="W22" s="295">
        <f t="shared" si="6"/>
        <v>177.95543892999743</v>
      </c>
      <c r="X22" s="295">
        <f t="shared" si="7"/>
        <v>156.64372436395351</v>
      </c>
      <c r="Y22" s="296">
        <f t="shared" si="8"/>
        <v>144.19105527188034</v>
      </c>
      <c r="AA22" s="271">
        <v>2031</v>
      </c>
      <c r="AB22" s="319">
        <f t="shared" si="0"/>
        <v>1068096.6129791883</v>
      </c>
      <c r="AC22" s="320">
        <f t="shared" si="1"/>
        <v>630753.16687410197</v>
      </c>
      <c r="AD22" s="320">
        <f t="shared" si="2"/>
        <v>555214.97857890185</v>
      </c>
      <c r="AE22" s="321">
        <f t="shared" si="3"/>
        <v>511077.18479699804</v>
      </c>
    </row>
    <row r="23" spans="3:34" ht="15" customHeight="1" x14ac:dyDescent="0.25">
      <c r="C23" s="277" t="s">
        <v>33</v>
      </c>
      <c r="D23" s="278"/>
      <c r="E23" s="278">
        <v>0</v>
      </c>
      <c r="F23" s="278">
        <v>0</v>
      </c>
      <c r="G23" s="278">
        <v>0</v>
      </c>
      <c r="H23" s="280">
        <v>0</v>
      </c>
      <c r="L23" s="314">
        <v>2032</v>
      </c>
      <c r="M23" s="316">
        <f>'wpd_datasets from Greg'!H21</f>
        <v>121.35</v>
      </c>
      <c r="N23" s="317">
        <f t="shared" si="4"/>
        <v>0.97744663713250091</v>
      </c>
      <c r="P23" s="277"/>
      <c r="Q23" s="278"/>
      <c r="R23" s="278"/>
      <c r="S23" s="280"/>
      <c r="U23" s="271">
        <v>2032</v>
      </c>
      <c r="V23" s="294">
        <f t="shared" si="5"/>
        <v>294.54755430727585</v>
      </c>
      <c r="W23" s="295">
        <f t="shared" si="6"/>
        <v>173.94194534156412</v>
      </c>
      <c r="X23" s="295">
        <f t="shared" si="7"/>
        <v>153.11088160745675</v>
      </c>
      <c r="Y23" s="296">
        <f t="shared" si="8"/>
        <v>140.93906208008602</v>
      </c>
      <c r="AA23" s="271">
        <v>2032</v>
      </c>
      <c r="AB23" s="319">
        <f t="shared" si="0"/>
        <v>1044007.442489122</v>
      </c>
      <c r="AC23" s="320">
        <f t="shared" si="1"/>
        <v>616527.5618217662</v>
      </c>
      <c r="AD23" s="320">
        <f t="shared" si="2"/>
        <v>542693.01369754109</v>
      </c>
      <c r="AE23" s="321">
        <f t="shared" si="3"/>
        <v>499550.67559497157</v>
      </c>
    </row>
    <row r="24" spans="3:34" ht="15" customHeight="1" x14ac:dyDescent="0.25">
      <c r="C24" s="277" t="s">
        <v>34</v>
      </c>
      <c r="D24" s="278"/>
      <c r="E24" s="278">
        <v>0</v>
      </c>
      <c r="F24" s="278">
        <v>0</v>
      </c>
      <c r="G24" s="278">
        <v>0</v>
      </c>
      <c r="H24" s="280">
        <v>0</v>
      </c>
      <c r="L24" s="314">
        <v>2033</v>
      </c>
      <c r="M24" s="316">
        <f>'wpd_datasets from Greg'!H22</f>
        <v>119.55000000000001</v>
      </c>
      <c r="N24" s="317">
        <f t="shared" si="4"/>
        <v>0.98516687268232395</v>
      </c>
      <c r="P24" s="277"/>
      <c r="Q24" s="278"/>
      <c r="R24" s="278"/>
      <c r="S24" s="280"/>
      <c r="U24" s="271">
        <v>2033</v>
      </c>
      <c r="V24" s="294">
        <f t="shared" si="5"/>
        <v>290.17849293312594</v>
      </c>
      <c r="W24" s="295">
        <f t="shared" si="6"/>
        <v>171.36184232042845</v>
      </c>
      <c r="X24" s="295">
        <f t="shared" si="7"/>
        <v>150.8397684068517</v>
      </c>
      <c r="Y24" s="296">
        <f t="shared" si="8"/>
        <v>138.84849502821825</v>
      </c>
      <c r="AA24" s="271">
        <v>2033</v>
      </c>
      <c r="AB24" s="319">
        <f t="shared" si="0"/>
        <v>1028521.5471740797</v>
      </c>
      <c r="AC24" s="320">
        <f t="shared" si="1"/>
        <v>607382.5300024075</v>
      </c>
      <c r="AD24" s="320">
        <f t="shared" si="2"/>
        <v>534643.17913095211</v>
      </c>
      <c r="AE24" s="321">
        <f t="shared" si="3"/>
        <v>492140.77682224027</v>
      </c>
    </row>
    <row r="25" spans="3:34" ht="15" customHeight="1" x14ac:dyDescent="0.25">
      <c r="C25" s="277" t="s">
        <v>35</v>
      </c>
      <c r="D25" s="278"/>
      <c r="E25" s="278">
        <v>0</v>
      </c>
      <c r="F25" s="278">
        <v>0</v>
      </c>
      <c r="G25" s="278">
        <v>0</v>
      </c>
      <c r="H25" s="280">
        <v>0</v>
      </c>
      <c r="L25" s="314">
        <v>2034</v>
      </c>
      <c r="M25" s="316">
        <f>'wpd_datasets from Greg'!H23</f>
        <v>118.95</v>
      </c>
      <c r="N25" s="317">
        <f t="shared" si="4"/>
        <v>0.99498117942283559</v>
      </c>
      <c r="P25" s="277"/>
      <c r="Q25" s="278"/>
      <c r="R25" s="278"/>
      <c r="S25" s="280"/>
      <c r="U25" s="271">
        <v>2034</v>
      </c>
      <c r="V25" s="294">
        <f t="shared" si="5"/>
        <v>288.72213914174262</v>
      </c>
      <c r="W25" s="295">
        <f t="shared" si="6"/>
        <v>170.50180798004988</v>
      </c>
      <c r="X25" s="295">
        <f t="shared" si="7"/>
        <v>150.08273067331669</v>
      </c>
      <c r="Y25" s="296">
        <f t="shared" si="8"/>
        <v>138.15163934426232</v>
      </c>
      <c r="AA25" s="271">
        <v>2034</v>
      </c>
      <c r="AB25" s="319">
        <f t="shared" si="0"/>
        <v>1023359.5820690655</v>
      </c>
      <c r="AC25" s="320">
        <f t="shared" si="1"/>
        <v>604334.18606262119</v>
      </c>
      <c r="AD25" s="320">
        <f t="shared" si="2"/>
        <v>531959.90094208915</v>
      </c>
      <c r="AE25" s="321">
        <f t="shared" si="3"/>
        <v>489670.81056466309</v>
      </c>
    </row>
    <row r="26" spans="3:34" x14ac:dyDescent="0.25">
      <c r="C26" s="339" t="s">
        <v>37</v>
      </c>
      <c r="D26" s="340" t="s">
        <v>28</v>
      </c>
      <c r="E26" s="340">
        <v>0</v>
      </c>
      <c r="F26" s="340">
        <v>9</v>
      </c>
      <c r="G26" s="340">
        <v>8</v>
      </c>
      <c r="H26" s="341">
        <v>6</v>
      </c>
      <c r="I26" s="340"/>
      <c r="J26" s="340"/>
      <c r="L26" s="314">
        <v>2035</v>
      </c>
      <c r="M26" s="316">
        <f>'wpd_datasets from Greg'!H24</f>
        <v>120</v>
      </c>
      <c r="N26" s="317">
        <f t="shared" si="4"/>
        <v>1.0088272383354351</v>
      </c>
      <c r="P26" s="294">
        <f>E27*(P17)</f>
        <v>0</v>
      </c>
      <c r="Q26" s="295">
        <f>F27*(Q17)</f>
        <v>9.1736996307046574</v>
      </c>
      <c r="R26" s="295">
        <f>G27*(R17)</f>
        <v>8.0750691577068263</v>
      </c>
      <c r="S26" s="296">
        <f>H27*(S17)</f>
        <v>5.5748454716474063</v>
      </c>
      <c r="U26" s="271">
        <v>2035</v>
      </c>
      <c r="V26" s="294">
        <f t="shared" si="5"/>
        <v>291.2707582766634</v>
      </c>
      <c r="W26" s="295">
        <f t="shared" si="6"/>
        <v>172.00686807571236</v>
      </c>
      <c r="X26" s="295">
        <f t="shared" si="7"/>
        <v>151.40754670700298</v>
      </c>
      <c r="Y26" s="296">
        <f t="shared" si="8"/>
        <v>139.37113679118519</v>
      </c>
      <c r="AA26" s="271">
        <v>2035</v>
      </c>
      <c r="AB26" s="319">
        <f t="shared" si="0"/>
        <v>1032393.0210028401</v>
      </c>
      <c r="AC26" s="320">
        <f t="shared" si="1"/>
        <v>609668.78795724711</v>
      </c>
      <c r="AD26" s="320">
        <f t="shared" si="2"/>
        <v>536655.63777259947</v>
      </c>
      <c r="AE26" s="321">
        <f t="shared" si="3"/>
        <v>493993.25151542306</v>
      </c>
    </row>
    <row r="27" spans="3:34" ht="15" customHeight="1" x14ac:dyDescent="0.25">
      <c r="C27" s="277" t="s">
        <v>46</v>
      </c>
      <c r="D27" s="278"/>
      <c r="E27" s="285">
        <v>0</v>
      </c>
      <c r="F27" s="285">
        <v>1.6E-2</v>
      </c>
      <c r="G27" s="285">
        <v>1.6E-2</v>
      </c>
      <c r="H27" s="286">
        <v>1.2E-2</v>
      </c>
      <c r="L27" s="283"/>
      <c r="M27" s="86"/>
      <c r="N27" s="318"/>
      <c r="P27" s="277"/>
      <c r="Q27" s="278"/>
      <c r="R27" s="278"/>
      <c r="S27" s="280"/>
      <c r="V27" s="283"/>
      <c r="W27" s="86"/>
      <c r="X27" s="86"/>
      <c r="Y27" s="284"/>
      <c r="AB27" s="283"/>
      <c r="AC27" s="86"/>
      <c r="AD27" s="86"/>
      <c r="AE27" s="284"/>
    </row>
    <row r="28" spans="3:34" ht="15" customHeight="1" x14ac:dyDescent="0.25">
      <c r="C28" s="277" t="s">
        <v>47</v>
      </c>
      <c r="D28" s="278"/>
      <c r="E28" s="285">
        <v>0</v>
      </c>
      <c r="F28" s="285">
        <v>0</v>
      </c>
      <c r="G28" s="285">
        <v>0</v>
      </c>
      <c r="H28" s="286">
        <v>0</v>
      </c>
      <c r="N28" s="1"/>
      <c r="P28" s="277"/>
      <c r="Q28" s="278"/>
      <c r="R28" s="278"/>
      <c r="S28" s="280"/>
    </row>
    <row r="29" spans="3:34" x14ac:dyDescent="0.25">
      <c r="C29" s="277" t="s">
        <v>40</v>
      </c>
      <c r="D29" s="278" t="s">
        <v>41</v>
      </c>
      <c r="E29" s="278">
        <v>0</v>
      </c>
      <c r="F29" s="278">
        <v>0</v>
      </c>
      <c r="G29" s="278">
        <v>0</v>
      </c>
      <c r="H29" s="280">
        <v>0</v>
      </c>
      <c r="N29" s="1"/>
      <c r="P29" s="277"/>
      <c r="Q29" s="278"/>
      <c r="R29" s="278"/>
      <c r="S29" s="280"/>
    </row>
    <row r="30" spans="3:34" x14ac:dyDescent="0.25">
      <c r="C30" s="277" t="s">
        <v>42</v>
      </c>
      <c r="D30" s="278" t="s">
        <v>41</v>
      </c>
      <c r="E30" s="278">
        <v>124</v>
      </c>
      <c r="F30" s="278">
        <v>105</v>
      </c>
      <c r="G30" s="278">
        <v>69</v>
      </c>
      <c r="H30" s="280">
        <v>35</v>
      </c>
      <c r="N30" s="1"/>
      <c r="P30" s="277"/>
      <c r="Q30" s="278"/>
      <c r="R30" s="278"/>
      <c r="S30" s="280"/>
      <c r="AB30">
        <v>2015</v>
      </c>
      <c r="AC30">
        <v>2020</v>
      </c>
      <c r="AD30">
        <v>2025</v>
      </c>
      <c r="AE30">
        <v>2030</v>
      </c>
      <c r="AF30">
        <v>2035</v>
      </c>
      <c r="AH30" t="s">
        <v>150</v>
      </c>
    </row>
    <row r="31" spans="3:34" ht="15" customHeight="1" x14ac:dyDescent="0.25">
      <c r="C31" s="277" t="s">
        <v>48</v>
      </c>
      <c r="D31" s="278" t="s">
        <v>49</v>
      </c>
      <c r="E31" s="285">
        <v>2.5000000000000001E-2</v>
      </c>
      <c r="F31" s="285">
        <v>2.3E-2</v>
      </c>
      <c r="G31" s="285">
        <v>2.5000000000000001E-2</v>
      </c>
      <c r="H31" s="286">
        <v>2.5000000000000001E-2</v>
      </c>
      <c r="N31" s="1"/>
      <c r="P31" s="277"/>
      <c r="Q31" s="278"/>
      <c r="R31" s="278"/>
      <c r="S31" s="280"/>
      <c r="AA31" s="2" t="s">
        <v>50</v>
      </c>
      <c r="AB31" s="309">
        <f>INDEX($AB$6:$AE$26,MATCH(AB$30,$AA$6:$AA$26,0),MATCH($AA31,$AB$5:$AE$5,0))</f>
        <v>3441310.0700094663</v>
      </c>
      <c r="AC31" s="309">
        <f t="shared" ref="AC31:AF34" si="11">INDEX($AB$6:$AE$26,MATCH(AC$30,$AA$6:$AA$26,0),MATCH($AA31,$AB$5:$AE$5,0))</f>
        <v>2279867.9213812714</v>
      </c>
      <c r="AD31" s="309">
        <f t="shared" si="11"/>
        <v>1591605.9073793783</v>
      </c>
      <c r="AE31" s="309">
        <f t="shared" si="11"/>
        <v>1118425.7727530769</v>
      </c>
      <c r="AF31" s="309">
        <f t="shared" si="11"/>
        <v>1032393.0210028401</v>
      </c>
      <c r="AH31" t="s">
        <v>138</v>
      </c>
    </row>
    <row r="32" spans="3:34" ht="15" customHeight="1" x14ac:dyDescent="0.25">
      <c r="C32" s="277" t="s">
        <v>9</v>
      </c>
      <c r="D32" s="278" t="s">
        <v>49</v>
      </c>
      <c r="E32" s="285">
        <v>0.92</v>
      </c>
      <c r="F32" s="285">
        <v>0.92</v>
      </c>
      <c r="G32" s="285">
        <v>0.92</v>
      </c>
      <c r="H32" s="286">
        <v>0.92</v>
      </c>
      <c r="N32" s="1"/>
      <c r="P32" s="302">
        <f>E32</f>
        <v>0.92</v>
      </c>
      <c r="Q32" s="303">
        <f>F32</f>
        <v>0.92</v>
      </c>
      <c r="R32" s="303">
        <f>G32</f>
        <v>0.92</v>
      </c>
      <c r="S32" s="304">
        <f>H32</f>
        <v>0.92</v>
      </c>
      <c r="AA32" s="2" t="s">
        <v>56</v>
      </c>
      <c r="AB32" s="309">
        <f>INDEX($AB$6:$AE$26,MATCH(AB$30,$AA$6:$AA$26,0),MATCH($AA32,$AB$5:$AE$5,0))</f>
        <v>1788852.1259086649</v>
      </c>
      <c r="AC32" s="309">
        <f t="shared" si="11"/>
        <v>1185114.5334144903</v>
      </c>
      <c r="AD32" s="309">
        <f>INDEX($AB$6:$AE$26,MATCH(AD$30,$AA$6:$AA$26,0),MATCH($AA32,$AB$5:$AE$5,0))</f>
        <v>827344.10823275743</v>
      </c>
      <c r="AE32" s="309">
        <f>INDEX($AB$6:$AE$26,MATCH(AE$30,$AA$6:$AA$26,0),MATCH($AA32,$AB$5:$AE$5,0))</f>
        <v>581376.94092031603</v>
      </c>
      <c r="AF32" s="309">
        <f t="shared" si="11"/>
        <v>536655.63777259947</v>
      </c>
      <c r="AH32" t="s">
        <v>139</v>
      </c>
    </row>
    <row r="33" spans="3:34" x14ac:dyDescent="0.25">
      <c r="C33" s="277" t="s">
        <v>45</v>
      </c>
      <c r="D33" s="278" t="s">
        <v>41</v>
      </c>
      <c r="E33" s="278">
        <v>890</v>
      </c>
      <c r="F33" s="278">
        <v>624</v>
      </c>
      <c r="G33" s="278">
        <v>530</v>
      </c>
      <c r="H33" s="280">
        <v>285</v>
      </c>
      <c r="N33" s="1"/>
      <c r="P33" s="277"/>
      <c r="Q33" s="278"/>
      <c r="R33" s="278"/>
      <c r="S33" s="280"/>
      <c r="AA33" s="2" t="s">
        <v>56</v>
      </c>
      <c r="AB33" s="309">
        <f>INDEX($AB$6:$AE$26,MATCH(AB$30,$AA$6:$AA$26,0),MATCH($AA33,$AB$5:$AE$5,0))</f>
        <v>1788852.1259086649</v>
      </c>
      <c r="AC33" s="309">
        <f t="shared" si="11"/>
        <v>1185114.5334144903</v>
      </c>
      <c r="AD33" s="309">
        <f t="shared" si="11"/>
        <v>827344.10823275743</v>
      </c>
      <c r="AE33" s="309">
        <f t="shared" si="11"/>
        <v>581376.94092031603</v>
      </c>
      <c r="AF33" s="309">
        <f t="shared" si="11"/>
        <v>536655.63777259947</v>
      </c>
      <c r="AH33" t="s">
        <v>140</v>
      </c>
    </row>
    <row r="34" spans="3:34" x14ac:dyDescent="0.25">
      <c r="C34" s="283"/>
      <c r="D34" s="86"/>
      <c r="E34" s="86"/>
      <c r="F34" s="86"/>
      <c r="G34" s="86"/>
      <c r="H34" s="284"/>
      <c r="N34" s="1"/>
      <c r="P34" s="283"/>
      <c r="Q34" s="86"/>
      <c r="R34" s="86"/>
      <c r="S34" s="284"/>
      <c r="AA34" s="2" t="s">
        <v>58</v>
      </c>
      <c r="AB34" s="309">
        <f>INDEX($AB$6:$AE$26,MATCH(AB$30,$AA$6:$AA$26,0),MATCH($AA34,$AB$5:$AE$5,0))</f>
        <v>1646644.1717180766</v>
      </c>
      <c r="AC34" s="309">
        <f t="shared" si="11"/>
        <v>1090901.7637632254</v>
      </c>
      <c r="AD34" s="309">
        <f t="shared" si="11"/>
        <v>761572.92941961042</v>
      </c>
      <c r="AE34" s="309">
        <f t="shared" si="11"/>
        <v>535159.35580837494</v>
      </c>
      <c r="AF34" s="309">
        <f t="shared" si="11"/>
        <v>493993.25151542306</v>
      </c>
      <c r="AH34" t="s">
        <v>141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workbookViewId="0">
      <selection activeCell="I26" sqref="I26"/>
    </sheetView>
  </sheetViews>
  <sheetFormatPr defaultRowHeight="15" x14ac:dyDescent="0.25"/>
  <cols>
    <col min="2" max="2" width="10.85546875" bestFit="1" customWidth="1"/>
    <col min="3" max="3" width="10.28515625" bestFit="1" customWidth="1"/>
    <col min="4" max="4" width="10.7109375" bestFit="1" customWidth="1"/>
    <col min="8" max="8" width="16" customWidth="1"/>
  </cols>
  <sheetData>
    <row r="1" spans="1:8" x14ac:dyDescent="0.25">
      <c r="C1" t="s">
        <v>13</v>
      </c>
      <c r="E1" t="s">
        <v>14</v>
      </c>
    </row>
    <row r="2" spans="1:8" x14ac:dyDescent="0.25">
      <c r="C2" t="s">
        <v>12</v>
      </c>
    </row>
    <row r="3" spans="1:8" s="2" customFormat="1" x14ac:dyDescent="0.25">
      <c r="A3" s="3" t="s">
        <v>8</v>
      </c>
      <c r="B3" s="3" t="s">
        <v>0</v>
      </c>
      <c r="C3" s="3" t="s">
        <v>1</v>
      </c>
      <c r="D3" s="3" t="s">
        <v>2</v>
      </c>
      <c r="E3" s="3" t="s">
        <v>4</v>
      </c>
      <c r="F3" s="3" t="s">
        <v>3</v>
      </c>
      <c r="G3" s="3" t="s">
        <v>5</v>
      </c>
      <c r="H3" s="3" t="s">
        <v>6</v>
      </c>
    </row>
    <row r="4" spans="1:8" x14ac:dyDescent="0.25">
      <c r="A4">
        <v>2015</v>
      </c>
      <c r="B4" s="1">
        <v>431.20000000000005</v>
      </c>
      <c r="C4" s="1">
        <v>353.6</v>
      </c>
      <c r="D4" s="1">
        <v>448</v>
      </c>
      <c r="E4" s="1">
        <v>455.20000000000005</v>
      </c>
      <c r="F4" s="1">
        <v>336</v>
      </c>
      <c r="G4" s="1">
        <v>391.20000000000005</v>
      </c>
      <c r="H4" s="1">
        <f>I34</f>
        <v>400</v>
      </c>
    </row>
    <row r="5" spans="1:8" x14ac:dyDescent="0.25">
      <c r="A5">
        <v>2016</v>
      </c>
      <c r="B5" s="1">
        <v>375.20000000000005</v>
      </c>
      <c r="C5" s="1">
        <v>293.60000000000002</v>
      </c>
      <c r="D5" s="1">
        <v>402.40000000000003</v>
      </c>
      <c r="E5" s="1">
        <v>452</v>
      </c>
      <c r="F5" s="1">
        <v>314.40000000000003</v>
      </c>
      <c r="G5" s="1">
        <v>369.6</v>
      </c>
      <c r="H5" s="1">
        <f t="shared" ref="H5:H24" si="0">I35</f>
        <v>364.67500000000007</v>
      </c>
    </row>
    <row r="6" spans="1:8" x14ac:dyDescent="0.25">
      <c r="A6">
        <v>2017</v>
      </c>
      <c r="B6" s="1">
        <v>334.40000000000003</v>
      </c>
      <c r="C6" s="1">
        <v>254.4</v>
      </c>
      <c r="D6" s="1">
        <v>368</v>
      </c>
      <c r="E6" s="1">
        <v>448.8</v>
      </c>
      <c r="F6" s="1">
        <v>292.8</v>
      </c>
      <c r="G6" s="1">
        <v>348</v>
      </c>
      <c r="H6" s="1">
        <f t="shared" si="0"/>
        <v>335.8</v>
      </c>
    </row>
    <row r="7" spans="1:8" x14ac:dyDescent="0.25">
      <c r="A7">
        <v>2018</v>
      </c>
      <c r="B7" s="1">
        <v>308.8</v>
      </c>
      <c r="C7" s="1">
        <v>228</v>
      </c>
      <c r="D7" s="1">
        <v>345.6</v>
      </c>
      <c r="E7" s="1">
        <v>445.6</v>
      </c>
      <c r="F7" s="1">
        <v>271.2</v>
      </c>
      <c r="G7" s="1">
        <v>326.40000000000003</v>
      </c>
      <c r="H7" s="1">
        <f t="shared" si="0"/>
        <v>310.72500000000002</v>
      </c>
    </row>
    <row r="8" spans="1:8" x14ac:dyDescent="0.25">
      <c r="A8">
        <v>2019</v>
      </c>
      <c r="B8" s="1">
        <v>287.2</v>
      </c>
      <c r="C8" s="1">
        <v>206.4</v>
      </c>
      <c r="D8" s="1">
        <v>324</v>
      </c>
      <c r="E8" s="1">
        <v>442.40000000000003</v>
      </c>
      <c r="F8" s="1">
        <v>249.60000000000002</v>
      </c>
      <c r="G8" s="1">
        <v>304.8</v>
      </c>
      <c r="H8" s="1">
        <f t="shared" si="0"/>
        <v>286.64999999999998</v>
      </c>
    </row>
    <row r="9" spans="1:8" x14ac:dyDescent="0.25">
      <c r="A9">
        <v>2020</v>
      </c>
      <c r="B9" s="1">
        <v>267.2</v>
      </c>
      <c r="C9" s="1">
        <v>189.60000000000002</v>
      </c>
      <c r="D9" s="1">
        <v>305.60000000000002</v>
      </c>
      <c r="E9" s="1">
        <v>438.40000000000003</v>
      </c>
      <c r="F9" s="1">
        <v>228</v>
      </c>
      <c r="G9" s="1">
        <v>283.2</v>
      </c>
      <c r="H9" s="1">
        <f t="shared" si="0"/>
        <v>265</v>
      </c>
    </row>
    <row r="10" spans="1:8" x14ac:dyDescent="0.25">
      <c r="A10">
        <v>2021</v>
      </c>
      <c r="B10" s="1">
        <v>248</v>
      </c>
      <c r="C10" s="1">
        <v>175.20000000000002</v>
      </c>
      <c r="D10" s="1">
        <v>292</v>
      </c>
      <c r="E10" s="1">
        <v>423.20000000000005</v>
      </c>
      <c r="F10" s="1">
        <v>213.60000000000002</v>
      </c>
      <c r="G10" s="1">
        <v>253.60000000000002</v>
      </c>
      <c r="H10" s="1">
        <f t="shared" si="0"/>
        <v>244.55</v>
      </c>
    </row>
    <row r="11" spans="1:8" x14ac:dyDescent="0.25">
      <c r="A11">
        <v>2022</v>
      </c>
      <c r="B11" s="1">
        <v>234.4</v>
      </c>
      <c r="C11" s="1">
        <v>166.4</v>
      </c>
      <c r="D11" s="1">
        <v>285.60000000000002</v>
      </c>
      <c r="E11" s="1">
        <v>408.8</v>
      </c>
      <c r="F11" s="1">
        <v>199.20000000000002</v>
      </c>
      <c r="G11" s="1">
        <v>224</v>
      </c>
      <c r="H11" s="1">
        <f t="shared" si="0"/>
        <v>226.15</v>
      </c>
    </row>
    <row r="12" spans="1:8" x14ac:dyDescent="0.25">
      <c r="A12">
        <v>2023</v>
      </c>
      <c r="B12" s="1">
        <v>223.20000000000002</v>
      </c>
      <c r="C12" s="1">
        <v>160</v>
      </c>
      <c r="D12" s="1">
        <v>275.2</v>
      </c>
      <c r="E12" s="1">
        <v>394.40000000000003</v>
      </c>
      <c r="F12" s="1">
        <v>186.4</v>
      </c>
      <c r="G12" s="1">
        <v>202.4</v>
      </c>
      <c r="H12" s="1">
        <f t="shared" si="0"/>
        <v>210.75</v>
      </c>
    </row>
    <row r="13" spans="1:8" x14ac:dyDescent="0.25">
      <c r="A13">
        <v>2024</v>
      </c>
      <c r="B13" s="1">
        <v>213.60000000000002</v>
      </c>
      <c r="C13" s="1">
        <v>152.80000000000001</v>
      </c>
      <c r="D13" s="1">
        <v>272</v>
      </c>
      <c r="E13" s="1">
        <v>380</v>
      </c>
      <c r="F13" s="1">
        <v>175.20000000000002</v>
      </c>
      <c r="G13" s="1">
        <v>188</v>
      </c>
      <c r="H13" s="1">
        <f t="shared" si="0"/>
        <v>198.32500000000002</v>
      </c>
    </row>
    <row r="14" spans="1:8" x14ac:dyDescent="0.25">
      <c r="A14">
        <v>2025</v>
      </c>
      <c r="B14" s="1">
        <v>204</v>
      </c>
      <c r="C14" s="1">
        <v>145.6</v>
      </c>
      <c r="D14" s="1">
        <v>265.60000000000002</v>
      </c>
      <c r="E14" s="1">
        <v>364.8</v>
      </c>
      <c r="F14" s="1">
        <v>164</v>
      </c>
      <c r="G14" s="1">
        <v>172.8</v>
      </c>
      <c r="H14" s="1">
        <f t="shared" si="0"/>
        <v>185</v>
      </c>
    </row>
    <row r="15" spans="1:8" x14ac:dyDescent="0.25">
      <c r="A15">
        <v>2026</v>
      </c>
      <c r="B15" s="1">
        <v>193.60000000000002</v>
      </c>
      <c r="C15" s="1">
        <v>137.6</v>
      </c>
      <c r="D15" s="1">
        <v>258.40000000000003</v>
      </c>
      <c r="E15" s="1">
        <v>352</v>
      </c>
      <c r="F15" s="1">
        <v>149.6</v>
      </c>
      <c r="G15" s="1">
        <v>154.4</v>
      </c>
      <c r="H15" s="1">
        <f t="shared" si="0"/>
        <v>171.27500000000001</v>
      </c>
    </row>
    <row r="16" spans="1:8" x14ac:dyDescent="0.25">
      <c r="A16">
        <v>2027</v>
      </c>
      <c r="B16" s="1">
        <v>181.60000000000002</v>
      </c>
      <c r="C16" s="1">
        <v>127.2</v>
      </c>
      <c r="D16" s="1">
        <v>248</v>
      </c>
      <c r="E16" s="1">
        <v>339.20000000000005</v>
      </c>
      <c r="F16" s="1">
        <v>135.20000000000002</v>
      </c>
      <c r="G16" s="1">
        <v>136.80000000000001</v>
      </c>
      <c r="H16" s="1">
        <f t="shared" si="0"/>
        <v>156.65000000000003</v>
      </c>
    </row>
    <row r="17" spans="1:19" x14ac:dyDescent="0.25">
      <c r="A17">
        <v>2028</v>
      </c>
      <c r="B17" s="1">
        <v>169.60000000000002</v>
      </c>
      <c r="C17" s="1">
        <v>125.60000000000001</v>
      </c>
      <c r="D17" s="1">
        <v>236.8</v>
      </c>
      <c r="E17" s="1">
        <v>329.6</v>
      </c>
      <c r="F17" s="1">
        <v>126.4</v>
      </c>
      <c r="G17" s="1">
        <v>126.4</v>
      </c>
      <c r="H17" s="1">
        <f t="shared" si="0"/>
        <v>145.22499999999999</v>
      </c>
    </row>
    <row r="18" spans="1:19" x14ac:dyDescent="0.25">
      <c r="A18">
        <v>2029</v>
      </c>
      <c r="B18" s="1">
        <v>161.60000000000002</v>
      </c>
      <c r="C18" s="1">
        <v>123.2</v>
      </c>
      <c r="D18" s="1">
        <v>228</v>
      </c>
      <c r="E18" s="1">
        <v>322.40000000000003</v>
      </c>
      <c r="F18" s="1">
        <v>122.4</v>
      </c>
      <c r="G18" s="1">
        <v>122.4</v>
      </c>
      <c r="H18" s="1">
        <f t="shared" si="0"/>
        <v>137.6</v>
      </c>
    </row>
    <row r="19" spans="1:19" x14ac:dyDescent="0.25">
      <c r="A19">
        <v>2030</v>
      </c>
      <c r="B19" s="1">
        <v>156</v>
      </c>
      <c r="C19" s="1">
        <v>120.80000000000001</v>
      </c>
      <c r="D19" s="1">
        <v>222.4</v>
      </c>
      <c r="E19" s="1">
        <v>315.20000000000005</v>
      </c>
      <c r="F19" s="1">
        <v>118.4</v>
      </c>
      <c r="G19" s="1">
        <v>118.4</v>
      </c>
      <c r="H19" s="1">
        <f t="shared" si="0"/>
        <v>130</v>
      </c>
    </row>
    <row r="20" spans="1:19" x14ac:dyDescent="0.25">
      <c r="A20">
        <v>2031</v>
      </c>
      <c r="B20" s="1">
        <v>151.20000000000002</v>
      </c>
      <c r="C20" s="1">
        <v>119.2</v>
      </c>
      <c r="D20" s="1">
        <v>216.8</v>
      </c>
      <c r="E20" s="1">
        <v>311.20000000000005</v>
      </c>
      <c r="F20" s="1">
        <v>115.2</v>
      </c>
      <c r="G20" s="1">
        <v>115.2</v>
      </c>
      <c r="H20" s="1">
        <f t="shared" si="0"/>
        <v>124.15</v>
      </c>
    </row>
    <row r="21" spans="1:19" x14ac:dyDescent="0.25">
      <c r="A21">
        <v>2032</v>
      </c>
      <c r="B21" s="1">
        <v>148</v>
      </c>
      <c r="C21" s="1">
        <v>117.60000000000001</v>
      </c>
      <c r="D21" s="1">
        <v>212.8</v>
      </c>
      <c r="E21" s="1">
        <v>307.20000000000005</v>
      </c>
      <c r="F21" s="1">
        <v>111.2</v>
      </c>
      <c r="G21" s="1">
        <v>111.2</v>
      </c>
      <c r="H21" s="1">
        <f t="shared" si="0"/>
        <v>121.35</v>
      </c>
    </row>
    <row r="22" spans="1:19" x14ac:dyDescent="0.25">
      <c r="A22">
        <v>2033</v>
      </c>
      <c r="B22" s="1">
        <v>144</v>
      </c>
      <c r="C22" s="1">
        <v>115.2</v>
      </c>
      <c r="D22" s="1">
        <v>209.60000000000002</v>
      </c>
      <c r="E22" s="1">
        <v>304.8</v>
      </c>
      <c r="F22" s="1">
        <v>109.60000000000001</v>
      </c>
      <c r="G22" s="1">
        <v>109.60000000000001</v>
      </c>
      <c r="H22" s="1">
        <f t="shared" si="0"/>
        <v>119.55000000000001</v>
      </c>
    </row>
    <row r="23" spans="1:19" x14ac:dyDescent="0.25">
      <c r="A23">
        <v>2034</v>
      </c>
      <c r="B23" s="1">
        <v>141.6</v>
      </c>
      <c r="C23" s="1">
        <v>114.4</v>
      </c>
      <c r="D23" s="1">
        <v>207.20000000000002</v>
      </c>
      <c r="E23" s="1">
        <v>303.2</v>
      </c>
      <c r="F23" s="1">
        <v>109.60000000000001</v>
      </c>
      <c r="G23" s="1">
        <v>109.60000000000001</v>
      </c>
      <c r="H23" s="1">
        <f t="shared" si="0"/>
        <v>118.95</v>
      </c>
    </row>
    <row r="24" spans="1:19" x14ac:dyDescent="0.25">
      <c r="A24">
        <v>2035</v>
      </c>
      <c r="B24" s="1">
        <v>139.20000000000002</v>
      </c>
      <c r="C24" s="1">
        <v>113.60000000000001</v>
      </c>
      <c r="D24" s="1">
        <v>204</v>
      </c>
      <c r="E24" s="1">
        <v>301.60000000000002</v>
      </c>
      <c r="F24" s="1">
        <v>109.60000000000001</v>
      </c>
      <c r="G24" s="1">
        <v>109.60000000000001</v>
      </c>
      <c r="H24" s="1">
        <f t="shared" si="0"/>
        <v>120</v>
      </c>
    </row>
    <row r="26" spans="1:19" x14ac:dyDescent="0.25">
      <c r="A26" t="s">
        <v>7</v>
      </c>
    </row>
    <row r="31" spans="1:19" x14ac:dyDescent="0.25">
      <c r="B31" t="s">
        <v>149</v>
      </c>
    </row>
    <row r="32" spans="1:19" x14ac:dyDescent="0.25">
      <c r="A32" s="274"/>
      <c r="B32" s="275" t="s">
        <v>151</v>
      </c>
      <c r="C32" s="275"/>
      <c r="D32" s="275"/>
      <c r="E32" s="275"/>
      <c r="F32" s="275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5"/>
      <c r="R32" s="275"/>
      <c r="S32" s="276"/>
    </row>
    <row r="33" spans="1:19" x14ac:dyDescent="0.25">
      <c r="A33" s="277"/>
      <c r="B33" s="335" t="s">
        <v>0</v>
      </c>
      <c r="C33" s="335" t="s">
        <v>1</v>
      </c>
      <c r="D33" s="335" t="s">
        <v>2</v>
      </c>
      <c r="E33" s="335" t="s">
        <v>4</v>
      </c>
      <c r="F33" s="335" t="s">
        <v>3</v>
      </c>
      <c r="G33" s="335" t="s">
        <v>5</v>
      </c>
      <c r="H33" s="335" t="s">
        <v>74</v>
      </c>
      <c r="I33" s="335" t="s">
        <v>6</v>
      </c>
      <c r="J33" s="278"/>
      <c r="K33" s="278"/>
      <c r="L33" s="278"/>
      <c r="M33" s="278"/>
      <c r="N33" s="278"/>
      <c r="O33" s="278"/>
      <c r="P33" s="278"/>
      <c r="Q33" s="278"/>
      <c r="R33" s="278"/>
      <c r="S33" s="280"/>
    </row>
    <row r="34" spans="1:19" x14ac:dyDescent="0.25">
      <c r="A34" s="337">
        <v>2015</v>
      </c>
      <c r="B34" s="332">
        <v>431.20000000000005</v>
      </c>
      <c r="C34" s="332">
        <v>353.6</v>
      </c>
      <c r="D34" s="332">
        <v>448</v>
      </c>
      <c r="E34" s="332">
        <v>455.20000000000005</v>
      </c>
      <c r="F34" s="332">
        <v>336</v>
      </c>
      <c r="G34" s="332">
        <v>391.20000000000005</v>
      </c>
      <c r="H34" s="333">
        <f>H35+H36-H37</f>
        <v>431</v>
      </c>
      <c r="I34" s="333">
        <v>400</v>
      </c>
      <c r="J34" s="278"/>
      <c r="K34" s="278"/>
      <c r="L34" s="278"/>
      <c r="M34" s="278"/>
      <c r="N34" s="278"/>
      <c r="O34" s="278"/>
      <c r="P34" s="278"/>
      <c r="Q34" s="278"/>
      <c r="R34" s="278"/>
      <c r="S34" s="280"/>
    </row>
    <row r="35" spans="1:19" x14ac:dyDescent="0.25">
      <c r="A35" s="338">
        <v>2016</v>
      </c>
      <c r="B35" s="334">
        <v>375.20000000000005</v>
      </c>
      <c r="C35" s="334">
        <v>293.60000000000002</v>
      </c>
      <c r="D35" s="334">
        <v>402.40000000000003</v>
      </c>
      <c r="E35" s="334">
        <v>452</v>
      </c>
      <c r="F35" s="334">
        <v>314.40000000000003</v>
      </c>
      <c r="G35" s="334">
        <v>369.6</v>
      </c>
      <c r="H35" s="333">
        <f>H36+H37-H38</f>
        <v>399.5</v>
      </c>
      <c r="I35" s="333">
        <f t="shared" ref="I35:I53" si="1">AVERAGE(B35,F35,G35,H35)</f>
        <v>364.67500000000007</v>
      </c>
      <c r="J35" s="278"/>
      <c r="K35" s="278"/>
      <c r="L35" s="278"/>
      <c r="M35" s="278"/>
      <c r="N35" s="278"/>
      <c r="O35" s="278"/>
      <c r="P35" s="278"/>
      <c r="Q35" s="278"/>
      <c r="R35" s="278"/>
      <c r="S35" s="280"/>
    </row>
    <row r="36" spans="1:19" x14ac:dyDescent="0.25">
      <c r="A36" s="338">
        <v>2017</v>
      </c>
      <c r="B36" s="334">
        <v>334.40000000000003</v>
      </c>
      <c r="C36" s="334">
        <v>254.4</v>
      </c>
      <c r="D36" s="334">
        <v>368</v>
      </c>
      <c r="E36" s="334">
        <v>448.8</v>
      </c>
      <c r="F36" s="334">
        <v>292.8</v>
      </c>
      <c r="G36" s="334">
        <v>348</v>
      </c>
      <c r="H36" s="333">
        <v>368</v>
      </c>
      <c r="I36" s="333">
        <f t="shared" si="1"/>
        <v>335.8</v>
      </c>
      <c r="J36" s="278"/>
      <c r="K36" s="278"/>
      <c r="L36" s="278"/>
      <c r="M36" s="278"/>
      <c r="N36" s="278"/>
      <c r="O36" s="278"/>
      <c r="P36" s="278"/>
      <c r="Q36" s="278"/>
      <c r="R36" s="278"/>
      <c r="S36" s="280"/>
    </row>
    <row r="37" spans="1:19" x14ac:dyDescent="0.25">
      <c r="A37" s="338">
        <v>2018</v>
      </c>
      <c r="B37" s="334">
        <v>308.8</v>
      </c>
      <c r="C37" s="334">
        <v>228</v>
      </c>
      <c r="D37" s="334">
        <v>345.6</v>
      </c>
      <c r="E37" s="334">
        <v>445.6</v>
      </c>
      <c r="F37" s="334">
        <v>271.2</v>
      </c>
      <c r="G37" s="334">
        <v>326.40000000000003</v>
      </c>
      <c r="H37" s="333">
        <f>(H36+H38)/2</f>
        <v>336.5</v>
      </c>
      <c r="I37" s="333">
        <f t="shared" si="1"/>
        <v>310.72500000000002</v>
      </c>
      <c r="J37" s="278"/>
      <c r="K37" s="278"/>
      <c r="L37" s="278"/>
      <c r="M37" s="278"/>
      <c r="N37" s="278"/>
      <c r="O37" s="278"/>
      <c r="P37" s="278"/>
      <c r="Q37" s="278"/>
      <c r="R37" s="278"/>
      <c r="S37" s="280"/>
    </row>
    <row r="38" spans="1:19" x14ac:dyDescent="0.25">
      <c r="A38" s="338">
        <v>2019</v>
      </c>
      <c r="B38" s="334">
        <v>287.2</v>
      </c>
      <c r="C38" s="334">
        <v>206.4</v>
      </c>
      <c r="D38" s="334">
        <v>324</v>
      </c>
      <c r="E38" s="334">
        <v>442.40000000000003</v>
      </c>
      <c r="F38" s="334">
        <v>249.60000000000002</v>
      </c>
      <c r="G38" s="334">
        <v>304.8</v>
      </c>
      <c r="H38" s="333">
        <v>305</v>
      </c>
      <c r="I38" s="333">
        <f t="shared" si="1"/>
        <v>286.64999999999998</v>
      </c>
      <c r="J38" s="278"/>
      <c r="K38" s="278"/>
      <c r="L38" s="278"/>
      <c r="M38" s="278"/>
      <c r="N38" s="278"/>
      <c r="O38" s="278"/>
      <c r="P38" s="278"/>
      <c r="Q38" s="278"/>
      <c r="R38" s="278"/>
      <c r="S38" s="280"/>
    </row>
    <row r="39" spans="1:19" x14ac:dyDescent="0.25">
      <c r="A39" s="338">
        <v>2020</v>
      </c>
      <c r="B39" s="334">
        <v>267.2</v>
      </c>
      <c r="C39" s="334">
        <v>189.60000000000002</v>
      </c>
      <c r="D39" s="334">
        <v>305.60000000000002</v>
      </c>
      <c r="E39" s="334">
        <v>438.40000000000003</v>
      </c>
      <c r="F39" s="334">
        <v>228</v>
      </c>
      <c r="G39" s="334">
        <v>283.2</v>
      </c>
      <c r="H39" s="333">
        <f>(H38+H40)/2</f>
        <v>284</v>
      </c>
      <c r="I39" s="333">
        <v>265</v>
      </c>
      <c r="J39" s="278"/>
      <c r="K39" s="278"/>
      <c r="L39" s="278"/>
      <c r="M39" s="278"/>
      <c r="N39" s="278"/>
      <c r="O39" s="278"/>
      <c r="P39" s="278"/>
      <c r="Q39" s="278"/>
      <c r="R39" s="278"/>
      <c r="S39" s="280"/>
    </row>
    <row r="40" spans="1:19" x14ac:dyDescent="0.25">
      <c r="A40" s="338">
        <v>2021</v>
      </c>
      <c r="B40" s="334">
        <v>248</v>
      </c>
      <c r="C40" s="334">
        <v>175.20000000000002</v>
      </c>
      <c r="D40" s="334">
        <v>292</v>
      </c>
      <c r="E40" s="334">
        <v>423.20000000000005</v>
      </c>
      <c r="F40" s="334">
        <v>213.60000000000002</v>
      </c>
      <c r="G40" s="334">
        <v>253.60000000000002</v>
      </c>
      <c r="H40" s="333">
        <v>263</v>
      </c>
      <c r="I40" s="333">
        <f t="shared" si="1"/>
        <v>244.55</v>
      </c>
      <c r="J40" s="278"/>
      <c r="K40" s="278"/>
      <c r="L40" s="278"/>
      <c r="M40" s="278"/>
      <c r="N40" s="278"/>
      <c r="O40" s="278"/>
      <c r="P40" s="278"/>
      <c r="Q40" s="278"/>
      <c r="R40" s="278"/>
      <c r="S40" s="280"/>
    </row>
    <row r="41" spans="1:19" x14ac:dyDescent="0.25">
      <c r="A41" s="338">
        <v>2022</v>
      </c>
      <c r="B41" s="334">
        <v>234.4</v>
      </c>
      <c r="C41" s="334">
        <v>166.4</v>
      </c>
      <c r="D41" s="334">
        <v>285.60000000000002</v>
      </c>
      <c r="E41" s="334">
        <v>408.8</v>
      </c>
      <c r="F41" s="334">
        <v>199.20000000000002</v>
      </c>
      <c r="G41" s="334">
        <v>224</v>
      </c>
      <c r="H41" s="333">
        <f>(H40+H42)/2</f>
        <v>247</v>
      </c>
      <c r="I41" s="333">
        <f t="shared" si="1"/>
        <v>226.15</v>
      </c>
      <c r="J41" s="278"/>
      <c r="K41" s="278"/>
      <c r="L41" s="278"/>
      <c r="M41" s="278"/>
      <c r="N41" s="278"/>
      <c r="O41" s="278"/>
      <c r="P41" s="278"/>
      <c r="Q41" s="278"/>
      <c r="R41" s="278"/>
      <c r="S41" s="280"/>
    </row>
    <row r="42" spans="1:19" x14ac:dyDescent="0.25">
      <c r="A42" s="338">
        <v>2023</v>
      </c>
      <c r="B42" s="334">
        <v>223.20000000000002</v>
      </c>
      <c r="C42" s="334">
        <v>160</v>
      </c>
      <c r="D42" s="334">
        <v>275.2</v>
      </c>
      <c r="E42" s="334">
        <v>394.40000000000003</v>
      </c>
      <c r="F42" s="334">
        <v>186.4</v>
      </c>
      <c r="G42" s="334">
        <v>202.4</v>
      </c>
      <c r="H42" s="333">
        <v>231</v>
      </c>
      <c r="I42" s="333">
        <f t="shared" si="1"/>
        <v>210.75</v>
      </c>
      <c r="J42" s="278"/>
      <c r="K42" s="278"/>
      <c r="L42" s="278"/>
      <c r="M42" s="278"/>
      <c r="N42" s="278"/>
      <c r="O42" s="278"/>
      <c r="P42" s="278"/>
      <c r="Q42" s="278"/>
      <c r="R42" s="278"/>
      <c r="S42" s="280"/>
    </row>
    <row r="43" spans="1:19" x14ac:dyDescent="0.25">
      <c r="A43" s="338">
        <v>2024</v>
      </c>
      <c r="B43" s="334">
        <v>213.60000000000002</v>
      </c>
      <c r="C43" s="334">
        <v>152.80000000000001</v>
      </c>
      <c r="D43" s="334">
        <v>272</v>
      </c>
      <c r="E43" s="334">
        <v>380</v>
      </c>
      <c r="F43" s="334">
        <v>175.20000000000002</v>
      </c>
      <c r="G43" s="334">
        <v>188</v>
      </c>
      <c r="H43" s="333">
        <f>(H42+H44)/2</f>
        <v>216.5</v>
      </c>
      <c r="I43" s="333">
        <f t="shared" si="1"/>
        <v>198.32500000000002</v>
      </c>
      <c r="J43" s="278"/>
      <c r="K43" s="278"/>
      <c r="L43" s="278"/>
      <c r="M43" s="278"/>
      <c r="N43" s="278"/>
      <c r="O43" s="278"/>
      <c r="P43" s="278"/>
      <c r="Q43" s="278"/>
      <c r="R43" s="278"/>
      <c r="S43" s="280"/>
    </row>
    <row r="44" spans="1:19" x14ac:dyDescent="0.25">
      <c r="A44" s="338">
        <v>2025</v>
      </c>
      <c r="B44" s="334">
        <v>204</v>
      </c>
      <c r="C44" s="334">
        <v>145.6</v>
      </c>
      <c r="D44" s="334">
        <v>265.60000000000002</v>
      </c>
      <c r="E44" s="334">
        <v>364.8</v>
      </c>
      <c r="F44" s="334">
        <v>164</v>
      </c>
      <c r="G44" s="334">
        <v>172.8</v>
      </c>
      <c r="H44" s="333">
        <v>202</v>
      </c>
      <c r="I44" s="333">
        <v>185</v>
      </c>
      <c r="J44" s="278"/>
      <c r="K44" s="278"/>
      <c r="L44" s="278"/>
      <c r="M44" s="278"/>
      <c r="N44" s="278"/>
      <c r="O44" s="278"/>
      <c r="P44" s="278"/>
      <c r="Q44" s="278"/>
      <c r="R44" s="278"/>
      <c r="S44" s="280"/>
    </row>
    <row r="45" spans="1:19" x14ac:dyDescent="0.25">
      <c r="A45" s="338">
        <v>2026</v>
      </c>
      <c r="B45" s="334">
        <v>193.60000000000002</v>
      </c>
      <c r="C45" s="334">
        <v>137.6</v>
      </c>
      <c r="D45" s="334">
        <v>258.40000000000003</v>
      </c>
      <c r="E45" s="334">
        <v>352</v>
      </c>
      <c r="F45" s="334">
        <v>149.6</v>
      </c>
      <c r="G45" s="334">
        <v>154.4</v>
      </c>
      <c r="H45" s="333">
        <f>H44-(H43-H44)</f>
        <v>187.5</v>
      </c>
      <c r="I45" s="333">
        <f t="shared" si="1"/>
        <v>171.27500000000001</v>
      </c>
      <c r="J45" s="278"/>
      <c r="K45" s="278"/>
      <c r="L45" s="278"/>
      <c r="M45" s="278"/>
      <c r="N45" s="278"/>
      <c r="O45" s="278"/>
      <c r="P45" s="278"/>
      <c r="Q45" s="278"/>
      <c r="R45" s="278"/>
      <c r="S45" s="280"/>
    </row>
    <row r="46" spans="1:19" x14ac:dyDescent="0.25">
      <c r="A46" s="338">
        <v>2027</v>
      </c>
      <c r="B46" s="334">
        <v>181.60000000000002</v>
      </c>
      <c r="C46" s="334">
        <v>127.2</v>
      </c>
      <c r="D46" s="334">
        <v>248</v>
      </c>
      <c r="E46" s="334">
        <v>339.20000000000005</v>
      </c>
      <c r="F46" s="334">
        <v>135.20000000000002</v>
      </c>
      <c r="G46" s="334">
        <v>136.80000000000001</v>
      </c>
      <c r="H46" s="333">
        <f t="shared" ref="H46:H54" si="2">H45-(H44-H45)</f>
        <v>173</v>
      </c>
      <c r="I46" s="333">
        <f t="shared" si="1"/>
        <v>156.65000000000003</v>
      </c>
      <c r="J46" s="278"/>
      <c r="K46" s="278"/>
      <c r="L46" s="278"/>
      <c r="M46" s="278"/>
      <c r="N46" s="278"/>
      <c r="O46" s="278"/>
      <c r="P46" s="278"/>
      <c r="Q46" s="278"/>
      <c r="R46" s="278"/>
      <c r="S46" s="280"/>
    </row>
    <row r="47" spans="1:19" x14ac:dyDescent="0.25">
      <c r="A47" s="338">
        <v>2028</v>
      </c>
      <c r="B47" s="334">
        <v>169.60000000000002</v>
      </c>
      <c r="C47" s="334">
        <v>125.60000000000001</v>
      </c>
      <c r="D47" s="334">
        <v>236.8</v>
      </c>
      <c r="E47" s="334">
        <v>329.6</v>
      </c>
      <c r="F47" s="334">
        <v>126.4</v>
      </c>
      <c r="G47" s="334">
        <v>126.4</v>
      </c>
      <c r="H47" s="333">
        <f t="shared" si="2"/>
        <v>158.5</v>
      </c>
      <c r="I47" s="333">
        <f t="shared" si="1"/>
        <v>145.22499999999999</v>
      </c>
      <c r="J47" s="278"/>
      <c r="K47" s="278"/>
      <c r="L47" s="278"/>
      <c r="M47" s="278"/>
      <c r="N47" s="278"/>
      <c r="O47" s="278"/>
      <c r="P47" s="278"/>
      <c r="Q47" s="278"/>
      <c r="R47" s="278"/>
      <c r="S47" s="280"/>
    </row>
    <row r="48" spans="1:19" x14ac:dyDescent="0.25">
      <c r="A48" s="338">
        <v>2029</v>
      </c>
      <c r="B48" s="334">
        <v>161.60000000000002</v>
      </c>
      <c r="C48" s="334">
        <v>123.2</v>
      </c>
      <c r="D48" s="334">
        <v>228</v>
      </c>
      <c r="E48" s="334">
        <v>322.40000000000003</v>
      </c>
      <c r="F48" s="334">
        <v>122.4</v>
      </c>
      <c r="G48" s="334">
        <v>122.4</v>
      </c>
      <c r="H48" s="333">
        <f t="shared" si="2"/>
        <v>144</v>
      </c>
      <c r="I48" s="333">
        <f t="shared" si="1"/>
        <v>137.6</v>
      </c>
      <c r="J48" s="278"/>
      <c r="K48" s="278"/>
      <c r="L48" s="278"/>
      <c r="M48" s="278"/>
      <c r="N48" s="278"/>
      <c r="O48" s="278"/>
      <c r="P48" s="278"/>
      <c r="Q48" s="278"/>
      <c r="R48" s="278"/>
      <c r="S48" s="280"/>
    </row>
    <row r="49" spans="1:19" x14ac:dyDescent="0.25">
      <c r="A49" s="338">
        <v>2030</v>
      </c>
      <c r="B49" s="334">
        <v>156</v>
      </c>
      <c r="C49" s="334">
        <v>120.80000000000001</v>
      </c>
      <c r="D49" s="334">
        <v>222.4</v>
      </c>
      <c r="E49" s="334">
        <v>315.20000000000005</v>
      </c>
      <c r="F49" s="334">
        <v>118.4</v>
      </c>
      <c r="G49" s="334">
        <v>118.4</v>
      </c>
      <c r="H49" s="333">
        <f t="shared" si="2"/>
        <v>129.5</v>
      </c>
      <c r="I49" s="333">
        <v>130</v>
      </c>
      <c r="J49" s="278"/>
      <c r="K49" s="278"/>
      <c r="L49" s="278"/>
      <c r="M49" s="278"/>
      <c r="N49" s="278"/>
      <c r="O49" s="278"/>
      <c r="P49" s="278"/>
      <c r="Q49" s="278"/>
      <c r="R49" s="278"/>
      <c r="S49" s="280"/>
    </row>
    <row r="50" spans="1:19" x14ac:dyDescent="0.25">
      <c r="A50" s="338">
        <v>2031</v>
      </c>
      <c r="B50" s="334">
        <v>151.20000000000002</v>
      </c>
      <c r="C50" s="334">
        <v>119.2</v>
      </c>
      <c r="D50" s="334">
        <v>216.8</v>
      </c>
      <c r="E50" s="334">
        <v>311.20000000000005</v>
      </c>
      <c r="F50" s="334">
        <v>115.2</v>
      </c>
      <c r="G50" s="334">
        <v>115.2</v>
      </c>
      <c r="H50" s="333">
        <f t="shared" si="2"/>
        <v>115</v>
      </c>
      <c r="I50" s="333">
        <f t="shared" si="1"/>
        <v>124.15</v>
      </c>
      <c r="J50" s="278"/>
      <c r="K50" s="278"/>
      <c r="L50" s="278"/>
      <c r="M50" s="278"/>
      <c r="N50" s="278"/>
      <c r="O50" s="278"/>
      <c r="P50" s="278"/>
      <c r="Q50" s="278"/>
      <c r="R50" s="278"/>
      <c r="S50" s="280"/>
    </row>
    <row r="51" spans="1:19" x14ac:dyDescent="0.25">
      <c r="A51" s="338">
        <v>2032</v>
      </c>
      <c r="B51" s="334">
        <v>148</v>
      </c>
      <c r="C51" s="334">
        <v>117.60000000000001</v>
      </c>
      <c r="D51" s="334">
        <v>212.8</v>
      </c>
      <c r="E51" s="334">
        <v>307.20000000000005</v>
      </c>
      <c r="F51" s="334">
        <v>111.2</v>
      </c>
      <c r="G51" s="334">
        <v>111.2</v>
      </c>
      <c r="H51" s="333">
        <v>115</v>
      </c>
      <c r="I51" s="333">
        <f t="shared" si="1"/>
        <v>121.35</v>
      </c>
      <c r="J51" s="278"/>
      <c r="K51" s="278"/>
      <c r="L51" s="278"/>
      <c r="M51" s="278"/>
      <c r="N51" s="278"/>
      <c r="O51" s="278"/>
      <c r="P51" s="278"/>
      <c r="Q51" s="278"/>
      <c r="R51" s="278"/>
      <c r="S51" s="280"/>
    </row>
    <row r="52" spans="1:19" x14ac:dyDescent="0.25">
      <c r="A52" s="338">
        <v>2033</v>
      </c>
      <c r="B52" s="334">
        <v>144</v>
      </c>
      <c r="C52" s="334">
        <v>115.2</v>
      </c>
      <c r="D52" s="334">
        <v>209.60000000000002</v>
      </c>
      <c r="E52" s="334">
        <v>304.8</v>
      </c>
      <c r="F52" s="334">
        <v>109.60000000000001</v>
      </c>
      <c r="G52" s="334">
        <v>109.60000000000001</v>
      </c>
      <c r="H52" s="333">
        <f t="shared" si="2"/>
        <v>115</v>
      </c>
      <c r="I52" s="333">
        <f t="shared" si="1"/>
        <v>119.55000000000001</v>
      </c>
      <c r="J52" s="278"/>
      <c r="K52" s="278"/>
      <c r="L52" s="278"/>
      <c r="M52" s="278"/>
      <c r="N52" s="278"/>
      <c r="O52" s="278"/>
      <c r="P52" s="278"/>
      <c r="Q52" s="278"/>
      <c r="R52" s="278"/>
      <c r="S52" s="280"/>
    </row>
    <row r="53" spans="1:19" x14ac:dyDescent="0.25">
      <c r="A53" s="338">
        <v>2034</v>
      </c>
      <c r="B53" s="334">
        <v>141.6</v>
      </c>
      <c r="C53" s="334">
        <v>114.4</v>
      </c>
      <c r="D53" s="334">
        <v>207.20000000000002</v>
      </c>
      <c r="E53" s="334">
        <v>303.2</v>
      </c>
      <c r="F53" s="334">
        <v>109.60000000000001</v>
      </c>
      <c r="G53" s="334">
        <v>109.60000000000001</v>
      </c>
      <c r="H53" s="333">
        <f t="shared" si="2"/>
        <v>115</v>
      </c>
      <c r="I53" s="333">
        <f t="shared" si="1"/>
        <v>118.95</v>
      </c>
      <c r="J53" s="278"/>
      <c r="K53" s="278"/>
      <c r="L53" s="278"/>
      <c r="M53" s="278"/>
      <c r="N53" s="278"/>
      <c r="O53" s="278"/>
      <c r="P53" s="278"/>
      <c r="Q53" s="278"/>
      <c r="R53" s="278"/>
      <c r="S53" s="280"/>
    </row>
    <row r="54" spans="1:19" x14ac:dyDescent="0.25">
      <c r="A54" s="338">
        <v>2035</v>
      </c>
      <c r="B54" s="334">
        <v>139.20000000000002</v>
      </c>
      <c r="C54" s="334">
        <v>113.60000000000001</v>
      </c>
      <c r="D54" s="334">
        <v>204</v>
      </c>
      <c r="E54" s="334">
        <v>301.60000000000002</v>
      </c>
      <c r="F54" s="334">
        <v>109.60000000000001</v>
      </c>
      <c r="G54" s="334">
        <v>109.60000000000001</v>
      </c>
      <c r="H54" s="333">
        <f t="shared" si="2"/>
        <v>115</v>
      </c>
      <c r="I54" s="333">
        <v>120</v>
      </c>
      <c r="J54" s="278"/>
      <c r="K54" s="278"/>
      <c r="L54" s="278"/>
      <c r="M54" s="278"/>
      <c r="N54" s="278"/>
      <c r="O54" s="278"/>
      <c r="P54" s="278"/>
      <c r="Q54" s="278"/>
      <c r="R54" s="278"/>
      <c r="S54" s="280"/>
    </row>
    <row r="55" spans="1:19" x14ac:dyDescent="0.25">
      <c r="A55" s="277"/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78"/>
      <c r="S55" s="280"/>
    </row>
    <row r="56" spans="1:19" x14ac:dyDescent="0.25">
      <c r="A56" s="277"/>
      <c r="B56" s="278" t="s">
        <v>142</v>
      </c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80"/>
    </row>
    <row r="57" spans="1:19" x14ac:dyDescent="0.25">
      <c r="A57" s="277"/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78"/>
      <c r="S57" s="280"/>
    </row>
    <row r="58" spans="1:19" x14ac:dyDescent="0.25">
      <c r="A58" s="277"/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78"/>
      <c r="S58" s="280"/>
    </row>
    <row r="59" spans="1:19" x14ac:dyDescent="0.25">
      <c r="A59" s="277"/>
      <c r="B59" s="278" t="s">
        <v>143</v>
      </c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78"/>
      <c r="S59" s="280"/>
    </row>
    <row r="60" spans="1:19" x14ac:dyDescent="0.25">
      <c r="A60" s="277"/>
      <c r="B60" s="278" t="s">
        <v>144</v>
      </c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80"/>
    </row>
    <row r="61" spans="1:19" x14ac:dyDescent="0.25">
      <c r="A61" s="277"/>
      <c r="B61" s="278" t="s">
        <v>145</v>
      </c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80"/>
    </row>
    <row r="62" spans="1:19" x14ac:dyDescent="0.25">
      <c r="A62" s="277"/>
      <c r="B62" s="278" t="s">
        <v>146</v>
      </c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80"/>
    </row>
    <row r="63" spans="1:19" x14ac:dyDescent="0.25">
      <c r="A63" s="277"/>
      <c r="B63" s="278" t="s">
        <v>147</v>
      </c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80"/>
    </row>
    <row r="64" spans="1:19" x14ac:dyDescent="0.25">
      <c r="A64" s="277"/>
      <c r="B64" s="278" t="s">
        <v>148</v>
      </c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78"/>
      <c r="S64" s="280"/>
    </row>
    <row r="65" spans="1:19" x14ac:dyDescent="0.25">
      <c r="A65" s="277"/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80"/>
    </row>
    <row r="66" spans="1:19" x14ac:dyDescent="0.25">
      <c r="A66" s="283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28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BF67"/>
  <sheetViews>
    <sheetView workbookViewId="0">
      <selection activeCell="G73" sqref="G73"/>
    </sheetView>
  </sheetViews>
  <sheetFormatPr defaultRowHeight="15" x14ac:dyDescent="0.25"/>
  <sheetData>
    <row r="5" spans="3:58" ht="18" x14ac:dyDescent="0.25">
      <c r="C5" s="5" t="s">
        <v>15</v>
      </c>
      <c r="D5" s="13" t="s">
        <v>16</v>
      </c>
      <c r="E5" s="87">
        <v>5.0000000000000001E-3</v>
      </c>
      <c r="F5" s="8" t="s">
        <v>17</v>
      </c>
      <c r="G5" s="88">
        <v>5.0000000000000001E-3</v>
      </c>
      <c r="H5" s="89">
        <v>5.0000000000000001E-3</v>
      </c>
      <c r="I5" s="11" t="s">
        <v>17</v>
      </c>
      <c r="J5" s="88">
        <v>5.0000000000000001E-3</v>
      </c>
      <c r="K5" s="89">
        <v>5.0000000000000001E-3</v>
      </c>
      <c r="L5" s="11" t="s">
        <v>17</v>
      </c>
      <c r="M5" s="88">
        <v>5.0000000000000001E-3</v>
      </c>
      <c r="N5" s="90">
        <v>5.0000000000000001E-3</v>
      </c>
      <c r="O5" s="11" t="s">
        <v>17</v>
      </c>
      <c r="P5" s="91">
        <v>5.0000000000000001E-3</v>
      </c>
      <c r="R5" s="5" t="s">
        <v>15</v>
      </c>
      <c r="S5" s="13" t="s">
        <v>16</v>
      </c>
      <c r="T5" s="115">
        <v>0.1</v>
      </c>
      <c r="U5" s="11" t="s">
        <v>17</v>
      </c>
      <c r="V5" s="93">
        <v>0.1</v>
      </c>
      <c r="W5" s="94">
        <v>0.1</v>
      </c>
      <c r="X5" s="11" t="s">
        <v>17</v>
      </c>
      <c r="Y5" s="95">
        <v>0.1</v>
      </c>
      <c r="Z5" s="116">
        <v>0.1</v>
      </c>
      <c r="AA5" s="11" t="s">
        <v>17</v>
      </c>
      <c r="AB5" s="97">
        <v>0.1</v>
      </c>
      <c r="AC5" s="96">
        <v>0.1</v>
      </c>
      <c r="AD5" s="11" t="s">
        <v>17</v>
      </c>
      <c r="AE5" s="98">
        <v>0.1</v>
      </c>
      <c r="AG5" s="132" t="s">
        <v>15</v>
      </c>
      <c r="AH5" s="133" t="s">
        <v>16</v>
      </c>
      <c r="AI5" s="134">
        <v>0.5</v>
      </c>
      <c r="AJ5" s="135" t="s">
        <v>17</v>
      </c>
      <c r="AK5" s="136">
        <v>0.5</v>
      </c>
      <c r="AL5" s="137">
        <v>0.5</v>
      </c>
      <c r="AM5" s="135" t="s">
        <v>17</v>
      </c>
      <c r="AN5" s="136">
        <v>0.5</v>
      </c>
      <c r="AO5" s="138">
        <v>0.5</v>
      </c>
      <c r="AP5" s="135" t="s">
        <v>17</v>
      </c>
      <c r="AQ5" s="139">
        <v>0.5</v>
      </c>
      <c r="AR5" s="137">
        <v>0.5</v>
      </c>
      <c r="AS5" s="135" t="s">
        <v>17</v>
      </c>
      <c r="AT5" s="140">
        <v>0.5</v>
      </c>
      <c r="AU5" s="134">
        <v>0.5</v>
      </c>
      <c r="AV5" s="135" t="s">
        <v>17</v>
      </c>
      <c r="AW5" s="141">
        <v>0.5</v>
      </c>
      <c r="AX5" s="142">
        <v>0.5</v>
      </c>
      <c r="AY5" s="135" t="s">
        <v>17</v>
      </c>
      <c r="AZ5" s="140">
        <v>0.5</v>
      </c>
      <c r="BA5" s="143">
        <v>0.5</v>
      </c>
      <c r="BB5" s="135" t="s">
        <v>17</v>
      </c>
      <c r="BC5" s="141">
        <v>0.5</v>
      </c>
      <c r="BD5" s="142">
        <v>0.5</v>
      </c>
      <c r="BE5" s="135" t="s">
        <v>17</v>
      </c>
      <c r="BF5" s="144">
        <v>0.5</v>
      </c>
    </row>
    <row r="6" spans="3:58" x14ac:dyDescent="0.25">
      <c r="C6" s="5" t="s">
        <v>18</v>
      </c>
      <c r="D6" s="6" t="s">
        <v>19</v>
      </c>
      <c r="E6" s="7">
        <v>2</v>
      </c>
      <c r="F6" s="8" t="s">
        <v>17</v>
      </c>
      <c r="G6" s="9">
        <v>2</v>
      </c>
      <c r="H6" s="10">
        <v>2</v>
      </c>
      <c r="I6" s="11" t="s">
        <v>17</v>
      </c>
      <c r="J6" s="9">
        <v>2</v>
      </c>
      <c r="K6" s="10">
        <v>2</v>
      </c>
      <c r="L6" s="11" t="s">
        <v>17</v>
      </c>
      <c r="M6" s="9">
        <v>2</v>
      </c>
      <c r="N6" s="10">
        <v>2</v>
      </c>
      <c r="O6" s="11" t="s">
        <v>17</v>
      </c>
      <c r="P6" s="12">
        <v>2</v>
      </c>
      <c r="R6" s="5" t="s">
        <v>18</v>
      </c>
      <c r="S6" s="6" t="s">
        <v>19</v>
      </c>
      <c r="T6" s="84">
        <v>2</v>
      </c>
      <c r="U6" s="11" t="s">
        <v>17</v>
      </c>
      <c r="V6" s="9">
        <v>2</v>
      </c>
      <c r="W6" s="10">
        <v>2</v>
      </c>
      <c r="X6" s="11" t="s">
        <v>17</v>
      </c>
      <c r="Y6" s="9">
        <v>2</v>
      </c>
      <c r="Z6" s="10">
        <v>2</v>
      </c>
      <c r="AA6" s="11" t="s">
        <v>17</v>
      </c>
      <c r="AB6" s="9">
        <v>2</v>
      </c>
      <c r="AC6" s="24">
        <v>2</v>
      </c>
      <c r="AD6" s="11" t="s">
        <v>17</v>
      </c>
      <c r="AE6" s="12">
        <v>2</v>
      </c>
      <c r="AG6" s="132" t="s">
        <v>18</v>
      </c>
      <c r="AH6" s="133" t="s">
        <v>19</v>
      </c>
      <c r="AI6" s="145">
        <v>4</v>
      </c>
      <c r="AJ6" s="135" t="s">
        <v>17</v>
      </c>
      <c r="AK6" s="146">
        <v>4</v>
      </c>
      <c r="AL6" s="147">
        <v>4</v>
      </c>
      <c r="AM6" s="135" t="s">
        <v>17</v>
      </c>
      <c r="AN6" s="148">
        <v>4</v>
      </c>
      <c r="AO6" s="149">
        <v>4</v>
      </c>
      <c r="AP6" s="135" t="s">
        <v>17</v>
      </c>
      <c r="AQ6" s="148">
        <v>4</v>
      </c>
      <c r="AR6" s="147">
        <v>4</v>
      </c>
      <c r="AS6" s="135" t="s">
        <v>17</v>
      </c>
      <c r="AT6" s="150">
        <v>4</v>
      </c>
      <c r="AU6" s="145">
        <v>4</v>
      </c>
      <c r="AV6" s="135" t="s">
        <v>17</v>
      </c>
      <c r="AW6" s="151">
        <v>4</v>
      </c>
      <c r="AX6" s="152">
        <v>4</v>
      </c>
      <c r="AY6" s="135" t="s">
        <v>17</v>
      </c>
      <c r="AZ6" s="150">
        <v>4</v>
      </c>
      <c r="BA6" s="153">
        <v>4</v>
      </c>
      <c r="BB6" s="135" t="s">
        <v>17</v>
      </c>
      <c r="BC6" s="151">
        <v>4</v>
      </c>
      <c r="BD6" s="152">
        <v>4</v>
      </c>
      <c r="BE6" s="135" t="s">
        <v>17</v>
      </c>
      <c r="BF6" s="154">
        <v>4</v>
      </c>
    </row>
    <row r="7" spans="3:58" ht="18" x14ac:dyDescent="0.25">
      <c r="C7" s="5" t="s">
        <v>20</v>
      </c>
      <c r="D7" s="13" t="s">
        <v>11</v>
      </c>
      <c r="E7" s="14">
        <v>0.01</v>
      </c>
      <c r="F7" s="8" t="s">
        <v>17</v>
      </c>
      <c r="G7" s="15">
        <v>0.01</v>
      </c>
      <c r="H7" s="16">
        <v>0.01</v>
      </c>
      <c r="I7" s="11" t="s">
        <v>17</v>
      </c>
      <c r="J7" s="15">
        <v>0.01</v>
      </c>
      <c r="K7" s="16">
        <v>0.01</v>
      </c>
      <c r="L7" s="11" t="s">
        <v>17</v>
      </c>
      <c r="M7" s="15">
        <v>0.01</v>
      </c>
      <c r="N7" s="17">
        <v>0.01</v>
      </c>
      <c r="O7" s="11" t="s">
        <v>17</v>
      </c>
      <c r="P7" s="18">
        <v>0.01</v>
      </c>
      <c r="R7" s="5" t="s">
        <v>20</v>
      </c>
      <c r="S7" s="13" t="s">
        <v>11</v>
      </c>
      <c r="T7" s="115">
        <v>0.2</v>
      </c>
      <c r="U7" s="11" t="s">
        <v>17</v>
      </c>
      <c r="V7" s="93">
        <v>0.2</v>
      </c>
      <c r="W7" s="94">
        <v>0.2</v>
      </c>
      <c r="X7" s="11" t="s">
        <v>17</v>
      </c>
      <c r="Y7" s="95">
        <v>0.2</v>
      </c>
      <c r="Z7" s="116">
        <v>0.2</v>
      </c>
      <c r="AA7" s="11" t="s">
        <v>17</v>
      </c>
      <c r="AB7" s="97">
        <v>0.2</v>
      </c>
      <c r="AC7" s="96">
        <v>0.2</v>
      </c>
      <c r="AD7" s="11" t="s">
        <v>17</v>
      </c>
      <c r="AE7" s="98">
        <v>0.2</v>
      </c>
      <c r="AG7" s="132" t="s">
        <v>20</v>
      </c>
      <c r="AH7" s="133" t="s">
        <v>11</v>
      </c>
      <c r="AI7" s="145">
        <v>2</v>
      </c>
      <c r="AJ7" s="135" t="s">
        <v>17</v>
      </c>
      <c r="AK7" s="146">
        <v>2</v>
      </c>
      <c r="AL7" s="147">
        <v>2</v>
      </c>
      <c r="AM7" s="135" t="s">
        <v>17</v>
      </c>
      <c r="AN7" s="148">
        <v>2</v>
      </c>
      <c r="AO7" s="149">
        <v>2</v>
      </c>
      <c r="AP7" s="135" t="s">
        <v>17</v>
      </c>
      <c r="AQ7" s="148">
        <v>2</v>
      </c>
      <c r="AR7" s="147">
        <v>2</v>
      </c>
      <c r="AS7" s="135" t="s">
        <v>17</v>
      </c>
      <c r="AT7" s="150">
        <v>2</v>
      </c>
      <c r="AU7" s="145">
        <v>2</v>
      </c>
      <c r="AV7" s="135" t="s">
        <v>17</v>
      </c>
      <c r="AW7" s="151">
        <v>2</v>
      </c>
      <c r="AX7" s="152">
        <v>2</v>
      </c>
      <c r="AY7" s="135" t="s">
        <v>17</v>
      </c>
      <c r="AZ7" s="150">
        <v>2</v>
      </c>
      <c r="BA7" s="153">
        <v>2</v>
      </c>
      <c r="BB7" s="135" t="s">
        <v>17</v>
      </c>
      <c r="BC7" s="151">
        <v>2</v>
      </c>
      <c r="BD7" s="152">
        <v>2</v>
      </c>
      <c r="BE7" s="135" t="s">
        <v>17</v>
      </c>
      <c r="BF7" s="154">
        <v>2</v>
      </c>
    </row>
    <row r="8" spans="3:58" x14ac:dyDescent="0.25">
      <c r="C8" s="331" t="s">
        <v>21</v>
      </c>
      <c r="D8" s="331"/>
      <c r="E8" s="7">
        <v>1</v>
      </c>
      <c r="F8" s="8" t="s">
        <v>17</v>
      </c>
      <c r="G8" s="9">
        <v>1</v>
      </c>
      <c r="H8" s="10">
        <v>1</v>
      </c>
      <c r="I8" s="11" t="s">
        <v>17</v>
      </c>
      <c r="J8" s="9">
        <v>1</v>
      </c>
      <c r="K8" s="10">
        <v>1</v>
      </c>
      <c r="L8" s="11" t="s">
        <v>17</v>
      </c>
      <c r="M8" s="9">
        <v>1</v>
      </c>
      <c r="N8" s="10">
        <v>1</v>
      </c>
      <c r="O8" s="11" t="s">
        <v>17</v>
      </c>
      <c r="P8" s="12">
        <v>1</v>
      </c>
      <c r="R8" s="331" t="s">
        <v>21</v>
      </c>
      <c r="S8" s="331"/>
      <c r="T8" s="84">
        <v>1</v>
      </c>
      <c r="U8" s="11" t="s">
        <v>17</v>
      </c>
      <c r="V8" s="9">
        <v>1</v>
      </c>
      <c r="W8" s="10">
        <v>1</v>
      </c>
      <c r="X8" s="11" t="s">
        <v>17</v>
      </c>
      <c r="Y8" s="9">
        <v>1</v>
      </c>
      <c r="Z8" s="10">
        <v>1</v>
      </c>
      <c r="AA8" s="11" t="s">
        <v>17</v>
      </c>
      <c r="AB8" s="9">
        <v>1</v>
      </c>
      <c r="AC8" s="24">
        <v>1</v>
      </c>
      <c r="AD8" s="11" t="s">
        <v>17</v>
      </c>
      <c r="AE8" s="12">
        <v>1</v>
      </c>
      <c r="AG8" s="325" t="s">
        <v>21</v>
      </c>
      <c r="AH8" s="325"/>
      <c r="AI8" s="145">
        <v>1</v>
      </c>
      <c r="AJ8" s="135" t="s">
        <v>17</v>
      </c>
      <c r="AK8" s="146">
        <v>1</v>
      </c>
      <c r="AL8" s="147">
        <v>1</v>
      </c>
      <c r="AM8" s="135" t="s">
        <v>17</v>
      </c>
      <c r="AN8" s="148">
        <v>1</v>
      </c>
      <c r="AO8" s="149">
        <v>1</v>
      </c>
      <c r="AP8" s="135" t="s">
        <v>17</v>
      </c>
      <c r="AQ8" s="148">
        <v>1</v>
      </c>
      <c r="AR8" s="147">
        <v>1</v>
      </c>
      <c r="AS8" s="135" t="s">
        <v>17</v>
      </c>
      <c r="AT8" s="150">
        <v>1</v>
      </c>
      <c r="AU8" s="145">
        <v>1</v>
      </c>
      <c r="AV8" s="135" t="s">
        <v>17</v>
      </c>
      <c r="AW8" s="151">
        <v>1</v>
      </c>
      <c r="AX8" s="152">
        <v>1</v>
      </c>
      <c r="AY8" s="135" t="s">
        <v>17</v>
      </c>
      <c r="AZ8" s="150">
        <v>1</v>
      </c>
      <c r="BA8" s="153">
        <v>1</v>
      </c>
      <c r="BB8" s="135" t="s">
        <v>17</v>
      </c>
      <c r="BC8" s="151">
        <v>1</v>
      </c>
      <c r="BD8" s="152">
        <v>1</v>
      </c>
      <c r="BE8" s="135" t="s">
        <v>17</v>
      </c>
      <c r="BF8" s="154">
        <v>1</v>
      </c>
    </row>
    <row r="9" spans="3:58" x14ac:dyDescent="0.25">
      <c r="C9" s="331" t="s">
        <v>22</v>
      </c>
      <c r="D9" s="331"/>
      <c r="E9" s="7">
        <v>250</v>
      </c>
      <c r="F9" s="8" t="s">
        <v>17</v>
      </c>
      <c r="G9" s="19">
        <v>250</v>
      </c>
      <c r="H9" s="20">
        <v>250</v>
      </c>
      <c r="I9" s="11" t="s">
        <v>17</v>
      </c>
      <c r="J9" s="21">
        <v>250</v>
      </c>
      <c r="K9" s="10">
        <v>250</v>
      </c>
      <c r="L9" s="11" t="s">
        <v>17</v>
      </c>
      <c r="M9" s="19">
        <v>250</v>
      </c>
      <c r="N9" s="10">
        <v>250</v>
      </c>
      <c r="O9" s="11" t="s">
        <v>17</v>
      </c>
      <c r="P9" s="22">
        <v>250</v>
      </c>
      <c r="R9" s="331" t="s">
        <v>22</v>
      </c>
      <c r="S9" s="331"/>
      <c r="T9" s="84">
        <v>250</v>
      </c>
      <c r="U9" s="11" t="s">
        <v>17</v>
      </c>
      <c r="V9" s="9">
        <v>250</v>
      </c>
      <c r="W9" s="100">
        <v>250</v>
      </c>
      <c r="X9" s="11" t="s">
        <v>17</v>
      </c>
      <c r="Y9" s="21">
        <v>250</v>
      </c>
      <c r="Z9" s="10">
        <v>250</v>
      </c>
      <c r="AA9" s="11" t="s">
        <v>17</v>
      </c>
      <c r="AB9" s="19">
        <v>250</v>
      </c>
      <c r="AC9" s="24">
        <v>250</v>
      </c>
      <c r="AD9" s="11" t="s">
        <v>17</v>
      </c>
      <c r="AE9" s="12">
        <v>250</v>
      </c>
      <c r="AG9" s="325" t="s">
        <v>22</v>
      </c>
      <c r="AH9" s="325"/>
      <c r="AI9" s="145">
        <v>250</v>
      </c>
      <c r="AJ9" s="135" t="s">
        <v>17</v>
      </c>
      <c r="AK9" s="146">
        <v>250</v>
      </c>
      <c r="AL9" s="147">
        <v>250</v>
      </c>
      <c r="AM9" s="135" t="s">
        <v>17</v>
      </c>
      <c r="AN9" s="146">
        <v>250</v>
      </c>
      <c r="AO9" s="149">
        <v>250</v>
      </c>
      <c r="AP9" s="135" t="s">
        <v>17</v>
      </c>
      <c r="AQ9" s="155">
        <v>250</v>
      </c>
      <c r="AR9" s="147">
        <v>250</v>
      </c>
      <c r="AS9" s="135" t="s">
        <v>17</v>
      </c>
      <c r="AT9" s="150">
        <v>250</v>
      </c>
      <c r="AU9" s="145">
        <v>250</v>
      </c>
      <c r="AV9" s="135" t="s">
        <v>17</v>
      </c>
      <c r="AW9" s="156">
        <v>250</v>
      </c>
      <c r="AX9" s="152">
        <v>250</v>
      </c>
      <c r="AY9" s="135" t="s">
        <v>17</v>
      </c>
      <c r="AZ9" s="150">
        <v>250</v>
      </c>
      <c r="BA9" s="157">
        <v>250</v>
      </c>
      <c r="BB9" s="135" t="s">
        <v>17</v>
      </c>
      <c r="BC9" s="156">
        <v>250</v>
      </c>
      <c r="BD9" s="152">
        <v>250</v>
      </c>
      <c r="BE9" s="135" t="s">
        <v>17</v>
      </c>
      <c r="BF9" s="158">
        <v>250</v>
      </c>
    </row>
    <row r="10" spans="3:58" ht="18" x14ac:dyDescent="0.25">
      <c r="C10" s="5" t="s">
        <v>23</v>
      </c>
      <c r="D10" s="13" t="s">
        <v>24</v>
      </c>
      <c r="E10" s="7">
        <v>10</v>
      </c>
      <c r="F10" s="8" t="s">
        <v>17</v>
      </c>
      <c r="G10" s="21">
        <v>10</v>
      </c>
      <c r="H10" s="20">
        <v>10</v>
      </c>
      <c r="I10" s="11" t="s">
        <v>17</v>
      </c>
      <c r="J10" s="21">
        <v>10</v>
      </c>
      <c r="K10" s="10">
        <v>10</v>
      </c>
      <c r="L10" s="11" t="s">
        <v>17</v>
      </c>
      <c r="M10" s="19">
        <v>10</v>
      </c>
      <c r="N10" s="10">
        <v>10</v>
      </c>
      <c r="O10" s="11" t="s">
        <v>17</v>
      </c>
      <c r="P10" s="12">
        <v>10</v>
      </c>
      <c r="R10" s="5" t="s">
        <v>23</v>
      </c>
      <c r="S10" s="13" t="s">
        <v>24</v>
      </c>
      <c r="T10" s="84">
        <v>10</v>
      </c>
      <c r="U10" s="11" t="s">
        <v>17</v>
      </c>
      <c r="V10" s="9">
        <v>10</v>
      </c>
      <c r="W10" s="20">
        <v>10</v>
      </c>
      <c r="X10" s="11" t="s">
        <v>17</v>
      </c>
      <c r="Y10" s="21">
        <v>10</v>
      </c>
      <c r="Z10" s="10">
        <v>10</v>
      </c>
      <c r="AA10" s="11" t="s">
        <v>17</v>
      </c>
      <c r="AB10" s="19">
        <v>10</v>
      </c>
      <c r="AC10" s="24">
        <v>10</v>
      </c>
      <c r="AD10" s="11" t="s">
        <v>17</v>
      </c>
      <c r="AE10" s="12">
        <v>10</v>
      </c>
      <c r="AG10" s="132" t="s">
        <v>23</v>
      </c>
      <c r="AH10" s="133" t="s">
        <v>24</v>
      </c>
      <c r="AI10" s="145">
        <v>10</v>
      </c>
      <c r="AJ10" s="135" t="s">
        <v>17</v>
      </c>
      <c r="AK10" s="146">
        <v>10</v>
      </c>
      <c r="AL10" s="147">
        <v>10</v>
      </c>
      <c r="AM10" s="135" t="s">
        <v>17</v>
      </c>
      <c r="AN10" s="146">
        <v>10</v>
      </c>
      <c r="AO10" s="149">
        <v>10</v>
      </c>
      <c r="AP10" s="135" t="s">
        <v>17</v>
      </c>
      <c r="AQ10" s="155">
        <v>10</v>
      </c>
      <c r="AR10" s="147">
        <v>10</v>
      </c>
      <c r="AS10" s="135" t="s">
        <v>17</v>
      </c>
      <c r="AT10" s="150">
        <v>10</v>
      </c>
      <c r="AU10" s="145">
        <v>10</v>
      </c>
      <c r="AV10" s="135" t="s">
        <v>17</v>
      </c>
      <c r="AW10" s="156">
        <v>10</v>
      </c>
      <c r="AX10" s="152">
        <v>10</v>
      </c>
      <c r="AY10" s="135" t="s">
        <v>17</v>
      </c>
      <c r="AZ10" s="150">
        <v>10</v>
      </c>
      <c r="BA10" s="153">
        <v>10</v>
      </c>
      <c r="BB10" s="135" t="s">
        <v>17</v>
      </c>
      <c r="BC10" s="156">
        <v>10</v>
      </c>
      <c r="BD10" s="152">
        <v>10</v>
      </c>
      <c r="BE10" s="135" t="s">
        <v>17</v>
      </c>
      <c r="BF10" s="158">
        <v>10</v>
      </c>
    </row>
    <row r="11" spans="3:58" ht="36" x14ac:dyDescent="0.25">
      <c r="C11" s="23" t="s">
        <v>25</v>
      </c>
      <c r="D11" s="13" t="s">
        <v>11</v>
      </c>
      <c r="E11" s="7">
        <v>3</v>
      </c>
      <c r="F11" s="8" t="s">
        <v>17</v>
      </c>
      <c r="G11" s="21">
        <v>3</v>
      </c>
      <c r="H11" s="24">
        <v>3</v>
      </c>
      <c r="I11" s="11" t="s">
        <v>17</v>
      </c>
      <c r="J11" s="21">
        <v>3</v>
      </c>
      <c r="K11" s="24">
        <v>3</v>
      </c>
      <c r="L11" s="11" t="s">
        <v>17</v>
      </c>
      <c r="M11" s="21">
        <v>3</v>
      </c>
      <c r="N11" s="24">
        <v>3</v>
      </c>
      <c r="O11" s="11" t="s">
        <v>17</v>
      </c>
      <c r="P11" s="12">
        <v>3</v>
      </c>
      <c r="R11" s="23" t="s">
        <v>25</v>
      </c>
      <c r="S11" s="13" t="s">
        <v>11</v>
      </c>
      <c r="T11" s="84">
        <v>50</v>
      </c>
      <c r="U11" s="11" t="s">
        <v>17</v>
      </c>
      <c r="V11" s="9">
        <v>50</v>
      </c>
      <c r="W11" s="20">
        <v>50</v>
      </c>
      <c r="X11" s="11" t="s">
        <v>17</v>
      </c>
      <c r="Y11" s="21">
        <v>50</v>
      </c>
      <c r="Z11" s="10">
        <v>50</v>
      </c>
      <c r="AA11" s="11" t="s">
        <v>17</v>
      </c>
      <c r="AB11" s="19">
        <v>50</v>
      </c>
      <c r="AC11" s="24">
        <v>50</v>
      </c>
      <c r="AD11" s="11" t="s">
        <v>17</v>
      </c>
      <c r="AE11" s="12">
        <v>50</v>
      </c>
      <c r="AG11" s="23" t="s">
        <v>25</v>
      </c>
      <c r="AH11" s="133" t="s">
        <v>11</v>
      </c>
      <c r="AI11" s="145">
        <v>500</v>
      </c>
      <c r="AJ11" s="135" t="s">
        <v>17</v>
      </c>
      <c r="AK11" s="146">
        <v>500</v>
      </c>
      <c r="AL11" s="159">
        <v>500</v>
      </c>
      <c r="AM11" s="135" t="s">
        <v>17</v>
      </c>
      <c r="AN11" s="146">
        <v>500</v>
      </c>
      <c r="AO11" s="149">
        <v>500</v>
      </c>
      <c r="AP11" s="135" t="s">
        <v>17</v>
      </c>
      <c r="AQ11" s="155">
        <v>500</v>
      </c>
      <c r="AR11" s="159">
        <v>500</v>
      </c>
      <c r="AS11" s="135" t="s">
        <v>17</v>
      </c>
      <c r="AT11" s="150">
        <v>500</v>
      </c>
      <c r="AU11" s="145">
        <v>500</v>
      </c>
      <c r="AV11" s="135" t="s">
        <v>17</v>
      </c>
      <c r="AW11" s="156">
        <v>500</v>
      </c>
      <c r="AX11" s="160">
        <v>500</v>
      </c>
      <c r="AY11" s="135" t="s">
        <v>17</v>
      </c>
      <c r="AZ11" s="150">
        <v>500</v>
      </c>
      <c r="BA11" s="153">
        <v>500</v>
      </c>
      <c r="BB11" s="135" t="s">
        <v>17</v>
      </c>
      <c r="BC11" s="156">
        <v>500</v>
      </c>
      <c r="BD11" s="160">
        <v>500</v>
      </c>
      <c r="BE11" s="135" t="s">
        <v>17</v>
      </c>
      <c r="BF11" s="158">
        <v>500</v>
      </c>
    </row>
    <row r="12" spans="3:58" ht="36" x14ac:dyDescent="0.25">
      <c r="C12" s="25" t="s">
        <v>26</v>
      </c>
      <c r="D12" s="26" t="s">
        <v>11</v>
      </c>
      <c r="E12" s="27">
        <v>25</v>
      </c>
      <c r="F12" s="28" t="s">
        <v>17</v>
      </c>
      <c r="G12" s="29">
        <v>25</v>
      </c>
      <c r="H12" s="30">
        <v>25</v>
      </c>
      <c r="I12" s="31" t="s">
        <v>17</v>
      </c>
      <c r="J12" s="29">
        <v>25</v>
      </c>
      <c r="K12" s="32">
        <v>25</v>
      </c>
      <c r="L12" s="31" t="s">
        <v>17</v>
      </c>
      <c r="M12" s="33">
        <v>25</v>
      </c>
      <c r="N12" s="32">
        <v>25</v>
      </c>
      <c r="O12" s="31" t="s">
        <v>17</v>
      </c>
      <c r="P12" s="34">
        <v>25</v>
      </c>
      <c r="R12" s="25" t="s">
        <v>26</v>
      </c>
      <c r="S12" s="26" t="s">
        <v>11</v>
      </c>
      <c r="T12" s="117">
        <v>500</v>
      </c>
      <c r="U12" s="31" t="s">
        <v>17</v>
      </c>
      <c r="V12" s="101">
        <v>500</v>
      </c>
      <c r="W12" s="30">
        <v>500</v>
      </c>
      <c r="X12" s="31" t="s">
        <v>17</v>
      </c>
      <c r="Y12" s="29">
        <v>500</v>
      </c>
      <c r="Z12" s="32">
        <v>500</v>
      </c>
      <c r="AA12" s="31" t="s">
        <v>17</v>
      </c>
      <c r="AB12" s="33">
        <v>500</v>
      </c>
      <c r="AC12" s="102">
        <v>500</v>
      </c>
      <c r="AD12" s="31" t="s">
        <v>17</v>
      </c>
      <c r="AE12" s="103">
        <v>500</v>
      </c>
      <c r="AG12" s="25" t="s">
        <v>26</v>
      </c>
      <c r="AH12" s="161" t="s">
        <v>11</v>
      </c>
      <c r="AI12" s="162">
        <v>5000</v>
      </c>
      <c r="AJ12" s="163" t="s">
        <v>17</v>
      </c>
      <c r="AK12" s="164">
        <v>5000</v>
      </c>
      <c r="AL12" s="165">
        <v>5000</v>
      </c>
      <c r="AM12" s="163" t="s">
        <v>17</v>
      </c>
      <c r="AN12" s="164">
        <v>5000</v>
      </c>
      <c r="AO12" s="166">
        <v>5000</v>
      </c>
      <c r="AP12" s="163" t="s">
        <v>17</v>
      </c>
      <c r="AQ12" s="164">
        <v>5000</v>
      </c>
      <c r="AR12" s="165">
        <v>5000</v>
      </c>
      <c r="AS12" s="163" t="s">
        <v>17</v>
      </c>
      <c r="AT12" s="167">
        <v>5000</v>
      </c>
      <c r="AU12" s="162">
        <v>5000</v>
      </c>
      <c r="AV12" s="163" t="s">
        <v>17</v>
      </c>
      <c r="AW12" s="167">
        <v>5000</v>
      </c>
      <c r="AX12" s="168">
        <v>5000</v>
      </c>
      <c r="AY12" s="163" t="s">
        <v>17</v>
      </c>
      <c r="AZ12" s="167">
        <v>5000</v>
      </c>
      <c r="BA12" s="169">
        <v>5000</v>
      </c>
      <c r="BB12" s="163" t="s">
        <v>17</v>
      </c>
      <c r="BC12" s="170">
        <v>5000</v>
      </c>
      <c r="BD12" s="168">
        <v>5000</v>
      </c>
      <c r="BE12" s="163" t="s">
        <v>17</v>
      </c>
      <c r="BF12" s="171">
        <v>5000</v>
      </c>
    </row>
    <row r="13" spans="3:58" ht="27" x14ac:dyDescent="0.25">
      <c r="C13" s="35" t="s">
        <v>27</v>
      </c>
      <c r="D13" s="36" t="s">
        <v>28</v>
      </c>
      <c r="E13" s="37">
        <v>769</v>
      </c>
      <c r="F13" s="38" t="s">
        <v>17</v>
      </c>
      <c r="G13" s="39">
        <v>1455</v>
      </c>
      <c r="H13" s="40">
        <v>900</v>
      </c>
      <c r="I13" s="41" t="s">
        <v>17</v>
      </c>
      <c r="J13" s="39">
        <v>1650</v>
      </c>
      <c r="K13" s="40">
        <v>800</v>
      </c>
      <c r="L13" s="41" t="s">
        <v>17</v>
      </c>
      <c r="M13" s="39">
        <v>1000</v>
      </c>
      <c r="N13" s="42">
        <v>1370</v>
      </c>
      <c r="O13" s="41" t="s">
        <v>17</v>
      </c>
      <c r="P13" s="43">
        <v>1566</v>
      </c>
      <c r="R13" s="35" t="s">
        <v>27</v>
      </c>
      <c r="S13" s="36" t="s">
        <v>28</v>
      </c>
      <c r="T13" s="118">
        <v>401</v>
      </c>
      <c r="U13" s="41" t="s">
        <v>17</v>
      </c>
      <c r="V13" s="104">
        <v>1015</v>
      </c>
      <c r="W13" s="40">
        <v>500</v>
      </c>
      <c r="X13" s="41" t="s">
        <v>17</v>
      </c>
      <c r="Y13" s="39">
        <v>1100</v>
      </c>
      <c r="Z13" s="85">
        <v>800</v>
      </c>
      <c r="AA13" s="41" t="s">
        <v>17</v>
      </c>
      <c r="AB13" s="39">
        <v>1000</v>
      </c>
      <c r="AC13" s="105">
        <v>1305</v>
      </c>
      <c r="AD13" s="41" t="s">
        <v>17</v>
      </c>
      <c r="AE13" s="106">
        <v>1501</v>
      </c>
      <c r="AG13" s="172" t="s">
        <v>27</v>
      </c>
      <c r="AH13" s="173" t="s">
        <v>28</v>
      </c>
      <c r="AI13" s="174">
        <v>247</v>
      </c>
      <c r="AJ13" s="175" t="s">
        <v>17</v>
      </c>
      <c r="AK13" s="176">
        <v>624</v>
      </c>
      <c r="AL13" s="177">
        <v>401</v>
      </c>
      <c r="AM13" s="175" t="s">
        <v>17</v>
      </c>
      <c r="AN13" s="178">
        <v>1015</v>
      </c>
      <c r="AO13" s="179">
        <v>580</v>
      </c>
      <c r="AP13" s="175" t="s">
        <v>17</v>
      </c>
      <c r="AQ13" s="180">
        <v>950</v>
      </c>
      <c r="AR13" s="177">
        <v>400</v>
      </c>
      <c r="AS13" s="175" t="s">
        <v>17</v>
      </c>
      <c r="AT13" s="181">
        <v>800</v>
      </c>
      <c r="AU13" s="174">
        <v>600</v>
      </c>
      <c r="AV13" s="175" t="s">
        <v>17</v>
      </c>
      <c r="AW13" s="182">
        <v>1000</v>
      </c>
      <c r="AX13" s="183">
        <v>500</v>
      </c>
      <c r="AY13" s="175" t="s">
        <v>17</v>
      </c>
      <c r="AZ13" s="182">
        <v>1100</v>
      </c>
      <c r="BA13" s="184">
        <v>439</v>
      </c>
      <c r="BB13" s="175" t="s">
        <v>17</v>
      </c>
      <c r="BC13" s="185">
        <v>1233</v>
      </c>
      <c r="BD13" s="183">
        <v>500</v>
      </c>
      <c r="BE13" s="175" t="s">
        <v>17</v>
      </c>
      <c r="BF13" s="186">
        <v>898</v>
      </c>
    </row>
    <row r="14" spans="3:58" ht="27" x14ac:dyDescent="0.25">
      <c r="C14" s="5" t="s">
        <v>29</v>
      </c>
      <c r="D14" s="6" t="s">
        <v>28</v>
      </c>
      <c r="E14" s="44">
        <v>102</v>
      </c>
      <c r="F14" s="8" t="s">
        <v>17</v>
      </c>
      <c r="G14" s="45">
        <v>102</v>
      </c>
      <c r="H14" s="46">
        <v>102</v>
      </c>
      <c r="I14" s="11" t="s">
        <v>17</v>
      </c>
      <c r="J14" s="45">
        <v>102</v>
      </c>
      <c r="K14" s="46">
        <v>102</v>
      </c>
      <c r="L14" s="11" t="s">
        <v>17</v>
      </c>
      <c r="M14" s="45">
        <v>102</v>
      </c>
      <c r="N14" s="47">
        <v>102</v>
      </c>
      <c r="O14" s="11" t="s">
        <v>17</v>
      </c>
      <c r="P14" s="48">
        <v>102</v>
      </c>
      <c r="R14" s="5" t="s">
        <v>29</v>
      </c>
      <c r="S14" s="6" t="s">
        <v>28</v>
      </c>
      <c r="T14" s="119">
        <v>102</v>
      </c>
      <c r="U14" s="11" t="s">
        <v>17</v>
      </c>
      <c r="V14" s="107">
        <v>102</v>
      </c>
      <c r="W14" s="46">
        <v>102</v>
      </c>
      <c r="X14" s="11" t="s">
        <v>17</v>
      </c>
      <c r="Y14" s="45">
        <v>102</v>
      </c>
      <c r="Z14" s="47">
        <v>102</v>
      </c>
      <c r="AA14" s="11" t="s">
        <v>17</v>
      </c>
      <c r="AB14" s="45">
        <v>102</v>
      </c>
      <c r="AC14" s="108">
        <v>102</v>
      </c>
      <c r="AD14" s="11" t="s">
        <v>17</v>
      </c>
      <c r="AE14" s="109">
        <v>102</v>
      </c>
      <c r="AG14" s="132" t="s">
        <v>29</v>
      </c>
      <c r="AH14" s="133" t="s">
        <v>28</v>
      </c>
      <c r="AI14" s="187">
        <v>51</v>
      </c>
      <c r="AJ14" s="135" t="s">
        <v>17</v>
      </c>
      <c r="AK14" s="188">
        <v>51</v>
      </c>
      <c r="AL14" s="189">
        <v>51</v>
      </c>
      <c r="AM14" s="135" t="s">
        <v>17</v>
      </c>
      <c r="AN14" s="188">
        <v>51</v>
      </c>
      <c r="AO14" s="190">
        <v>51</v>
      </c>
      <c r="AP14" s="135" t="s">
        <v>17</v>
      </c>
      <c r="AQ14" s="191">
        <v>51</v>
      </c>
      <c r="AR14" s="189">
        <v>51</v>
      </c>
      <c r="AS14" s="135" t="s">
        <v>17</v>
      </c>
      <c r="AT14" s="192">
        <v>51</v>
      </c>
      <c r="AU14" s="187">
        <v>51</v>
      </c>
      <c r="AV14" s="135" t="s">
        <v>17</v>
      </c>
      <c r="AW14" s="193">
        <v>51</v>
      </c>
      <c r="AX14" s="194">
        <v>51</v>
      </c>
      <c r="AY14" s="135" t="s">
        <v>17</v>
      </c>
      <c r="AZ14" s="192">
        <v>51</v>
      </c>
      <c r="BA14" s="195">
        <v>51</v>
      </c>
      <c r="BB14" s="135" t="s">
        <v>17</v>
      </c>
      <c r="BC14" s="193">
        <v>51</v>
      </c>
      <c r="BD14" s="194">
        <v>51</v>
      </c>
      <c r="BE14" s="135" t="s">
        <v>17</v>
      </c>
      <c r="BF14" s="196">
        <v>51</v>
      </c>
    </row>
    <row r="15" spans="3:58" ht="36" x14ac:dyDescent="0.25">
      <c r="C15" s="5" t="s">
        <v>30</v>
      </c>
      <c r="D15" s="6" t="s">
        <v>28</v>
      </c>
      <c r="E15" s="44">
        <v>131</v>
      </c>
      <c r="F15" s="8" t="s">
        <v>17</v>
      </c>
      <c r="G15" s="49">
        <v>234</v>
      </c>
      <c r="H15" s="50">
        <v>150</v>
      </c>
      <c r="I15" s="11" t="s">
        <v>17</v>
      </c>
      <c r="J15" s="49">
        <v>263</v>
      </c>
      <c r="K15" s="50">
        <v>135</v>
      </c>
      <c r="L15" s="11" t="s">
        <v>17</v>
      </c>
      <c r="M15" s="49">
        <v>165</v>
      </c>
      <c r="N15" s="51">
        <v>221</v>
      </c>
      <c r="O15" s="11" t="s">
        <v>17</v>
      </c>
      <c r="P15" s="48">
        <v>250</v>
      </c>
      <c r="R15" s="5" t="s">
        <v>30</v>
      </c>
      <c r="S15" s="6" t="s">
        <v>28</v>
      </c>
      <c r="T15" s="120">
        <v>85</v>
      </c>
      <c r="U15" s="11" t="s">
        <v>17</v>
      </c>
      <c r="V15" s="110">
        <v>190</v>
      </c>
      <c r="W15" s="50">
        <v>102</v>
      </c>
      <c r="X15" s="11" t="s">
        <v>17</v>
      </c>
      <c r="Y15" s="49">
        <v>204</v>
      </c>
      <c r="Z15" s="51">
        <v>135</v>
      </c>
      <c r="AA15" s="11" t="s">
        <v>17</v>
      </c>
      <c r="AB15" s="49">
        <v>165</v>
      </c>
      <c r="AC15" s="111">
        <v>226</v>
      </c>
      <c r="AD15" s="11" t="s">
        <v>17</v>
      </c>
      <c r="AE15" s="109">
        <v>273</v>
      </c>
      <c r="AG15" s="132" t="s">
        <v>30</v>
      </c>
      <c r="AH15" s="133" t="s">
        <v>28</v>
      </c>
      <c r="AI15" s="187">
        <v>45</v>
      </c>
      <c r="AJ15" s="135" t="s">
        <v>17</v>
      </c>
      <c r="AK15" s="197">
        <v>102</v>
      </c>
      <c r="AL15" s="198">
        <v>77</v>
      </c>
      <c r="AM15" s="135" t="s">
        <v>17</v>
      </c>
      <c r="AN15" s="197">
        <v>181</v>
      </c>
      <c r="AO15" s="199">
        <v>110</v>
      </c>
      <c r="AP15" s="135" t="s">
        <v>17</v>
      </c>
      <c r="AQ15" s="200">
        <v>175</v>
      </c>
      <c r="AR15" s="198">
        <v>79</v>
      </c>
      <c r="AS15" s="135" t="s">
        <v>17</v>
      </c>
      <c r="AT15" s="201">
        <v>129</v>
      </c>
      <c r="AU15" s="187">
        <v>114</v>
      </c>
      <c r="AV15" s="135" t="s">
        <v>17</v>
      </c>
      <c r="AW15" s="202">
        <v>184</v>
      </c>
      <c r="AX15" s="194">
        <v>94</v>
      </c>
      <c r="AY15" s="135" t="s">
        <v>17</v>
      </c>
      <c r="AZ15" s="201">
        <v>196</v>
      </c>
      <c r="BA15" s="195">
        <v>83</v>
      </c>
      <c r="BB15" s="135" t="s">
        <v>17</v>
      </c>
      <c r="BC15" s="202">
        <v>218</v>
      </c>
      <c r="BD15" s="194">
        <v>91</v>
      </c>
      <c r="BE15" s="135" t="s">
        <v>17</v>
      </c>
      <c r="BF15" s="196">
        <v>157</v>
      </c>
    </row>
    <row r="16" spans="3:58" ht="36" x14ac:dyDescent="0.25">
      <c r="C16" s="5" t="s">
        <v>31</v>
      </c>
      <c r="D16" s="6" t="s">
        <v>28</v>
      </c>
      <c r="E16" s="52">
        <v>1001</v>
      </c>
      <c r="F16" s="8" t="s">
        <v>17</v>
      </c>
      <c r="G16" s="53">
        <v>1791</v>
      </c>
      <c r="H16" s="54">
        <v>1153</v>
      </c>
      <c r="I16" s="11" t="s">
        <v>17</v>
      </c>
      <c r="J16" s="53">
        <v>2015</v>
      </c>
      <c r="K16" s="54">
        <v>1038</v>
      </c>
      <c r="L16" s="11" t="s">
        <v>17</v>
      </c>
      <c r="M16" s="53">
        <v>1268</v>
      </c>
      <c r="N16" s="55">
        <v>1693</v>
      </c>
      <c r="O16" s="11" t="s">
        <v>17</v>
      </c>
      <c r="P16" s="56">
        <v>1918</v>
      </c>
      <c r="R16" s="5" t="s">
        <v>31</v>
      </c>
      <c r="S16" s="6" t="s">
        <v>28</v>
      </c>
      <c r="T16" s="119">
        <v>588</v>
      </c>
      <c r="U16" s="11" t="s">
        <v>17</v>
      </c>
      <c r="V16" s="112">
        <v>1307</v>
      </c>
      <c r="W16" s="50">
        <v>705</v>
      </c>
      <c r="X16" s="11" t="s">
        <v>17</v>
      </c>
      <c r="Y16" s="53">
        <v>1407</v>
      </c>
      <c r="Z16" s="55">
        <v>1038</v>
      </c>
      <c r="AA16" s="11" t="s">
        <v>17</v>
      </c>
      <c r="AB16" s="53">
        <v>1268</v>
      </c>
      <c r="AC16" s="113">
        <v>1633</v>
      </c>
      <c r="AD16" s="11" t="s">
        <v>17</v>
      </c>
      <c r="AE16" s="114">
        <v>1876</v>
      </c>
      <c r="AG16" s="132" t="s">
        <v>31</v>
      </c>
      <c r="AH16" s="133" t="s">
        <v>28</v>
      </c>
      <c r="AI16" s="187">
        <v>343</v>
      </c>
      <c r="AJ16" s="135" t="s">
        <v>17</v>
      </c>
      <c r="AK16" s="197">
        <v>778</v>
      </c>
      <c r="AL16" s="203">
        <v>529</v>
      </c>
      <c r="AM16" s="135" t="s">
        <v>17</v>
      </c>
      <c r="AN16" s="204">
        <v>1247</v>
      </c>
      <c r="AO16" s="199">
        <v>741</v>
      </c>
      <c r="AP16" s="135" t="s">
        <v>17</v>
      </c>
      <c r="AQ16" s="204">
        <v>1176</v>
      </c>
      <c r="AR16" s="203">
        <v>530</v>
      </c>
      <c r="AS16" s="135" t="s">
        <v>17</v>
      </c>
      <c r="AT16" s="201">
        <v>980</v>
      </c>
      <c r="AU16" s="187">
        <v>765</v>
      </c>
      <c r="AV16" s="135" t="s">
        <v>17</v>
      </c>
      <c r="AW16" s="205">
        <v>1235</v>
      </c>
      <c r="AX16" s="206">
        <v>645</v>
      </c>
      <c r="AY16" s="135" t="s">
        <v>17</v>
      </c>
      <c r="AZ16" s="205">
        <v>1347</v>
      </c>
      <c r="BA16" s="207">
        <v>573</v>
      </c>
      <c r="BB16" s="135" t="s">
        <v>17</v>
      </c>
      <c r="BC16" s="208">
        <v>1502</v>
      </c>
      <c r="BD16" s="206">
        <v>642</v>
      </c>
      <c r="BE16" s="135" t="s">
        <v>17</v>
      </c>
      <c r="BF16" s="209">
        <v>1106</v>
      </c>
    </row>
    <row r="17" spans="3:58" ht="27" x14ac:dyDescent="0.25">
      <c r="C17" s="5" t="s">
        <v>32</v>
      </c>
      <c r="D17" s="6" t="s">
        <v>28</v>
      </c>
      <c r="E17" s="57"/>
      <c r="F17" s="58"/>
      <c r="G17" s="59"/>
      <c r="H17" s="60"/>
      <c r="I17" s="58"/>
      <c r="J17" s="59"/>
      <c r="K17" s="60"/>
      <c r="L17" s="58"/>
      <c r="M17" s="59"/>
      <c r="N17" s="60"/>
      <c r="O17" s="58"/>
      <c r="P17" s="58"/>
      <c r="R17" s="5" t="s">
        <v>32</v>
      </c>
      <c r="S17" s="6" t="s">
        <v>28</v>
      </c>
      <c r="T17" s="57"/>
      <c r="U17" s="58"/>
      <c r="V17" s="59"/>
      <c r="W17" s="60"/>
      <c r="X17" s="58"/>
      <c r="Y17" s="59"/>
      <c r="Z17" s="60"/>
      <c r="AA17" s="58"/>
      <c r="AB17" s="59"/>
      <c r="AC17" s="60"/>
      <c r="AD17" s="58"/>
      <c r="AE17" s="58"/>
      <c r="AG17" s="132" t="s">
        <v>32</v>
      </c>
      <c r="AH17" s="133" t="s">
        <v>28</v>
      </c>
      <c r="AI17" s="57"/>
      <c r="AJ17" s="58"/>
      <c r="AK17" s="65"/>
      <c r="AL17" s="66"/>
      <c r="AM17" s="58"/>
      <c r="AN17" s="65"/>
      <c r="AO17" s="66"/>
      <c r="AP17" s="58"/>
      <c r="AQ17" s="59"/>
      <c r="AR17" s="60"/>
      <c r="AS17" s="58"/>
      <c r="AT17" s="99"/>
      <c r="AU17" s="57"/>
      <c r="AV17" s="58"/>
      <c r="AW17" s="99"/>
      <c r="AX17" s="57"/>
      <c r="AY17" s="58"/>
      <c r="AZ17" s="99"/>
      <c r="BA17" s="57"/>
      <c r="BB17" s="58"/>
      <c r="BC17" s="99"/>
      <c r="BD17" s="57"/>
      <c r="BE17" s="58"/>
      <c r="BF17" s="58"/>
    </row>
    <row r="18" spans="3:58" x14ac:dyDescent="0.25">
      <c r="C18" s="330" t="s">
        <v>33</v>
      </c>
      <c r="D18" s="330"/>
      <c r="E18" s="44">
        <v>0</v>
      </c>
      <c r="F18" s="8" t="s">
        <v>17</v>
      </c>
      <c r="G18" s="61">
        <v>0</v>
      </c>
      <c r="H18" s="62">
        <v>0</v>
      </c>
      <c r="I18" s="11" t="s">
        <v>17</v>
      </c>
      <c r="J18" s="53">
        <v>1188</v>
      </c>
      <c r="K18" s="50">
        <v>650</v>
      </c>
      <c r="L18" s="11" t="s">
        <v>17</v>
      </c>
      <c r="M18" s="49">
        <v>810</v>
      </c>
      <c r="N18" s="63">
        <v>0</v>
      </c>
      <c r="O18" s="11" t="s">
        <v>17</v>
      </c>
      <c r="P18" s="64">
        <v>0</v>
      </c>
      <c r="R18" s="330" t="s">
        <v>33</v>
      </c>
      <c r="S18" s="330"/>
      <c r="T18" s="120">
        <v>0</v>
      </c>
      <c r="U18" s="11" t="s">
        <v>17</v>
      </c>
      <c r="V18" s="110">
        <v>0</v>
      </c>
      <c r="W18" s="62">
        <v>0</v>
      </c>
      <c r="X18" s="11" t="s">
        <v>17</v>
      </c>
      <c r="Y18" s="49">
        <v>792</v>
      </c>
      <c r="Z18" s="51">
        <v>650</v>
      </c>
      <c r="AA18" s="11" t="s">
        <v>17</v>
      </c>
      <c r="AB18" s="49">
        <v>813</v>
      </c>
      <c r="AC18" s="111">
        <v>0</v>
      </c>
      <c r="AD18" s="11" t="s">
        <v>17</v>
      </c>
      <c r="AE18" s="109">
        <v>0</v>
      </c>
      <c r="AG18" s="324" t="s">
        <v>33</v>
      </c>
      <c r="AH18" s="324"/>
      <c r="AI18" s="187">
        <v>0</v>
      </c>
      <c r="AJ18" s="135" t="s">
        <v>17</v>
      </c>
      <c r="AK18" s="210">
        <v>0</v>
      </c>
      <c r="AL18" s="198">
        <v>0</v>
      </c>
      <c r="AM18" s="135" t="s">
        <v>17</v>
      </c>
      <c r="AN18" s="210">
        <v>0</v>
      </c>
      <c r="AO18" s="199">
        <v>0</v>
      </c>
      <c r="AP18" s="135" t="s">
        <v>17</v>
      </c>
      <c r="AQ18" s="211">
        <v>0</v>
      </c>
      <c r="AR18" s="203">
        <v>350</v>
      </c>
      <c r="AS18" s="135" t="s">
        <v>17</v>
      </c>
      <c r="AT18" s="197">
        <v>650</v>
      </c>
      <c r="AU18" s="199">
        <v>0</v>
      </c>
      <c r="AV18" s="135" t="s">
        <v>17</v>
      </c>
      <c r="AW18" s="211">
        <v>0</v>
      </c>
      <c r="AX18" s="198">
        <v>0</v>
      </c>
      <c r="AY18" s="135" t="s">
        <v>17</v>
      </c>
      <c r="AZ18" s="197">
        <v>792</v>
      </c>
      <c r="BA18" s="212">
        <v>0</v>
      </c>
      <c r="BB18" s="135" t="s">
        <v>17</v>
      </c>
      <c r="BC18" s="211">
        <v>0</v>
      </c>
      <c r="BD18" s="198">
        <v>0</v>
      </c>
      <c r="BE18" s="135" t="s">
        <v>17</v>
      </c>
      <c r="BF18" s="213">
        <v>0</v>
      </c>
    </row>
    <row r="19" spans="3:58" x14ac:dyDescent="0.25">
      <c r="C19" s="330" t="s">
        <v>34</v>
      </c>
      <c r="D19" s="330"/>
      <c r="E19" s="44">
        <v>0</v>
      </c>
      <c r="F19" s="8" t="s">
        <v>17</v>
      </c>
      <c r="G19" s="61">
        <v>0</v>
      </c>
      <c r="H19" s="62">
        <v>0</v>
      </c>
      <c r="I19" s="11" t="s">
        <v>17</v>
      </c>
      <c r="J19" s="61">
        <v>0</v>
      </c>
      <c r="K19" s="63">
        <v>0</v>
      </c>
      <c r="L19" s="11" t="s">
        <v>17</v>
      </c>
      <c r="M19" s="49">
        <v>0</v>
      </c>
      <c r="N19" s="63">
        <v>0</v>
      </c>
      <c r="O19" s="11" t="s">
        <v>17</v>
      </c>
      <c r="P19" s="64">
        <v>0</v>
      </c>
      <c r="R19" s="330" t="s">
        <v>34</v>
      </c>
      <c r="S19" s="330"/>
      <c r="T19" s="120">
        <v>0</v>
      </c>
      <c r="U19" s="11" t="s">
        <v>17</v>
      </c>
      <c r="V19" s="110">
        <v>0</v>
      </c>
      <c r="W19" s="62">
        <v>0</v>
      </c>
      <c r="X19" s="11" t="s">
        <v>17</v>
      </c>
      <c r="Y19" s="61">
        <v>0</v>
      </c>
      <c r="Z19" s="63">
        <v>0</v>
      </c>
      <c r="AA19" s="11" t="s">
        <v>17</v>
      </c>
      <c r="AB19" s="49">
        <v>0</v>
      </c>
      <c r="AC19" s="111">
        <v>0</v>
      </c>
      <c r="AD19" s="11" t="s">
        <v>17</v>
      </c>
      <c r="AE19" s="109">
        <v>0</v>
      </c>
      <c r="AG19" s="324" t="s">
        <v>34</v>
      </c>
      <c r="AH19" s="324"/>
      <c r="AI19" s="187">
        <v>0</v>
      </c>
      <c r="AJ19" s="135" t="s">
        <v>17</v>
      </c>
      <c r="AK19" s="210">
        <v>0</v>
      </c>
      <c r="AL19" s="198">
        <v>0</v>
      </c>
      <c r="AM19" s="135" t="s">
        <v>17</v>
      </c>
      <c r="AN19" s="210">
        <v>0</v>
      </c>
      <c r="AO19" s="199">
        <v>0</v>
      </c>
      <c r="AP19" s="135" t="s">
        <v>17</v>
      </c>
      <c r="AQ19" s="211">
        <v>0</v>
      </c>
      <c r="AR19" s="198">
        <v>0</v>
      </c>
      <c r="AS19" s="135" t="s">
        <v>17</v>
      </c>
      <c r="AT19" s="210">
        <v>0</v>
      </c>
      <c r="AU19" s="199">
        <v>0</v>
      </c>
      <c r="AV19" s="135" t="s">
        <v>17</v>
      </c>
      <c r="AW19" s="211">
        <v>0</v>
      </c>
      <c r="AX19" s="198">
        <v>0</v>
      </c>
      <c r="AY19" s="135" t="s">
        <v>17</v>
      </c>
      <c r="AZ19" s="210">
        <v>0</v>
      </c>
      <c r="BA19" s="212">
        <v>0</v>
      </c>
      <c r="BB19" s="135" t="s">
        <v>17</v>
      </c>
      <c r="BC19" s="211">
        <v>0</v>
      </c>
      <c r="BD19" s="198">
        <v>0</v>
      </c>
      <c r="BE19" s="135" t="s">
        <v>17</v>
      </c>
      <c r="BF19" s="213">
        <v>0</v>
      </c>
    </row>
    <row r="20" spans="3:58" x14ac:dyDescent="0.25">
      <c r="C20" s="330" t="s">
        <v>35</v>
      </c>
      <c r="D20" s="330"/>
      <c r="E20" s="44">
        <v>0</v>
      </c>
      <c r="F20" s="8" t="s">
        <v>17</v>
      </c>
      <c r="G20" s="61">
        <v>0</v>
      </c>
      <c r="H20" s="62">
        <v>0</v>
      </c>
      <c r="I20" s="11" t="s">
        <v>17</v>
      </c>
      <c r="J20" s="61">
        <v>0</v>
      </c>
      <c r="K20" s="63">
        <v>0</v>
      </c>
      <c r="L20" s="11" t="s">
        <v>17</v>
      </c>
      <c r="M20" s="49">
        <v>0</v>
      </c>
      <c r="N20" s="63">
        <v>0</v>
      </c>
      <c r="O20" s="11" t="s">
        <v>17</v>
      </c>
      <c r="P20" s="64">
        <v>0</v>
      </c>
      <c r="R20" s="330" t="s">
        <v>35</v>
      </c>
      <c r="S20" s="330"/>
      <c r="T20" s="120">
        <v>0</v>
      </c>
      <c r="U20" s="11" t="s">
        <v>17</v>
      </c>
      <c r="V20" s="110">
        <v>0</v>
      </c>
      <c r="W20" s="62">
        <v>0</v>
      </c>
      <c r="X20" s="11" t="s">
        <v>17</v>
      </c>
      <c r="Y20" s="61">
        <v>0</v>
      </c>
      <c r="Z20" s="63">
        <v>0</v>
      </c>
      <c r="AA20" s="11" t="s">
        <v>17</v>
      </c>
      <c r="AB20" s="49">
        <v>0</v>
      </c>
      <c r="AC20" s="111">
        <v>0</v>
      </c>
      <c r="AD20" s="11" t="s">
        <v>17</v>
      </c>
      <c r="AE20" s="109">
        <v>0</v>
      </c>
      <c r="AG20" s="324" t="s">
        <v>35</v>
      </c>
      <c r="AH20" s="324"/>
      <c r="AI20" s="187">
        <v>0</v>
      </c>
      <c r="AJ20" s="135" t="s">
        <v>17</v>
      </c>
      <c r="AK20" s="210">
        <v>0</v>
      </c>
      <c r="AL20" s="198">
        <v>0</v>
      </c>
      <c r="AM20" s="135" t="s">
        <v>17</v>
      </c>
      <c r="AN20" s="210">
        <v>0</v>
      </c>
      <c r="AO20" s="199">
        <v>0</v>
      </c>
      <c r="AP20" s="135" t="s">
        <v>17</v>
      </c>
      <c r="AQ20" s="211">
        <v>0</v>
      </c>
      <c r="AR20" s="198">
        <v>0</v>
      </c>
      <c r="AS20" s="135" t="s">
        <v>17</v>
      </c>
      <c r="AT20" s="210">
        <v>0</v>
      </c>
      <c r="AU20" s="199">
        <v>0</v>
      </c>
      <c r="AV20" s="135" t="s">
        <v>17</v>
      </c>
      <c r="AW20" s="211">
        <v>0</v>
      </c>
      <c r="AX20" s="198">
        <v>0</v>
      </c>
      <c r="AY20" s="135" t="s">
        <v>17</v>
      </c>
      <c r="AZ20" s="210">
        <v>0</v>
      </c>
      <c r="BA20" s="212">
        <v>0</v>
      </c>
      <c r="BB20" s="135" t="s">
        <v>17</v>
      </c>
      <c r="BC20" s="211">
        <v>0</v>
      </c>
      <c r="BD20" s="198">
        <v>0</v>
      </c>
      <c r="BE20" s="135" t="s">
        <v>17</v>
      </c>
      <c r="BF20" s="213">
        <v>0</v>
      </c>
    </row>
    <row r="21" spans="3:58" ht="27" x14ac:dyDescent="0.25">
      <c r="C21" s="5" t="s">
        <v>36</v>
      </c>
      <c r="D21" s="6" t="s">
        <v>28</v>
      </c>
      <c r="E21" s="57"/>
      <c r="F21" s="58"/>
      <c r="G21" s="65"/>
      <c r="H21" s="66"/>
      <c r="I21" s="58"/>
      <c r="J21" s="65"/>
      <c r="K21" s="66"/>
      <c r="L21" s="58"/>
      <c r="M21" s="65"/>
      <c r="N21" s="66"/>
      <c r="O21" s="58"/>
      <c r="P21" s="58"/>
      <c r="R21" s="5" t="s">
        <v>36</v>
      </c>
      <c r="S21" s="6" t="s">
        <v>28</v>
      </c>
      <c r="T21" s="57"/>
      <c r="U21" s="58"/>
      <c r="V21" s="65"/>
      <c r="W21" s="66"/>
      <c r="X21" s="58"/>
      <c r="Y21" s="65"/>
      <c r="Z21" s="66"/>
      <c r="AA21" s="58"/>
      <c r="AB21" s="65"/>
      <c r="AC21" s="66"/>
      <c r="AD21" s="58"/>
      <c r="AE21" s="58"/>
      <c r="AG21" s="132" t="s">
        <v>36</v>
      </c>
      <c r="AH21" s="133" t="s">
        <v>28</v>
      </c>
      <c r="AI21" s="57"/>
      <c r="AJ21" s="58"/>
      <c r="AK21" s="65"/>
      <c r="AL21" s="66"/>
      <c r="AM21" s="58"/>
      <c r="AN21" s="65"/>
      <c r="AO21" s="66"/>
      <c r="AP21" s="58"/>
      <c r="AQ21" s="65"/>
      <c r="AR21" s="66"/>
      <c r="AS21" s="58"/>
      <c r="AT21" s="65"/>
      <c r="AU21" s="66"/>
      <c r="AV21" s="58"/>
      <c r="AW21" s="65"/>
      <c r="AX21" s="66"/>
      <c r="AY21" s="58"/>
      <c r="AZ21" s="65"/>
      <c r="BA21" s="66"/>
      <c r="BB21" s="58"/>
      <c r="BC21" s="65"/>
      <c r="BD21" s="66"/>
      <c r="BE21" s="58"/>
      <c r="BF21" s="58"/>
    </row>
    <row r="22" spans="3:58" x14ac:dyDescent="0.25">
      <c r="C22" s="330" t="s">
        <v>33</v>
      </c>
      <c r="D22" s="330"/>
      <c r="E22" s="44">
        <v>0</v>
      </c>
      <c r="F22" s="8" t="s">
        <v>17</v>
      </c>
      <c r="G22" s="61">
        <v>0</v>
      </c>
      <c r="H22" s="62">
        <v>0</v>
      </c>
      <c r="I22" s="11" t="s">
        <v>17</v>
      </c>
      <c r="J22" s="61">
        <v>0</v>
      </c>
      <c r="K22" s="63">
        <v>0</v>
      </c>
      <c r="L22" s="11" t="s">
        <v>17</v>
      </c>
      <c r="M22" s="49">
        <v>0</v>
      </c>
      <c r="N22" s="63">
        <v>0</v>
      </c>
      <c r="O22" s="11" t="s">
        <v>17</v>
      </c>
      <c r="P22" s="64">
        <v>0</v>
      </c>
      <c r="R22" s="330" t="s">
        <v>33</v>
      </c>
      <c r="S22" s="330"/>
      <c r="T22" s="120">
        <v>0</v>
      </c>
      <c r="U22" s="11" t="s">
        <v>17</v>
      </c>
      <c r="V22" s="110">
        <v>0</v>
      </c>
      <c r="W22" s="62">
        <v>0</v>
      </c>
      <c r="X22" s="11" t="s">
        <v>17</v>
      </c>
      <c r="Y22" s="61">
        <v>0</v>
      </c>
      <c r="Z22" s="63">
        <v>0</v>
      </c>
      <c r="AA22" s="11" t="s">
        <v>17</v>
      </c>
      <c r="AB22" s="49">
        <v>0</v>
      </c>
      <c r="AC22" s="111">
        <v>0</v>
      </c>
      <c r="AD22" s="11" t="s">
        <v>17</v>
      </c>
      <c r="AE22" s="109">
        <v>0</v>
      </c>
      <c r="AG22" s="324" t="s">
        <v>33</v>
      </c>
      <c r="AH22" s="324"/>
      <c r="AI22" s="187">
        <v>0</v>
      </c>
      <c r="AJ22" s="135" t="s">
        <v>17</v>
      </c>
      <c r="AK22" s="210">
        <v>0</v>
      </c>
      <c r="AL22" s="198">
        <v>0</v>
      </c>
      <c r="AM22" s="135" t="s">
        <v>17</v>
      </c>
      <c r="AN22" s="210">
        <v>0</v>
      </c>
      <c r="AO22" s="199">
        <v>0</v>
      </c>
      <c r="AP22" s="135" t="s">
        <v>17</v>
      </c>
      <c r="AQ22" s="211">
        <v>0</v>
      </c>
      <c r="AR22" s="198">
        <v>0</v>
      </c>
      <c r="AS22" s="135" t="s">
        <v>17</v>
      </c>
      <c r="AT22" s="210">
        <v>0</v>
      </c>
      <c r="AU22" s="199">
        <v>0</v>
      </c>
      <c r="AV22" s="135" t="s">
        <v>17</v>
      </c>
      <c r="AW22" s="211">
        <v>0</v>
      </c>
      <c r="AX22" s="198">
        <v>0</v>
      </c>
      <c r="AY22" s="135" t="s">
        <v>17</v>
      </c>
      <c r="AZ22" s="210">
        <v>0</v>
      </c>
      <c r="BA22" s="212">
        <v>0</v>
      </c>
      <c r="BB22" s="135" t="s">
        <v>17</v>
      </c>
      <c r="BC22" s="211">
        <v>0</v>
      </c>
      <c r="BD22" s="198">
        <v>0</v>
      </c>
      <c r="BE22" s="135" t="s">
        <v>17</v>
      </c>
      <c r="BF22" s="213">
        <v>0</v>
      </c>
    </row>
    <row r="23" spans="3:58" x14ac:dyDescent="0.25">
      <c r="C23" s="330" t="s">
        <v>34</v>
      </c>
      <c r="D23" s="330"/>
      <c r="E23" s="44">
        <v>0</v>
      </c>
      <c r="F23" s="8" t="s">
        <v>17</v>
      </c>
      <c r="G23" s="61">
        <v>0</v>
      </c>
      <c r="H23" s="62">
        <v>0</v>
      </c>
      <c r="I23" s="11" t="s">
        <v>17</v>
      </c>
      <c r="J23" s="61">
        <v>0</v>
      </c>
      <c r="K23" s="63">
        <v>0</v>
      </c>
      <c r="L23" s="11" t="s">
        <v>17</v>
      </c>
      <c r="M23" s="49">
        <v>0</v>
      </c>
      <c r="N23" s="63">
        <v>0</v>
      </c>
      <c r="O23" s="11" t="s">
        <v>17</v>
      </c>
      <c r="P23" s="64">
        <v>0</v>
      </c>
      <c r="R23" s="330" t="s">
        <v>34</v>
      </c>
      <c r="S23" s="330"/>
      <c r="T23" s="120">
        <v>0</v>
      </c>
      <c r="U23" s="11" t="s">
        <v>17</v>
      </c>
      <c r="V23" s="110">
        <v>0</v>
      </c>
      <c r="W23" s="62">
        <v>0</v>
      </c>
      <c r="X23" s="11" t="s">
        <v>17</v>
      </c>
      <c r="Y23" s="61">
        <v>0</v>
      </c>
      <c r="Z23" s="63">
        <v>0</v>
      </c>
      <c r="AA23" s="11" t="s">
        <v>17</v>
      </c>
      <c r="AB23" s="49">
        <v>0</v>
      </c>
      <c r="AC23" s="111">
        <v>0</v>
      </c>
      <c r="AD23" s="11" t="s">
        <v>17</v>
      </c>
      <c r="AE23" s="109">
        <v>0</v>
      </c>
      <c r="AG23" s="324" t="s">
        <v>34</v>
      </c>
      <c r="AH23" s="324"/>
      <c r="AI23" s="187">
        <v>0</v>
      </c>
      <c r="AJ23" s="135" t="s">
        <v>17</v>
      </c>
      <c r="AK23" s="210">
        <v>0</v>
      </c>
      <c r="AL23" s="198">
        <v>0</v>
      </c>
      <c r="AM23" s="135" t="s">
        <v>17</v>
      </c>
      <c r="AN23" s="210">
        <v>0</v>
      </c>
      <c r="AO23" s="199">
        <v>0</v>
      </c>
      <c r="AP23" s="135" t="s">
        <v>17</v>
      </c>
      <c r="AQ23" s="211">
        <v>0</v>
      </c>
      <c r="AR23" s="198">
        <v>0</v>
      </c>
      <c r="AS23" s="135" t="s">
        <v>17</v>
      </c>
      <c r="AT23" s="210">
        <v>0</v>
      </c>
      <c r="AU23" s="199">
        <v>0</v>
      </c>
      <c r="AV23" s="135" t="s">
        <v>17</v>
      </c>
      <c r="AW23" s="211">
        <v>0</v>
      </c>
      <c r="AX23" s="198">
        <v>0</v>
      </c>
      <c r="AY23" s="135" t="s">
        <v>17</v>
      </c>
      <c r="AZ23" s="210">
        <v>0</v>
      </c>
      <c r="BA23" s="212">
        <v>0</v>
      </c>
      <c r="BB23" s="135" t="s">
        <v>17</v>
      </c>
      <c r="BC23" s="211">
        <v>0</v>
      </c>
      <c r="BD23" s="198">
        <v>0</v>
      </c>
      <c r="BE23" s="135" t="s">
        <v>17</v>
      </c>
      <c r="BF23" s="213">
        <v>0</v>
      </c>
    </row>
    <row r="24" spans="3:58" x14ac:dyDescent="0.25">
      <c r="C24" s="330" t="s">
        <v>35</v>
      </c>
      <c r="D24" s="330"/>
      <c r="E24" s="44">
        <v>0</v>
      </c>
      <c r="F24" s="8" t="s">
        <v>17</v>
      </c>
      <c r="G24" s="61">
        <v>0</v>
      </c>
      <c r="H24" s="62">
        <v>0</v>
      </c>
      <c r="I24" s="11" t="s">
        <v>17</v>
      </c>
      <c r="J24" s="61">
        <v>0</v>
      </c>
      <c r="K24" s="63">
        <v>0</v>
      </c>
      <c r="L24" s="11" t="s">
        <v>17</v>
      </c>
      <c r="M24" s="49">
        <v>0</v>
      </c>
      <c r="N24" s="63">
        <v>0</v>
      </c>
      <c r="O24" s="11" t="s">
        <v>17</v>
      </c>
      <c r="P24" s="64">
        <v>0</v>
      </c>
      <c r="R24" s="330" t="s">
        <v>35</v>
      </c>
      <c r="S24" s="330"/>
      <c r="T24" s="120">
        <v>0</v>
      </c>
      <c r="U24" s="11" t="s">
        <v>17</v>
      </c>
      <c r="V24" s="110">
        <v>0</v>
      </c>
      <c r="W24" s="62">
        <v>0</v>
      </c>
      <c r="X24" s="11" t="s">
        <v>17</v>
      </c>
      <c r="Y24" s="61">
        <v>0</v>
      </c>
      <c r="Z24" s="63">
        <v>0</v>
      </c>
      <c r="AA24" s="11" t="s">
        <v>17</v>
      </c>
      <c r="AB24" s="49">
        <v>0</v>
      </c>
      <c r="AC24" s="111">
        <v>0</v>
      </c>
      <c r="AD24" s="11" t="s">
        <v>17</v>
      </c>
      <c r="AE24" s="109">
        <v>0</v>
      </c>
      <c r="AG24" s="324" t="s">
        <v>35</v>
      </c>
      <c r="AH24" s="324"/>
      <c r="AI24" s="187">
        <v>0</v>
      </c>
      <c r="AJ24" s="135" t="s">
        <v>17</v>
      </c>
      <c r="AK24" s="210">
        <v>0</v>
      </c>
      <c r="AL24" s="198">
        <v>0</v>
      </c>
      <c r="AM24" s="135" t="s">
        <v>17</v>
      </c>
      <c r="AN24" s="210">
        <v>0</v>
      </c>
      <c r="AO24" s="199">
        <v>0</v>
      </c>
      <c r="AP24" s="135" t="s">
        <v>17</v>
      </c>
      <c r="AQ24" s="211">
        <v>0</v>
      </c>
      <c r="AR24" s="198">
        <v>0</v>
      </c>
      <c r="AS24" s="135" t="s">
        <v>17</v>
      </c>
      <c r="AT24" s="192">
        <v>0</v>
      </c>
      <c r="AU24" s="187">
        <v>0</v>
      </c>
      <c r="AV24" s="135" t="s">
        <v>17</v>
      </c>
      <c r="AW24" s="193">
        <v>0</v>
      </c>
      <c r="AX24" s="194">
        <v>0</v>
      </c>
      <c r="AY24" s="135" t="s">
        <v>17</v>
      </c>
      <c r="AZ24" s="192">
        <v>0</v>
      </c>
      <c r="BA24" s="195">
        <v>0</v>
      </c>
      <c r="BB24" s="135" t="s">
        <v>17</v>
      </c>
      <c r="BC24" s="193">
        <v>0</v>
      </c>
      <c r="BD24" s="194">
        <v>0</v>
      </c>
      <c r="BE24" s="135" t="s">
        <v>17</v>
      </c>
      <c r="BF24" s="213">
        <v>0</v>
      </c>
    </row>
    <row r="25" spans="3:58" x14ac:dyDescent="0.25">
      <c r="C25" s="5" t="s">
        <v>37</v>
      </c>
      <c r="D25" s="6" t="s">
        <v>28</v>
      </c>
      <c r="E25" s="44">
        <v>0</v>
      </c>
      <c r="F25" s="8" t="s">
        <v>17</v>
      </c>
      <c r="G25" s="67">
        <v>0</v>
      </c>
      <c r="H25" s="68">
        <v>0</v>
      </c>
      <c r="I25" s="11" t="s">
        <v>17</v>
      </c>
      <c r="J25" s="67">
        <v>0</v>
      </c>
      <c r="K25" s="69">
        <v>0</v>
      </c>
      <c r="L25" s="11" t="s">
        <v>17</v>
      </c>
      <c r="M25" s="45">
        <v>0</v>
      </c>
      <c r="N25" s="69">
        <v>0</v>
      </c>
      <c r="O25" s="11" t="s">
        <v>17</v>
      </c>
      <c r="P25" s="64">
        <v>0</v>
      </c>
      <c r="R25" s="5" t="s">
        <v>37</v>
      </c>
      <c r="S25" s="6" t="s">
        <v>28</v>
      </c>
      <c r="T25" s="120">
        <v>9</v>
      </c>
      <c r="U25" s="11" t="s">
        <v>17</v>
      </c>
      <c r="V25" s="107">
        <v>20</v>
      </c>
      <c r="W25" s="68">
        <v>14</v>
      </c>
      <c r="X25" s="11" t="s">
        <v>17</v>
      </c>
      <c r="Y25" s="67">
        <v>28</v>
      </c>
      <c r="Z25" s="69">
        <v>0</v>
      </c>
      <c r="AA25" s="11" t="s">
        <v>17</v>
      </c>
      <c r="AB25" s="45">
        <v>0</v>
      </c>
      <c r="AC25" s="108">
        <v>18</v>
      </c>
      <c r="AD25" s="11" t="s">
        <v>17</v>
      </c>
      <c r="AE25" s="109">
        <v>38</v>
      </c>
      <c r="AG25" s="132" t="s">
        <v>37</v>
      </c>
      <c r="AH25" s="133" t="s">
        <v>28</v>
      </c>
      <c r="AI25" s="187">
        <v>9</v>
      </c>
      <c r="AJ25" s="135" t="s">
        <v>17</v>
      </c>
      <c r="AK25" s="188">
        <v>26</v>
      </c>
      <c r="AL25" s="189">
        <v>8</v>
      </c>
      <c r="AM25" s="135" t="s">
        <v>17</v>
      </c>
      <c r="AN25" s="188">
        <v>19</v>
      </c>
      <c r="AO25" s="190">
        <v>22</v>
      </c>
      <c r="AP25" s="135" t="s">
        <v>17</v>
      </c>
      <c r="AQ25" s="191">
        <v>29</v>
      </c>
      <c r="AR25" s="189">
        <v>15</v>
      </c>
      <c r="AS25" s="135" t="s">
        <v>17</v>
      </c>
      <c r="AT25" s="192">
        <v>29</v>
      </c>
      <c r="AU25" s="187">
        <v>22</v>
      </c>
      <c r="AV25" s="135" t="s">
        <v>17</v>
      </c>
      <c r="AW25" s="193">
        <v>36</v>
      </c>
      <c r="AX25" s="194">
        <v>13</v>
      </c>
      <c r="AY25" s="135" t="s">
        <v>17</v>
      </c>
      <c r="AZ25" s="192">
        <v>27</v>
      </c>
      <c r="BA25" s="195">
        <v>9</v>
      </c>
      <c r="BB25" s="135" t="s">
        <v>17</v>
      </c>
      <c r="BC25" s="193">
        <v>23</v>
      </c>
      <c r="BD25" s="194">
        <v>10</v>
      </c>
      <c r="BE25" s="135" t="s">
        <v>17</v>
      </c>
      <c r="BF25" s="196">
        <v>17</v>
      </c>
    </row>
    <row r="26" spans="3:58" x14ac:dyDescent="0.25">
      <c r="C26" s="329" t="s">
        <v>38</v>
      </c>
      <c r="D26" s="329"/>
      <c r="E26" s="70">
        <v>0</v>
      </c>
      <c r="F26" s="8" t="s">
        <v>17</v>
      </c>
      <c r="G26" s="71">
        <v>0</v>
      </c>
      <c r="H26" s="72">
        <v>0</v>
      </c>
      <c r="I26" s="11" t="s">
        <v>17</v>
      </c>
      <c r="J26" s="71">
        <v>0</v>
      </c>
      <c r="K26" s="72">
        <v>0</v>
      </c>
      <c r="L26" s="11" t="s">
        <v>17</v>
      </c>
      <c r="M26" s="71">
        <v>0</v>
      </c>
      <c r="N26" s="73">
        <v>0</v>
      </c>
      <c r="O26" s="11" t="s">
        <v>17</v>
      </c>
      <c r="P26" s="74">
        <v>0</v>
      </c>
      <c r="R26" s="329" t="s">
        <v>38</v>
      </c>
      <c r="S26" s="329"/>
      <c r="T26" s="121">
        <v>1.6E-2</v>
      </c>
      <c r="U26" s="11" t="s">
        <v>17</v>
      </c>
      <c r="V26" s="122">
        <v>1.4999999999999999E-2</v>
      </c>
      <c r="W26" s="72">
        <v>0.02</v>
      </c>
      <c r="X26" s="11" t="s">
        <v>17</v>
      </c>
      <c r="Y26" s="71">
        <v>0.02</v>
      </c>
      <c r="Z26" s="73">
        <v>0</v>
      </c>
      <c r="AA26" s="11" t="s">
        <v>17</v>
      </c>
      <c r="AB26" s="71">
        <v>0</v>
      </c>
      <c r="AC26" s="123">
        <v>1.0999999999999999E-2</v>
      </c>
      <c r="AD26" s="11" t="s">
        <v>17</v>
      </c>
      <c r="AE26" s="124">
        <v>0.02</v>
      </c>
      <c r="AG26" s="323" t="s">
        <v>52</v>
      </c>
      <c r="AH26" s="323"/>
      <c r="AI26" s="214">
        <v>2.8000000000000001E-2</v>
      </c>
      <c r="AJ26" s="135" t="s">
        <v>17</v>
      </c>
      <c r="AK26" s="215">
        <v>3.4000000000000002E-2</v>
      </c>
      <c r="AL26" s="216">
        <v>1.6E-2</v>
      </c>
      <c r="AM26" s="135" t="s">
        <v>17</v>
      </c>
      <c r="AN26" s="215">
        <v>1.4999999999999999E-2</v>
      </c>
      <c r="AO26" s="217">
        <v>2.9000000000000001E-2</v>
      </c>
      <c r="AP26" s="135" t="s">
        <v>17</v>
      </c>
      <c r="AQ26" s="218">
        <v>2.5000000000000001E-2</v>
      </c>
      <c r="AR26" s="216">
        <v>2.9000000000000001E-2</v>
      </c>
      <c r="AS26" s="135" t="s">
        <v>17</v>
      </c>
      <c r="AT26" s="219">
        <v>2.9000000000000001E-2</v>
      </c>
      <c r="AU26" s="214">
        <v>2.9000000000000001E-2</v>
      </c>
      <c r="AV26" s="135" t="s">
        <v>17</v>
      </c>
      <c r="AW26" s="220">
        <v>0.03</v>
      </c>
      <c r="AX26" s="221">
        <v>0.02</v>
      </c>
      <c r="AY26" s="135" t="s">
        <v>17</v>
      </c>
      <c r="AZ26" s="219">
        <v>0.02</v>
      </c>
      <c r="BA26" s="222">
        <v>1.4999999999999999E-2</v>
      </c>
      <c r="BB26" s="135" t="s">
        <v>17</v>
      </c>
      <c r="BC26" s="220">
        <v>1.4999999999999999E-2</v>
      </c>
      <c r="BD26" s="221">
        <v>1.4999999999999999E-2</v>
      </c>
      <c r="BE26" s="135" t="s">
        <v>17</v>
      </c>
      <c r="BF26" s="223">
        <v>1.4999999999999999E-2</v>
      </c>
    </row>
    <row r="27" spans="3:58" x14ac:dyDescent="0.25">
      <c r="C27" s="329" t="s">
        <v>39</v>
      </c>
      <c r="D27" s="329"/>
      <c r="E27" s="70">
        <v>0</v>
      </c>
      <c r="F27" s="8" t="s">
        <v>17</v>
      </c>
      <c r="G27" s="71">
        <v>0</v>
      </c>
      <c r="H27" s="72">
        <v>0</v>
      </c>
      <c r="I27" s="11" t="s">
        <v>17</v>
      </c>
      <c r="J27" s="71">
        <v>0</v>
      </c>
      <c r="K27" s="72">
        <v>0</v>
      </c>
      <c r="L27" s="11" t="s">
        <v>17</v>
      </c>
      <c r="M27" s="71">
        <v>0</v>
      </c>
      <c r="N27" s="73">
        <v>0</v>
      </c>
      <c r="O27" s="11" t="s">
        <v>17</v>
      </c>
      <c r="P27" s="74">
        <v>0</v>
      </c>
      <c r="R27" s="329" t="s">
        <v>39</v>
      </c>
      <c r="S27" s="329"/>
      <c r="T27" s="121">
        <v>0</v>
      </c>
      <c r="U27" s="11" t="s">
        <v>17</v>
      </c>
      <c r="V27" s="122">
        <v>0</v>
      </c>
      <c r="W27" s="72">
        <v>0</v>
      </c>
      <c r="X27" s="11" t="s">
        <v>17</v>
      </c>
      <c r="Y27" s="71">
        <v>0</v>
      </c>
      <c r="Z27" s="73">
        <v>0</v>
      </c>
      <c r="AA27" s="11" t="s">
        <v>17</v>
      </c>
      <c r="AB27" s="71">
        <v>0</v>
      </c>
      <c r="AC27" s="123">
        <v>0</v>
      </c>
      <c r="AD27" s="11" t="s">
        <v>17</v>
      </c>
      <c r="AE27" s="124">
        <v>0</v>
      </c>
      <c r="AG27" s="323" t="s">
        <v>53</v>
      </c>
      <c r="AH27" s="323"/>
      <c r="AI27" s="214">
        <v>0</v>
      </c>
      <c r="AJ27" s="135" t="s">
        <v>17</v>
      </c>
      <c r="AK27" s="215">
        <v>0</v>
      </c>
      <c r="AL27" s="216">
        <v>0</v>
      </c>
      <c r="AM27" s="135" t="s">
        <v>17</v>
      </c>
      <c r="AN27" s="215">
        <v>0</v>
      </c>
      <c r="AO27" s="217">
        <v>0</v>
      </c>
      <c r="AP27" s="135" t="s">
        <v>17</v>
      </c>
      <c r="AQ27" s="218">
        <v>0</v>
      </c>
      <c r="AR27" s="216">
        <v>0</v>
      </c>
      <c r="AS27" s="135" t="s">
        <v>17</v>
      </c>
      <c r="AT27" s="219">
        <v>0</v>
      </c>
      <c r="AU27" s="214">
        <v>0</v>
      </c>
      <c r="AV27" s="135" t="s">
        <v>17</v>
      </c>
      <c r="AW27" s="220">
        <v>0</v>
      </c>
      <c r="AX27" s="221">
        <v>0</v>
      </c>
      <c r="AY27" s="135" t="s">
        <v>17</v>
      </c>
      <c r="AZ27" s="219">
        <v>0</v>
      </c>
      <c r="BA27" s="222">
        <v>0</v>
      </c>
      <c r="BB27" s="135" t="s">
        <v>17</v>
      </c>
      <c r="BC27" s="220">
        <v>0</v>
      </c>
      <c r="BD27" s="221">
        <v>0</v>
      </c>
      <c r="BE27" s="135" t="s">
        <v>17</v>
      </c>
      <c r="BF27" s="223">
        <v>0</v>
      </c>
    </row>
    <row r="28" spans="3:58" ht="27" x14ac:dyDescent="0.25">
      <c r="C28" s="5" t="s">
        <v>40</v>
      </c>
      <c r="D28" s="6" t="s">
        <v>41</v>
      </c>
      <c r="E28" s="44">
        <v>0</v>
      </c>
      <c r="F28" s="8" t="s">
        <v>17</v>
      </c>
      <c r="G28" s="61">
        <v>0</v>
      </c>
      <c r="H28" s="62">
        <v>0</v>
      </c>
      <c r="I28" s="11" t="s">
        <v>17</v>
      </c>
      <c r="J28" s="61">
        <v>0</v>
      </c>
      <c r="K28" s="63">
        <v>0</v>
      </c>
      <c r="L28" s="11" t="s">
        <v>17</v>
      </c>
      <c r="M28" s="49">
        <v>0</v>
      </c>
      <c r="N28" s="63">
        <v>0</v>
      </c>
      <c r="O28" s="11" t="s">
        <v>17</v>
      </c>
      <c r="P28" s="64">
        <v>0</v>
      </c>
      <c r="R28" s="5" t="s">
        <v>40</v>
      </c>
      <c r="S28" s="6" t="s">
        <v>41</v>
      </c>
      <c r="T28" s="120">
        <v>0</v>
      </c>
      <c r="U28" s="11" t="s">
        <v>17</v>
      </c>
      <c r="V28" s="110">
        <v>0</v>
      </c>
      <c r="W28" s="62">
        <v>0</v>
      </c>
      <c r="X28" s="11" t="s">
        <v>17</v>
      </c>
      <c r="Y28" s="61">
        <v>0</v>
      </c>
      <c r="Z28" s="63">
        <v>0</v>
      </c>
      <c r="AA28" s="11" t="s">
        <v>17</v>
      </c>
      <c r="AB28" s="49">
        <v>0</v>
      </c>
      <c r="AC28" s="111">
        <v>0</v>
      </c>
      <c r="AD28" s="11" t="s">
        <v>17</v>
      </c>
      <c r="AE28" s="109">
        <v>0</v>
      </c>
      <c r="AG28" s="132" t="s">
        <v>40</v>
      </c>
      <c r="AH28" s="133" t="s">
        <v>41</v>
      </c>
      <c r="AI28" s="187">
        <v>0</v>
      </c>
      <c r="AJ28" s="135" t="s">
        <v>17</v>
      </c>
      <c r="AK28" s="210">
        <v>0</v>
      </c>
      <c r="AL28" s="198">
        <v>0</v>
      </c>
      <c r="AM28" s="135" t="s">
        <v>17</v>
      </c>
      <c r="AN28" s="210">
        <v>0</v>
      </c>
      <c r="AO28" s="199">
        <v>0</v>
      </c>
      <c r="AP28" s="135" t="s">
        <v>17</v>
      </c>
      <c r="AQ28" s="211">
        <v>0</v>
      </c>
      <c r="AR28" s="198">
        <v>0</v>
      </c>
      <c r="AS28" s="135" t="s">
        <v>17</v>
      </c>
      <c r="AT28" s="192">
        <v>0</v>
      </c>
      <c r="AU28" s="187">
        <v>0</v>
      </c>
      <c r="AV28" s="135" t="s">
        <v>17</v>
      </c>
      <c r="AW28" s="193">
        <v>0</v>
      </c>
      <c r="AX28" s="194">
        <v>0</v>
      </c>
      <c r="AY28" s="135" t="s">
        <v>17</v>
      </c>
      <c r="AZ28" s="192">
        <v>0</v>
      </c>
      <c r="BA28" s="195">
        <v>0</v>
      </c>
      <c r="BB28" s="135" t="s">
        <v>17</v>
      </c>
      <c r="BC28" s="193">
        <v>0</v>
      </c>
      <c r="BD28" s="194">
        <v>0</v>
      </c>
      <c r="BE28" s="135" t="s">
        <v>17</v>
      </c>
      <c r="BF28" s="213">
        <v>0</v>
      </c>
    </row>
    <row r="29" spans="3:58" ht="18" x14ac:dyDescent="0.25">
      <c r="C29" s="5" t="s">
        <v>42</v>
      </c>
      <c r="D29" s="6" t="s">
        <v>41</v>
      </c>
      <c r="E29" s="44">
        <v>124</v>
      </c>
      <c r="F29" s="8" t="s">
        <v>17</v>
      </c>
      <c r="G29" s="49">
        <v>124</v>
      </c>
      <c r="H29" s="50">
        <v>124</v>
      </c>
      <c r="I29" s="11" t="s">
        <v>17</v>
      </c>
      <c r="J29" s="49">
        <v>124</v>
      </c>
      <c r="K29" s="50">
        <v>124</v>
      </c>
      <c r="L29" s="11" t="s">
        <v>17</v>
      </c>
      <c r="M29" s="49">
        <v>124</v>
      </c>
      <c r="N29" s="51">
        <v>124</v>
      </c>
      <c r="O29" s="11" t="s">
        <v>17</v>
      </c>
      <c r="P29" s="48">
        <v>124</v>
      </c>
      <c r="R29" s="5" t="s">
        <v>42</v>
      </c>
      <c r="S29" s="6" t="s">
        <v>41</v>
      </c>
      <c r="T29" s="119">
        <v>105</v>
      </c>
      <c r="U29" s="11" t="s">
        <v>17</v>
      </c>
      <c r="V29" s="110">
        <v>105</v>
      </c>
      <c r="W29" s="50">
        <v>105</v>
      </c>
      <c r="X29" s="11" t="s">
        <v>17</v>
      </c>
      <c r="Y29" s="49">
        <v>105</v>
      </c>
      <c r="Z29" s="51">
        <v>105</v>
      </c>
      <c r="AA29" s="11" t="s">
        <v>17</v>
      </c>
      <c r="AB29" s="49">
        <v>105</v>
      </c>
      <c r="AC29" s="111">
        <v>105</v>
      </c>
      <c r="AD29" s="11" t="s">
        <v>17</v>
      </c>
      <c r="AE29" s="109">
        <v>105</v>
      </c>
      <c r="AG29" s="132" t="s">
        <v>42</v>
      </c>
      <c r="AH29" s="133" t="s">
        <v>41</v>
      </c>
      <c r="AI29" s="187">
        <v>69</v>
      </c>
      <c r="AJ29" s="135" t="s">
        <v>17</v>
      </c>
      <c r="AK29" s="210">
        <v>69</v>
      </c>
      <c r="AL29" s="198">
        <v>69</v>
      </c>
      <c r="AM29" s="135" t="s">
        <v>17</v>
      </c>
      <c r="AN29" s="210">
        <v>69</v>
      </c>
      <c r="AO29" s="199">
        <v>69</v>
      </c>
      <c r="AP29" s="135" t="s">
        <v>17</v>
      </c>
      <c r="AQ29" s="211">
        <v>69</v>
      </c>
      <c r="AR29" s="198">
        <v>69</v>
      </c>
      <c r="AS29" s="135" t="s">
        <v>17</v>
      </c>
      <c r="AT29" s="192">
        <v>69</v>
      </c>
      <c r="AU29" s="187">
        <v>69</v>
      </c>
      <c r="AV29" s="135" t="s">
        <v>17</v>
      </c>
      <c r="AW29" s="193">
        <v>69</v>
      </c>
      <c r="AX29" s="194">
        <v>69</v>
      </c>
      <c r="AY29" s="135" t="s">
        <v>17</v>
      </c>
      <c r="AZ29" s="192">
        <v>69</v>
      </c>
      <c r="BA29" s="195">
        <v>69</v>
      </c>
      <c r="BB29" s="135" t="s">
        <v>17</v>
      </c>
      <c r="BC29" s="193">
        <v>69</v>
      </c>
      <c r="BD29" s="194">
        <v>69</v>
      </c>
      <c r="BE29" s="135" t="s">
        <v>17</v>
      </c>
      <c r="BF29" s="196">
        <v>69</v>
      </c>
    </row>
    <row r="30" spans="3:58" x14ac:dyDescent="0.25">
      <c r="C30" s="329" t="s">
        <v>43</v>
      </c>
      <c r="D30" s="329"/>
      <c r="E30" s="70">
        <v>2.5000000000000001E-2</v>
      </c>
      <c r="F30" s="8" t="s">
        <v>17</v>
      </c>
      <c r="G30" s="71">
        <v>2.5000000000000001E-2</v>
      </c>
      <c r="H30" s="72">
        <v>2.5000000000000001E-2</v>
      </c>
      <c r="I30" s="11" t="s">
        <v>17</v>
      </c>
      <c r="J30" s="71">
        <v>2.5000000000000001E-2</v>
      </c>
      <c r="K30" s="72">
        <v>2.5000000000000001E-2</v>
      </c>
      <c r="L30" s="11" t="s">
        <v>17</v>
      </c>
      <c r="M30" s="71">
        <v>2.5000000000000001E-2</v>
      </c>
      <c r="N30" s="73">
        <v>2.5000000000000001E-2</v>
      </c>
      <c r="O30" s="11" t="s">
        <v>17</v>
      </c>
      <c r="P30" s="74">
        <v>2.5000000000000001E-2</v>
      </c>
      <c r="R30" s="329" t="s">
        <v>43</v>
      </c>
      <c r="S30" s="329"/>
      <c r="T30" s="121">
        <v>2.3E-2</v>
      </c>
      <c r="U30" s="11" t="s">
        <v>17</v>
      </c>
      <c r="V30" s="122">
        <v>2.3E-2</v>
      </c>
      <c r="W30" s="72">
        <v>2.3E-2</v>
      </c>
      <c r="X30" s="11" t="s">
        <v>17</v>
      </c>
      <c r="Y30" s="71">
        <v>2.3E-2</v>
      </c>
      <c r="Z30" s="73">
        <v>2.3E-2</v>
      </c>
      <c r="AA30" s="11" t="s">
        <v>17</v>
      </c>
      <c r="AB30" s="71">
        <v>2.3E-2</v>
      </c>
      <c r="AC30" s="123">
        <v>2.3E-2</v>
      </c>
      <c r="AD30" s="11" t="s">
        <v>17</v>
      </c>
      <c r="AE30" s="124">
        <v>2.3E-2</v>
      </c>
      <c r="AG30" s="323" t="s">
        <v>54</v>
      </c>
      <c r="AH30" s="323"/>
      <c r="AI30" s="214">
        <v>2.5000000000000001E-2</v>
      </c>
      <c r="AJ30" s="135" t="s">
        <v>17</v>
      </c>
      <c r="AK30" s="215">
        <v>2.5000000000000001E-2</v>
      </c>
      <c r="AL30" s="216">
        <v>2.5000000000000001E-2</v>
      </c>
      <c r="AM30" s="135" t="s">
        <v>17</v>
      </c>
      <c r="AN30" s="215">
        <v>2.5000000000000001E-2</v>
      </c>
      <c r="AO30" s="217">
        <v>2.5000000000000001E-2</v>
      </c>
      <c r="AP30" s="135" t="s">
        <v>17</v>
      </c>
      <c r="AQ30" s="218">
        <v>2.5000000000000001E-2</v>
      </c>
      <c r="AR30" s="216">
        <v>2.5000000000000001E-2</v>
      </c>
      <c r="AS30" s="135" t="s">
        <v>17</v>
      </c>
      <c r="AT30" s="219">
        <v>2.5000000000000001E-2</v>
      </c>
      <c r="AU30" s="214">
        <v>2.5000000000000001E-2</v>
      </c>
      <c r="AV30" s="135" t="s">
        <v>17</v>
      </c>
      <c r="AW30" s="220">
        <v>2.5000000000000001E-2</v>
      </c>
      <c r="AX30" s="221">
        <v>2.5000000000000001E-2</v>
      </c>
      <c r="AY30" s="135" t="s">
        <v>17</v>
      </c>
      <c r="AZ30" s="219">
        <v>2.5000000000000001E-2</v>
      </c>
      <c r="BA30" s="222">
        <v>2.5000000000000001E-2</v>
      </c>
      <c r="BB30" s="135" t="s">
        <v>17</v>
      </c>
      <c r="BC30" s="220">
        <v>2.5000000000000001E-2</v>
      </c>
      <c r="BD30" s="221">
        <v>2.5000000000000001E-2</v>
      </c>
      <c r="BE30" s="135" t="s">
        <v>17</v>
      </c>
      <c r="BF30" s="223">
        <v>2.5000000000000001E-2</v>
      </c>
    </row>
    <row r="31" spans="3:58" x14ac:dyDescent="0.25">
      <c r="C31" s="329" t="s">
        <v>44</v>
      </c>
      <c r="D31" s="329"/>
      <c r="E31" s="75">
        <v>0.92</v>
      </c>
      <c r="F31" s="8" t="s">
        <v>17</v>
      </c>
      <c r="G31" s="76">
        <v>0.92</v>
      </c>
      <c r="H31" s="77">
        <v>0.8</v>
      </c>
      <c r="I31" s="11" t="s">
        <v>17</v>
      </c>
      <c r="J31" s="78">
        <v>0.76</v>
      </c>
      <c r="K31" s="77">
        <v>0.71</v>
      </c>
      <c r="L31" s="11" t="s">
        <v>17</v>
      </c>
      <c r="M31" s="76">
        <v>0.67</v>
      </c>
      <c r="N31" s="79">
        <v>0.62</v>
      </c>
      <c r="O31" s="11" t="s">
        <v>17</v>
      </c>
      <c r="P31" s="80">
        <v>0.55000000000000004</v>
      </c>
      <c r="R31" s="329" t="s">
        <v>44</v>
      </c>
      <c r="S31" s="329"/>
      <c r="T31" s="125">
        <v>0.92</v>
      </c>
      <c r="U31" s="11" t="s">
        <v>17</v>
      </c>
      <c r="V31" s="126">
        <v>0.93</v>
      </c>
      <c r="W31" s="127">
        <v>0.86</v>
      </c>
      <c r="X31" s="11" t="s">
        <v>17</v>
      </c>
      <c r="Y31" s="78">
        <v>0.77</v>
      </c>
      <c r="Z31" s="79">
        <v>0.72</v>
      </c>
      <c r="AA31" s="11" t="s">
        <v>17</v>
      </c>
      <c r="AB31" s="76">
        <v>0.67</v>
      </c>
      <c r="AC31" s="128">
        <v>0.62</v>
      </c>
      <c r="AD31" s="11" t="s">
        <v>17</v>
      </c>
      <c r="AE31" s="129">
        <v>0.55000000000000004</v>
      </c>
      <c r="AG31" s="323" t="s">
        <v>55</v>
      </c>
      <c r="AH31" s="323"/>
      <c r="AI31" s="224">
        <v>0.64</v>
      </c>
      <c r="AJ31" s="135" t="s">
        <v>17</v>
      </c>
      <c r="AK31" s="225">
        <v>0.64</v>
      </c>
      <c r="AL31" s="226">
        <v>0.92</v>
      </c>
      <c r="AM31" s="135" t="s">
        <v>17</v>
      </c>
      <c r="AN31" s="227">
        <v>0.93</v>
      </c>
      <c r="AO31" s="228">
        <v>0.77</v>
      </c>
      <c r="AP31" s="135" t="s">
        <v>17</v>
      </c>
      <c r="AQ31" s="229">
        <v>0.7</v>
      </c>
      <c r="AR31" s="226">
        <v>0.73</v>
      </c>
      <c r="AS31" s="135" t="s">
        <v>17</v>
      </c>
      <c r="AT31" s="230">
        <v>0.72</v>
      </c>
      <c r="AU31" s="224">
        <v>0.86</v>
      </c>
      <c r="AV31" s="135" t="s">
        <v>17</v>
      </c>
      <c r="AW31" s="231">
        <v>0.7</v>
      </c>
      <c r="AX31" s="232">
        <v>0.86</v>
      </c>
      <c r="AY31" s="135" t="s">
        <v>17</v>
      </c>
      <c r="AZ31" s="230">
        <v>0.77</v>
      </c>
      <c r="BA31" s="233">
        <v>0.82</v>
      </c>
      <c r="BB31" s="135" t="s">
        <v>17</v>
      </c>
      <c r="BC31" s="231">
        <v>0.82</v>
      </c>
      <c r="BD31" s="232">
        <v>0.91</v>
      </c>
      <c r="BE31" s="135" t="s">
        <v>17</v>
      </c>
      <c r="BF31" s="234">
        <v>0.91</v>
      </c>
    </row>
    <row r="32" spans="3:58" ht="27" x14ac:dyDescent="0.25">
      <c r="C32" s="5" t="s">
        <v>45</v>
      </c>
      <c r="D32" s="6" t="s">
        <v>41</v>
      </c>
      <c r="E32" s="44">
        <v>890</v>
      </c>
      <c r="F32" s="8" t="s">
        <v>17</v>
      </c>
      <c r="G32" s="81">
        <v>1476</v>
      </c>
      <c r="H32" s="82">
        <v>1025</v>
      </c>
      <c r="I32" s="11" t="s">
        <v>17</v>
      </c>
      <c r="J32" s="81">
        <v>2186</v>
      </c>
      <c r="K32" s="82">
        <v>1241</v>
      </c>
      <c r="L32" s="11" t="s">
        <v>17</v>
      </c>
      <c r="M32" s="81">
        <v>1496</v>
      </c>
      <c r="N32" s="83">
        <v>1476</v>
      </c>
      <c r="O32" s="11" t="s">
        <v>17</v>
      </c>
      <c r="P32" s="56">
        <v>1668</v>
      </c>
      <c r="R32" s="5" t="s">
        <v>45</v>
      </c>
      <c r="S32" s="6" t="s">
        <v>41</v>
      </c>
      <c r="T32" s="119">
        <v>624</v>
      </c>
      <c r="U32" s="11" t="s">
        <v>17</v>
      </c>
      <c r="V32" s="130">
        <v>1234</v>
      </c>
      <c r="W32" s="46">
        <v>745</v>
      </c>
      <c r="X32" s="11" t="s">
        <v>17</v>
      </c>
      <c r="Y32" s="81">
        <v>1712</v>
      </c>
      <c r="Z32" s="83">
        <v>1208</v>
      </c>
      <c r="AA32" s="11" t="s">
        <v>17</v>
      </c>
      <c r="AB32" s="81">
        <v>1462</v>
      </c>
      <c r="AC32" s="131">
        <v>1506</v>
      </c>
      <c r="AD32" s="11" t="s">
        <v>17</v>
      </c>
      <c r="AE32" s="114">
        <v>1837</v>
      </c>
      <c r="AG32" s="132" t="s">
        <v>45</v>
      </c>
      <c r="AH32" s="133" t="s">
        <v>41</v>
      </c>
      <c r="AI32" s="187">
        <v>515</v>
      </c>
      <c r="AJ32" s="135" t="s">
        <v>17</v>
      </c>
      <c r="AK32" s="235">
        <v>811</v>
      </c>
      <c r="AL32" s="236">
        <v>530</v>
      </c>
      <c r="AM32" s="135" t="s">
        <v>17</v>
      </c>
      <c r="AN32" s="237">
        <v>1142</v>
      </c>
      <c r="AO32" s="190">
        <v>779</v>
      </c>
      <c r="AP32" s="135" t="s">
        <v>17</v>
      </c>
      <c r="AQ32" s="237">
        <v>1164</v>
      </c>
      <c r="AR32" s="236">
        <v>741</v>
      </c>
      <c r="AS32" s="135" t="s">
        <v>17</v>
      </c>
      <c r="AT32" s="205">
        <v>1241</v>
      </c>
      <c r="AU32" s="187">
        <v>789</v>
      </c>
      <c r="AV32" s="135" t="s">
        <v>17</v>
      </c>
      <c r="AW32" s="205">
        <v>1245</v>
      </c>
      <c r="AX32" s="206">
        <v>648</v>
      </c>
      <c r="AY32" s="135" t="s">
        <v>17</v>
      </c>
      <c r="AZ32" s="205">
        <v>1612</v>
      </c>
      <c r="BA32" s="207">
        <v>580</v>
      </c>
      <c r="BB32" s="135" t="s">
        <v>17</v>
      </c>
      <c r="BC32" s="208">
        <v>1367</v>
      </c>
      <c r="BD32" s="206">
        <v>623</v>
      </c>
      <c r="BE32" s="135" t="s">
        <v>17</v>
      </c>
      <c r="BF32" s="209">
        <v>1011</v>
      </c>
    </row>
    <row r="39" spans="3:29" x14ac:dyDescent="0.25">
      <c r="C39" s="322" t="s">
        <v>15</v>
      </c>
      <c r="D39" s="322"/>
      <c r="E39" s="133" t="s">
        <v>16</v>
      </c>
      <c r="F39" s="145">
        <v>100</v>
      </c>
      <c r="G39" s="238" t="s">
        <v>17</v>
      </c>
      <c r="H39" s="155">
        <v>100</v>
      </c>
      <c r="I39" s="147">
        <v>100</v>
      </c>
      <c r="J39" s="239" t="s">
        <v>17</v>
      </c>
      <c r="K39" s="155">
        <v>100</v>
      </c>
      <c r="L39" s="149">
        <v>100</v>
      </c>
      <c r="M39" s="238" t="s">
        <v>17</v>
      </c>
      <c r="N39" s="155">
        <v>100</v>
      </c>
      <c r="O39" s="147">
        <v>100</v>
      </c>
      <c r="P39" s="239" t="s">
        <v>17</v>
      </c>
      <c r="Q39" s="156">
        <v>100</v>
      </c>
      <c r="R39" s="145">
        <v>100</v>
      </c>
      <c r="S39" s="238" t="s">
        <v>17</v>
      </c>
      <c r="T39" s="156">
        <v>100</v>
      </c>
      <c r="U39" s="152">
        <v>100</v>
      </c>
      <c r="V39" s="239" t="s">
        <v>17</v>
      </c>
      <c r="W39" s="156">
        <v>100</v>
      </c>
      <c r="X39" s="145">
        <v>100</v>
      </c>
      <c r="Y39" s="238" t="s">
        <v>17</v>
      </c>
      <c r="Z39" s="156">
        <v>100</v>
      </c>
      <c r="AA39" s="152">
        <v>100</v>
      </c>
      <c r="AB39" s="239" t="s">
        <v>17</v>
      </c>
      <c r="AC39" s="240">
        <v>100</v>
      </c>
    </row>
    <row r="40" spans="3:29" x14ac:dyDescent="0.25">
      <c r="C40" s="322" t="s">
        <v>18</v>
      </c>
      <c r="D40" s="322"/>
      <c r="E40" s="133" t="s">
        <v>19</v>
      </c>
      <c r="F40" s="145">
        <v>4</v>
      </c>
      <c r="G40" s="238" t="s">
        <v>17</v>
      </c>
      <c r="H40" s="148">
        <v>4</v>
      </c>
      <c r="I40" s="149">
        <v>4</v>
      </c>
      <c r="J40" s="239" t="s">
        <v>17</v>
      </c>
      <c r="K40" s="148">
        <v>4</v>
      </c>
      <c r="L40" s="149">
        <v>4</v>
      </c>
      <c r="M40" s="238" t="s">
        <v>17</v>
      </c>
      <c r="N40" s="148">
        <v>4</v>
      </c>
      <c r="O40" s="149">
        <v>4</v>
      </c>
      <c r="P40" s="239" t="s">
        <v>17</v>
      </c>
      <c r="Q40" s="151">
        <v>4</v>
      </c>
      <c r="R40" s="145">
        <v>4</v>
      </c>
      <c r="S40" s="238" t="s">
        <v>17</v>
      </c>
      <c r="T40" s="151">
        <v>4</v>
      </c>
      <c r="U40" s="145">
        <v>4</v>
      </c>
      <c r="V40" s="239" t="s">
        <v>17</v>
      </c>
      <c r="W40" s="151">
        <v>4</v>
      </c>
      <c r="X40" s="145">
        <v>4</v>
      </c>
      <c r="Y40" s="238" t="s">
        <v>17</v>
      </c>
      <c r="Z40" s="151">
        <v>4</v>
      </c>
      <c r="AA40" s="145">
        <v>4</v>
      </c>
      <c r="AB40" s="239" t="s">
        <v>17</v>
      </c>
      <c r="AC40" s="240">
        <v>4</v>
      </c>
    </row>
    <row r="41" spans="3:29" x14ac:dyDescent="0.25">
      <c r="C41" s="322" t="s">
        <v>20</v>
      </c>
      <c r="D41" s="322"/>
      <c r="E41" s="133" t="s">
        <v>11</v>
      </c>
      <c r="F41" s="145">
        <v>400</v>
      </c>
      <c r="G41" s="238" t="s">
        <v>17</v>
      </c>
      <c r="H41" s="155">
        <v>400</v>
      </c>
      <c r="I41" s="147">
        <v>400</v>
      </c>
      <c r="J41" s="239" t="s">
        <v>17</v>
      </c>
      <c r="K41" s="155">
        <v>400</v>
      </c>
      <c r="L41" s="149">
        <v>400</v>
      </c>
      <c r="M41" s="238" t="s">
        <v>17</v>
      </c>
      <c r="N41" s="155">
        <v>400</v>
      </c>
      <c r="O41" s="147">
        <v>400</v>
      </c>
      <c r="P41" s="239" t="s">
        <v>17</v>
      </c>
      <c r="Q41" s="156">
        <v>400</v>
      </c>
      <c r="R41" s="145">
        <v>400</v>
      </c>
      <c r="S41" s="238" t="s">
        <v>17</v>
      </c>
      <c r="T41" s="156">
        <v>400</v>
      </c>
      <c r="U41" s="152">
        <v>400</v>
      </c>
      <c r="V41" s="239" t="s">
        <v>17</v>
      </c>
      <c r="W41" s="156">
        <v>400</v>
      </c>
      <c r="X41" s="145">
        <v>400</v>
      </c>
      <c r="Y41" s="238" t="s">
        <v>17</v>
      </c>
      <c r="Z41" s="156">
        <v>400</v>
      </c>
      <c r="AA41" s="152">
        <v>400</v>
      </c>
      <c r="AB41" s="239" t="s">
        <v>17</v>
      </c>
      <c r="AC41" s="240">
        <v>400</v>
      </c>
    </row>
    <row r="42" spans="3:29" x14ac:dyDescent="0.25">
      <c r="C42" s="325" t="s">
        <v>21</v>
      </c>
      <c r="D42" s="325"/>
      <c r="E42" s="325"/>
      <c r="F42" s="145">
        <v>1</v>
      </c>
      <c r="G42" s="238" t="s">
        <v>17</v>
      </c>
      <c r="H42" s="148">
        <v>1</v>
      </c>
      <c r="I42" s="149">
        <v>1</v>
      </c>
      <c r="J42" s="239" t="s">
        <v>17</v>
      </c>
      <c r="K42" s="148">
        <v>1</v>
      </c>
      <c r="L42" s="149">
        <v>1</v>
      </c>
      <c r="M42" s="238" t="s">
        <v>17</v>
      </c>
      <c r="N42" s="148">
        <v>1</v>
      </c>
      <c r="O42" s="149">
        <v>1</v>
      </c>
      <c r="P42" s="239" t="s">
        <v>17</v>
      </c>
      <c r="Q42" s="151">
        <v>1</v>
      </c>
      <c r="R42" s="145">
        <v>1</v>
      </c>
      <c r="S42" s="238" t="s">
        <v>17</v>
      </c>
      <c r="T42" s="151">
        <v>1</v>
      </c>
      <c r="U42" s="145">
        <v>1</v>
      </c>
      <c r="V42" s="239" t="s">
        <v>17</v>
      </c>
      <c r="W42" s="151">
        <v>1</v>
      </c>
      <c r="X42" s="145">
        <v>1</v>
      </c>
      <c r="Y42" s="238" t="s">
        <v>17</v>
      </c>
      <c r="Z42" s="151">
        <v>1</v>
      </c>
      <c r="AA42" s="145">
        <v>1</v>
      </c>
      <c r="AB42" s="239" t="s">
        <v>17</v>
      </c>
      <c r="AC42" s="240">
        <v>1</v>
      </c>
    </row>
    <row r="43" spans="3:29" x14ac:dyDescent="0.25">
      <c r="C43" s="325" t="s">
        <v>22</v>
      </c>
      <c r="D43" s="325"/>
      <c r="E43" s="325"/>
      <c r="F43" s="145">
        <v>350</v>
      </c>
      <c r="G43" s="238" t="s">
        <v>17</v>
      </c>
      <c r="H43" s="155">
        <v>350</v>
      </c>
      <c r="I43" s="147">
        <v>350</v>
      </c>
      <c r="J43" s="239" t="s">
        <v>17</v>
      </c>
      <c r="K43" s="155">
        <v>350</v>
      </c>
      <c r="L43" s="149">
        <v>350</v>
      </c>
      <c r="M43" s="238" t="s">
        <v>17</v>
      </c>
      <c r="N43" s="155">
        <v>350</v>
      </c>
      <c r="O43" s="147">
        <v>350</v>
      </c>
      <c r="P43" s="239" t="s">
        <v>17</v>
      </c>
      <c r="Q43" s="156">
        <v>350</v>
      </c>
      <c r="R43" s="145">
        <v>350</v>
      </c>
      <c r="S43" s="238" t="s">
        <v>17</v>
      </c>
      <c r="T43" s="156">
        <v>350</v>
      </c>
      <c r="U43" s="152">
        <v>350</v>
      </c>
      <c r="V43" s="239" t="s">
        <v>17</v>
      </c>
      <c r="W43" s="156">
        <v>350</v>
      </c>
      <c r="X43" s="145">
        <v>350</v>
      </c>
      <c r="Y43" s="238" t="s">
        <v>17</v>
      </c>
      <c r="Z43" s="156">
        <v>350</v>
      </c>
      <c r="AA43" s="152">
        <v>350</v>
      </c>
      <c r="AB43" s="239" t="s">
        <v>17</v>
      </c>
      <c r="AC43" s="240">
        <v>350</v>
      </c>
    </row>
    <row r="44" spans="3:29" x14ac:dyDescent="0.25">
      <c r="C44" s="322" t="s">
        <v>23</v>
      </c>
      <c r="D44" s="322"/>
      <c r="E44" s="133" t="s">
        <v>24</v>
      </c>
      <c r="F44" s="145">
        <v>20</v>
      </c>
      <c r="G44" s="238" t="s">
        <v>17</v>
      </c>
      <c r="H44" s="148">
        <v>20</v>
      </c>
      <c r="I44" s="147">
        <v>20</v>
      </c>
      <c r="J44" s="239" t="s">
        <v>17</v>
      </c>
      <c r="K44" s="148">
        <v>20</v>
      </c>
      <c r="L44" s="149">
        <v>20</v>
      </c>
      <c r="M44" s="238" t="s">
        <v>17</v>
      </c>
      <c r="N44" s="148">
        <v>20</v>
      </c>
      <c r="O44" s="147">
        <v>20</v>
      </c>
      <c r="P44" s="239" t="s">
        <v>17</v>
      </c>
      <c r="Q44" s="151">
        <v>20</v>
      </c>
      <c r="R44" s="145">
        <v>20</v>
      </c>
      <c r="S44" s="238" t="s">
        <v>17</v>
      </c>
      <c r="T44" s="151">
        <v>20</v>
      </c>
      <c r="U44" s="152">
        <v>20</v>
      </c>
      <c r="V44" s="239" t="s">
        <v>17</v>
      </c>
      <c r="W44" s="151">
        <v>20</v>
      </c>
      <c r="X44" s="145">
        <v>20</v>
      </c>
      <c r="Y44" s="238" t="s">
        <v>17</v>
      </c>
      <c r="Z44" s="151">
        <v>20</v>
      </c>
      <c r="AA44" s="152">
        <v>20</v>
      </c>
      <c r="AB44" s="239" t="s">
        <v>17</v>
      </c>
      <c r="AC44" s="240">
        <v>20</v>
      </c>
    </row>
    <row r="45" spans="3:29" x14ac:dyDescent="0.25">
      <c r="C45" s="326" t="s">
        <v>25</v>
      </c>
      <c r="D45" s="326"/>
      <c r="E45" s="133" t="s">
        <v>11</v>
      </c>
      <c r="F45" s="241">
        <v>140000</v>
      </c>
      <c r="G45" s="238" t="s">
        <v>17</v>
      </c>
      <c r="H45" s="242">
        <v>140000</v>
      </c>
      <c r="I45" s="243">
        <v>140000</v>
      </c>
      <c r="J45" s="239" t="s">
        <v>17</v>
      </c>
      <c r="K45" s="242">
        <v>140000</v>
      </c>
      <c r="L45" s="244">
        <v>140000</v>
      </c>
      <c r="M45" s="238" t="s">
        <v>17</v>
      </c>
      <c r="N45" s="245">
        <v>140000</v>
      </c>
      <c r="O45" s="243">
        <v>140000</v>
      </c>
      <c r="P45" s="239" t="s">
        <v>17</v>
      </c>
      <c r="Q45" s="246">
        <v>140000</v>
      </c>
      <c r="R45" s="241">
        <v>140000</v>
      </c>
      <c r="S45" s="238" t="s">
        <v>17</v>
      </c>
      <c r="T45" s="247">
        <v>140000</v>
      </c>
      <c r="U45" s="248">
        <v>140000</v>
      </c>
      <c r="V45" s="239" t="s">
        <v>17</v>
      </c>
      <c r="W45" s="246">
        <v>140000</v>
      </c>
      <c r="X45" s="241">
        <v>140000</v>
      </c>
      <c r="Y45" s="238" t="s">
        <v>17</v>
      </c>
      <c r="Z45" s="247">
        <v>140000</v>
      </c>
      <c r="AA45" s="248">
        <v>140000</v>
      </c>
      <c r="AB45" s="239" t="s">
        <v>17</v>
      </c>
      <c r="AC45" s="249">
        <v>140000</v>
      </c>
    </row>
    <row r="46" spans="3:29" x14ac:dyDescent="0.25">
      <c r="C46" s="327" t="s">
        <v>26</v>
      </c>
      <c r="D46" s="327"/>
      <c r="E46" s="161" t="s">
        <v>11</v>
      </c>
      <c r="F46" s="162">
        <v>2800000</v>
      </c>
      <c r="G46" s="250" t="s">
        <v>17</v>
      </c>
      <c r="H46" s="164">
        <v>2800000</v>
      </c>
      <c r="I46" s="251">
        <v>2800000</v>
      </c>
      <c r="J46" s="252" t="s">
        <v>17</v>
      </c>
      <c r="K46" s="164">
        <v>2800000</v>
      </c>
      <c r="L46" s="166">
        <v>2800000</v>
      </c>
      <c r="M46" s="250" t="s">
        <v>17</v>
      </c>
      <c r="N46" s="253">
        <v>2800000</v>
      </c>
      <c r="O46" s="251">
        <v>2800000</v>
      </c>
      <c r="P46" s="252" t="s">
        <v>17</v>
      </c>
      <c r="Q46" s="167">
        <v>2800000</v>
      </c>
      <c r="R46" s="162">
        <v>2800000</v>
      </c>
      <c r="S46" s="250" t="s">
        <v>17</v>
      </c>
      <c r="T46" s="170">
        <v>2800000</v>
      </c>
      <c r="U46" s="254">
        <v>2800000</v>
      </c>
      <c r="V46" s="252" t="s">
        <v>17</v>
      </c>
      <c r="W46" s="167">
        <v>2800000</v>
      </c>
      <c r="X46" s="162">
        <v>2800000</v>
      </c>
      <c r="Y46" s="250" t="s">
        <v>17</v>
      </c>
      <c r="Z46" s="170">
        <v>2800000</v>
      </c>
      <c r="AA46" s="254">
        <v>2800000</v>
      </c>
      <c r="AB46" s="252" t="s">
        <v>17</v>
      </c>
      <c r="AC46" s="255">
        <v>2800000</v>
      </c>
    </row>
    <row r="47" spans="3:29" x14ac:dyDescent="0.25">
      <c r="C47" s="328" t="s">
        <v>27</v>
      </c>
      <c r="D47" s="328"/>
      <c r="E47" s="173" t="s">
        <v>28</v>
      </c>
      <c r="F47" s="174">
        <v>207</v>
      </c>
      <c r="G47" s="256" t="s">
        <v>17</v>
      </c>
      <c r="H47" s="257">
        <v>587</v>
      </c>
      <c r="I47" s="177">
        <v>366</v>
      </c>
      <c r="J47" s="258" t="s">
        <v>17</v>
      </c>
      <c r="K47" s="257">
        <v>898</v>
      </c>
      <c r="L47" s="179">
        <v>580</v>
      </c>
      <c r="M47" s="256" t="s">
        <v>17</v>
      </c>
      <c r="N47" s="257">
        <v>950</v>
      </c>
      <c r="O47" s="177">
        <v>585</v>
      </c>
      <c r="P47" s="258" t="s">
        <v>17</v>
      </c>
      <c r="Q47" s="259">
        <v>540</v>
      </c>
      <c r="R47" s="174">
        <v>600</v>
      </c>
      <c r="S47" s="256" t="s">
        <v>17</v>
      </c>
      <c r="T47" s="185">
        <v>1000</v>
      </c>
      <c r="U47" s="183">
        <v>392</v>
      </c>
      <c r="V47" s="258" t="s">
        <v>17</v>
      </c>
      <c r="W47" s="185">
        <v>1182</v>
      </c>
      <c r="X47" s="174">
        <v>500</v>
      </c>
      <c r="Y47" s="256" t="s">
        <v>17</v>
      </c>
      <c r="Z47" s="259">
        <v>898</v>
      </c>
      <c r="AA47" s="260"/>
      <c r="AB47" s="258" t="s">
        <v>57</v>
      </c>
      <c r="AC47" s="261"/>
    </row>
    <row r="48" spans="3:29" x14ac:dyDescent="0.25">
      <c r="C48" s="322" t="s">
        <v>29</v>
      </c>
      <c r="D48" s="322"/>
      <c r="E48" s="133" t="s">
        <v>28</v>
      </c>
      <c r="F48" s="187">
        <v>51</v>
      </c>
      <c r="G48" s="238" t="s">
        <v>17</v>
      </c>
      <c r="H48" s="191">
        <v>51</v>
      </c>
      <c r="I48" s="189">
        <v>51</v>
      </c>
      <c r="J48" s="239" t="s">
        <v>17</v>
      </c>
      <c r="K48" s="191">
        <v>51</v>
      </c>
      <c r="L48" s="190">
        <v>51</v>
      </c>
      <c r="M48" s="238" t="s">
        <v>17</v>
      </c>
      <c r="N48" s="191">
        <v>51</v>
      </c>
      <c r="O48" s="189">
        <v>51</v>
      </c>
      <c r="P48" s="239" t="s">
        <v>17</v>
      </c>
      <c r="Q48" s="193">
        <v>51</v>
      </c>
      <c r="R48" s="187">
        <v>51</v>
      </c>
      <c r="S48" s="238" t="s">
        <v>17</v>
      </c>
      <c r="T48" s="193">
        <v>51</v>
      </c>
      <c r="U48" s="194">
        <v>51</v>
      </c>
      <c r="V48" s="239" t="s">
        <v>17</v>
      </c>
      <c r="W48" s="193">
        <v>51</v>
      </c>
      <c r="X48" s="187">
        <v>51</v>
      </c>
      <c r="Y48" s="238" t="s">
        <v>17</v>
      </c>
      <c r="Z48" s="193">
        <v>51</v>
      </c>
      <c r="AA48" s="57"/>
      <c r="AB48" s="239" t="s">
        <v>57</v>
      </c>
      <c r="AC48" s="58"/>
    </row>
    <row r="49" spans="3:29" x14ac:dyDescent="0.25">
      <c r="C49" s="322" t="s">
        <v>30</v>
      </c>
      <c r="D49" s="322"/>
      <c r="E49" s="133" t="s">
        <v>28</v>
      </c>
      <c r="F49" s="187">
        <v>32</v>
      </c>
      <c r="G49" s="238" t="s">
        <v>17</v>
      </c>
      <c r="H49" s="211">
        <v>78</v>
      </c>
      <c r="I49" s="198">
        <v>58</v>
      </c>
      <c r="J49" s="239" t="s">
        <v>17</v>
      </c>
      <c r="K49" s="211">
        <v>133</v>
      </c>
      <c r="L49" s="199">
        <v>91</v>
      </c>
      <c r="M49" s="238" t="s">
        <v>17</v>
      </c>
      <c r="N49" s="211">
        <v>145</v>
      </c>
      <c r="O49" s="198">
        <v>92</v>
      </c>
      <c r="P49" s="239" t="s">
        <v>17</v>
      </c>
      <c r="Q49" s="193">
        <v>85</v>
      </c>
      <c r="R49" s="187">
        <v>94</v>
      </c>
      <c r="S49" s="238" t="s">
        <v>17</v>
      </c>
      <c r="T49" s="193">
        <v>152</v>
      </c>
      <c r="U49" s="194">
        <v>62</v>
      </c>
      <c r="V49" s="239" t="s">
        <v>17</v>
      </c>
      <c r="W49" s="193">
        <v>173</v>
      </c>
      <c r="X49" s="187">
        <v>75</v>
      </c>
      <c r="Y49" s="238" t="s">
        <v>17</v>
      </c>
      <c r="Z49" s="193">
        <v>128</v>
      </c>
      <c r="AA49" s="194">
        <v>56</v>
      </c>
      <c r="AB49" s="239" t="s">
        <v>17</v>
      </c>
      <c r="AC49" s="262">
        <v>67</v>
      </c>
    </row>
    <row r="50" spans="3:29" x14ac:dyDescent="0.25">
      <c r="C50" s="322" t="s">
        <v>31</v>
      </c>
      <c r="D50" s="322"/>
      <c r="E50" s="133" t="s">
        <v>28</v>
      </c>
      <c r="F50" s="187">
        <v>290</v>
      </c>
      <c r="G50" s="238" t="s">
        <v>17</v>
      </c>
      <c r="H50" s="211">
        <v>715</v>
      </c>
      <c r="I50" s="203">
        <v>475</v>
      </c>
      <c r="J50" s="239" t="s">
        <v>17</v>
      </c>
      <c r="K50" s="263">
        <v>1082</v>
      </c>
      <c r="L50" s="199">
        <v>722</v>
      </c>
      <c r="M50" s="238" t="s">
        <v>17</v>
      </c>
      <c r="N50" s="263">
        <v>1146</v>
      </c>
      <c r="O50" s="203">
        <v>728</v>
      </c>
      <c r="P50" s="239" t="s">
        <v>17</v>
      </c>
      <c r="Q50" s="193">
        <v>677</v>
      </c>
      <c r="R50" s="187">
        <v>745</v>
      </c>
      <c r="S50" s="238" t="s">
        <v>17</v>
      </c>
      <c r="T50" s="208">
        <v>1203</v>
      </c>
      <c r="U50" s="206">
        <v>505</v>
      </c>
      <c r="V50" s="239" t="s">
        <v>17</v>
      </c>
      <c r="W50" s="208">
        <v>1405</v>
      </c>
      <c r="X50" s="187">
        <v>626</v>
      </c>
      <c r="Y50" s="238" t="s">
        <v>17</v>
      </c>
      <c r="Z50" s="208">
        <v>1077</v>
      </c>
      <c r="AA50" s="206">
        <v>489</v>
      </c>
      <c r="AB50" s="239" t="s">
        <v>17</v>
      </c>
      <c r="AC50" s="262">
        <v>543</v>
      </c>
    </row>
    <row r="51" spans="3:29" x14ac:dyDescent="0.25">
      <c r="C51" s="322" t="s">
        <v>32</v>
      </c>
      <c r="D51" s="322"/>
      <c r="E51" s="133" t="s">
        <v>28</v>
      </c>
      <c r="F51" s="57"/>
      <c r="G51" s="58"/>
      <c r="H51" s="65"/>
      <c r="I51" s="66"/>
      <c r="J51" s="58"/>
      <c r="K51" s="65"/>
      <c r="L51" s="66"/>
      <c r="M51" s="58"/>
      <c r="N51" s="59"/>
      <c r="O51" s="60"/>
      <c r="P51" s="58"/>
      <c r="Q51" s="99"/>
      <c r="R51" s="57"/>
      <c r="S51" s="58"/>
      <c r="T51" s="99"/>
      <c r="U51" s="57"/>
      <c r="V51" s="58"/>
      <c r="W51" s="99"/>
      <c r="X51" s="57"/>
      <c r="Y51" s="58"/>
      <c r="Z51" s="99"/>
      <c r="AA51" s="57"/>
      <c r="AB51" s="58"/>
      <c r="AC51" s="58"/>
    </row>
    <row r="52" spans="3:29" x14ac:dyDescent="0.25">
      <c r="C52" s="324" t="s">
        <v>33</v>
      </c>
      <c r="D52" s="324"/>
      <c r="E52" s="324"/>
      <c r="F52" s="187">
        <v>0</v>
      </c>
      <c r="G52" s="238" t="s">
        <v>17</v>
      </c>
      <c r="H52" s="211">
        <v>0</v>
      </c>
      <c r="I52" s="199">
        <v>0</v>
      </c>
      <c r="J52" s="239" t="s">
        <v>17</v>
      </c>
      <c r="K52" s="211">
        <v>0</v>
      </c>
      <c r="L52" s="199">
        <v>0</v>
      </c>
      <c r="M52" s="238" t="s">
        <v>17</v>
      </c>
      <c r="N52" s="211">
        <v>0</v>
      </c>
      <c r="O52" s="199">
        <v>0</v>
      </c>
      <c r="P52" s="239" t="s">
        <v>17</v>
      </c>
      <c r="Q52" s="211">
        <v>420</v>
      </c>
      <c r="R52" s="199">
        <v>0</v>
      </c>
      <c r="S52" s="238" t="s">
        <v>17</v>
      </c>
      <c r="T52" s="211">
        <v>0</v>
      </c>
      <c r="U52" s="199">
        <v>0</v>
      </c>
      <c r="V52" s="239" t="s">
        <v>17</v>
      </c>
      <c r="W52" s="211">
        <v>0</v>
      </c>
      <c r="X52" s="199">
        <v>0</v>
      </c>
      <c r="Y52" s="238" t="s">
        <v>17</v>
      </c>
      <c r="Z52" s="211">
        <v>0</v>
      </c>
      <c r="AA52" s="199">
        <v>0</v>
      </c>
      <c r="AB52" s="239" t="s">
        <v>17</v>
      </c>
      <c r="AC52" s="262">
        <v>0</v>
      </c>
    </row>
    <row r="53" spans="3:29" x14ac:dyDescent="0.25">
      <c r="C53" s="324" t="s">
        <v>34</v>
      </c>
      <c r="D53" s="324"/>
      <c r="E53" s="324"/>
      <c r="F53" s="187">
        <v>200</v>
      </c>
      <c r="G53" s="238" t="s">
        <v>17</v>
      </c>
      <c r="H53" s="211">
        <v>293</v>
      </c>
      <c r="I53" s="203">
        <v>189</v>
      </c>
      <c r="J53" s="239" t="s">
        <v>17</v>
      </c>
      <c r="K53" s="211">
        <v>338</v>
      </c>
      <c r="L53" s="199">
        <v>45</v>
      </c>
      <c r="M53" s="238" t="s">
        <v>17</v>
      </c>
      <c r="N53" s="211">
        <v>53</v>
      </c>
      <c r="O53" s="198">
        <v>36</v>
      </c>
      <c r="P53" s="239" t="s">
        <v>17</v>
      </c>
      <c r="Q53" s="211">
        <v>389</v>
      </c>
      <c r="R53" s="199">
        <v>42</v>
      </c>
      <c r="S53" s="238" t="s">
        <v>17</v>
      </c>
      <c r="T53" s="211">
        <v>52</v>
      </c>
      <c r="U53" s="203">
        <v>270</v>
      </c>
      <c r="V53" s="239" t="s">
        <v>17</v>
      </c>
      <c r="W53" s="211">
        <v>792</v>
      </c>
      <c r="X53" s="199">
        <v>24</v>
      </c>
      <c r="Y53" s="238" t="s">
        <v>17</v>
      </c>
      <c r="Z53" s="211">
        <v>40</v>
      </c>
      <c r="AA53" s="199">
        <v>0</v>
      </c>
      <c r="AB53" s="239" t="s">
        <v>17</v>
      </c>
      <c r="AC53" s="262">
        <v>0</v>
      </c>
    </row>
    <row r="54" spans="3:29" x14ac:dyDescent="0.25">
      <c r="C54" s="324" t="s">
        <v>35</v>
      </c>
      <c r="D54" s="324"/>
      <c r="E54" s="324"/>
      <c r="F54" s="187">
        <v>0</v>
      </c>
      <c r="G54" s="238" t="s">
        <v>17</v>
      </c>
      <c r="H54" s="211">
        <v>0</v>
      </c>
      <c r="I54" s="199">
        <v>0</v>
      </c>
      <c r="J54" s="239" t="s">
        <v>17</v>
      </c>
      <c r="K54" s="211">
        <v>0</v>
      </c>
      <c r="L54" s="199">
        <v>0</v>
      </c>
      <c r="M54" s="238" t="s">
        <v>17</v>
      </c>
      <c r="N54" s="211">
        <v>0</v>
      </c>
      <c r="O54" s="199">
        <v>0</v>
      </c>
      <c r="P54" s="239" t="s">
        <v>17</v>
      </c>
      <c r="Q54" s="211">
        <v>379</v>
      </c>
      <c r="R54" s="199">
        <v>0</v>
      </c>
      <c r="S54" s="238" t="s">
        <v>17</v>
      </c>
      <c r="T54" s="211">
        <v>0</v>
      </c>
      <c r="U54" s="199">
        <v>0</v>
      </c>
      <c r="V54" s="239" t="s">
        <v>17</v>
      </c>
      <c r="W54" s="211">
        <v>0</v>
      </c>
      <c r="X54" s="199">
        <v>0</v>
      </c>
      <c r="Y54" s="238" t="s">
        <v>17</v>
      </c>
      <c r="Z54" s="211">
        <v>0</v>
      </c>
      <c r="AA54" s="199">
        <v>0</v>
      </c>
      <c r="AB54" s="239" t="s">
        <v>17</v>
      </c>
      <c r="AC54" s="262">
        <v>0</v>
      </c>
    </row>
    <row r="55" spans="3:29" x14ac:dyDescent="0.25">
      <c r="C55" s="322" t="s">
        <v>36</v>
      </c>
      <c r="D55" s="322"/>
      <c r="E55" s="133" t="s">
        <v>28</v>
      </c>
      <c r="F55" s="57"/>
      <c r="G55" s="58"/>
      <c r="H55" s="65"/>
      <c r="I55" s="66"/>
      <c r="J55" s="58"/>
      <c r="K55" s="65"/>
      <c r="L55" s="66"/>
      <c r="M55" s="58"/>
      <c r="N55" s="65"/>
      <c r="O55" s="66"/>
      <c r="P55" s="58"/>
      <c r="Q55" s="65"/>
      <c r="R55" s="66"/>
      <c r="S55" s="58"/>
      <c r="T55" s="65"/>
      <c r="U55" s="66"/>
      <c r="V55" s="58"/>
      <c r="W55" s="65"/>
      <c r="X55" s="66"/>
      <c r="Y55" s="58"/>
      <c r="Z55" s="65"/>
      <c r="AA55" s="66"/>
      <c r="AB55" s="58"/>
      <c r="AC55" s="58"/>
    </row>
    <row r="56" spans="3:29" x14ac:dyDescent="0.25">
      <c r="C56" s="324" t="s">
        <v>33</v>
      </c>
      <c r="D56" s="324"/>
      <c r="E56" s="324"/>
      <c r="F56" s="187">
        <v>0</v>
      </c>
      <c r="G56" s="238" t="s">
        <v>17</v>
      </c>
      <c r="H56" s="211">
        <v>0</v>
      </c>
      <c r="I56" s="199">
        <v>0</v>
      </c>
      <c r="J56" s="239" t="s">
        <v>17</v>
      </c>
      <c r="K56" s="211">
        <v>0</v>
      </c>
      <c r="L56" s="199">
        <v>0</v>
      </c>
      <c r="M56" s="238" t="s">
        <v>17</v>
      </c>
      <c r="N56" s="211">
        <v>0</v>
      </c>
      <c r="O56" s="199">
        <v>0</v>
      </c>
      <c r="P56" s="239" t="s">
        <v>17</v>
      </c>
      <c r="Q56" s="211">
        <v>0</v>
      </c>
      <c r="R56" s="199">
        <v>0</v>
      </c>
      <c r="S56" s="238" t="s">
        <v>17</v>
      </c>
      <c r="T56" s="211">
        <v>0</v>
      </c>
      <c r="U56" s="199">
        <v>0</v>
      </c>
      <c r="V56" s="239" t="s">
        <v>17</v>
      </c>
      <c r="W56" s="211">
        <v>0</v>
      </c>
      <c r="X56" s="199">
        <v>0</v>
      </c>
      <c r="Y56" s="238" t="s">
        <v>17</v>
      </c>
      <c r="Z56" s="211">
        <v>0</v>
      </c>
      <c r="AA56" s="199">
        <v>0</v>
      </c>
      <c r="AB56" s="239" t="s">
        <v>17</v>
      </c>
      <c r="AC56" s="262">
        <v>0</v>
      </c>
    </row>
    <row r="57" spans="3:29" x14ac:dyDescent="0.25">
      <c r="C57" s="324" t="s">
        <v>34</v>
      </c>
      <c r="D57" s="324"/>
      <c r="E57" s="324"/>
      <c r="F57" s="187">
        <v>0</v>
      </c>
      <c r="G57" s="238" t="s">
        <v>17</v>
      </c>
      <c r="H57" s="211">
        <v>0</v>
      </c>
      <c r="I57" s="199">
        <v>0</v>
      </c>
      <c r="J57" s="239" t="s">
        <v>17</v>
      </c>
      <c r="K57" s="211">
        <v>0</v>
      </c>
      <c r="L57" s="199">
        <v>0</v>
      </c>
      <c r="M57" s="238" t="s">
        <v>17</v>
      </c>
      <c r="N57" s="211">
        <v>0</v>
      </c>
      <c r="O57" s="199">
        <v>0</v>
      </c>
      <c r="P57" s="239" t="s">
        <v>17</v>
      </c>
      <c r="Q57" s="211">
        <v>0</v>
      </c>
      <c r="R57" s="199">
        <v>0</v>
      </c>
      <c r="S57" s="238" t="s">
        <v>17</v>
      </c>
      <c r="T57" s="211">
        <v>0</v>
      </c>
      <c r="U57" s="199">
        <v>0</v>
      </c>
      <c r="V57" s="239" t="s">
        <v>17</v>
      </c>
      <c r="W57" s="211">
        <v>0</v>
      </c>
      <c r="X57" s="199">
        <v>0</v>
      </c>
      <c r="Y57" s="238" t="s">
        <v>17</v>
      </c>
      <c r="Z57" s="211">
        <v>0</v>
      </c>
      <c r="AA57" s="199">
        <v>0</v>
      </c>
      <c r="AB57" s="239" t="s">
        <v>17</v>
      </c>
      <c r="AC57" s="262">
        <v>0</v>
      </c>
    </row>
    <row r="58" spans="3:29" x14ac:dyDescent="0.25">
      <c r="C58" s="324" t="s">
        <v>35</v>
      </c>
      <c r="D58" s="324"/>
      <c r="E58" s="324"/>
      <c r="F58" s="187">
        <v>0</v>
      </c>
      <c r="G58" s="238" t="s">
        <v>17</v>
      </c>
      <c r="H58" s="211">
        <v>0</v>
      </c>
      <c r="I58" s="199">
        <v>0</v>
      </c>
      <c r="J58" s="239" t="s">
        <v>17</v>
      </c>
      <c r="K58" s="211">
        <v>0</v>
      </c>
      <c r="L58" s="199">
        <v>0</v>
      </c>
      <c r="M58" s="238" t="s">
        <v>17</v>
      </c>
      <c r="N58" s="211">
        <v>0</v>
      </c>
      <c r="O58" s="199">
        <v>0</v>
      </c>
      <c r="P58" s="239" t="s">
        <v>17</v>
      </c>
      <c r="Q58" s="193">
        <v>0</v>
      </c>
      <c r="R58" s="187">
        <v>0</v>
      </c>
      <c r="S58" s="238" t="s">
        <v>17</v>
      </c>
      <c r="T58" s="193">
        <v>0</v>
      </c>
      <c r="U58" s="187">
        <v>0</v>
      </c>
      <c r="V58" s="239" t="s">
        <v>17</v>
      </c>
      <c r="W58" s="193">
        <v>0</v>
      </c>
      <c r="X58" s="187">
        <v>0</v>
      </c>
      <c r="Y58" s="238" t="s">
        <v>17</v>
      </c>
      <c r="Z58" s="193">
        <v>0</v>
      </c>
      <c r="AA58" s="187">
        <v>0</v>
      </c>
      <c r="AB58" s="239" t="s">
        <v>17</v>
      </c>
      <c r="AC58" s="262">
        <v>0</v>
      </c>
    </row>
    <row r="59" spans="3:29" x14ac:dyDescent="0.25">
      <c r="C59" s="322" t="s">
        <v>37</v>
      </c>
      <c r="D59" s="322"/>
      <c r="E59" s="133" t="s">
        <v>28</v>
      </c>
      <c r="F59" s="187">
        <v>8</v>
      </c>
      <c r="G59" s="238" t="s">
        <v>17</v>
      </c>
      <c r="H59" s="191">
        <v>24</v>
      </c>
      <c r="I59" s="190">
        <v>6</v>
      </c>
      <c r="J59" s="239" t="s">
        <v>17</v>
      </c>
      <c r="K59" s="191">
        <v>12</v>
      </c>
      <c r="L59" s="190">
        <v>21</v>
      </c>
      <c r="M59" s="238" t="s">
        <v>17</v>
      </c>
      <c r="N59" s="191">
        <v>29</v>
      </c>
      <c r="O59" s="189">
        <v>22</v>
      </c>
      <c r="P59" s="239" t="s">
        <v>17</v>
      </c>
      <c r="Q59" s="193">
        <v>20</v>
      </c>
      <c r="R59" s="187">
        <v>22</v>
      </c>
      <c r="S59" s="238" t="s">
        <v>17</v>
      </c>
      <c r="T59" s="193">
        <v>36</v>
      </c>
      <c r="U59" s="187">
        <v>8</v>
      </c>
      <c r="V59" s="239" t="s">
        <v>17</v>
      </c>
      <c r="W59" s="193">
        <v>22</v>
      </c>
      <c r="X59" s="187">
        <v>10</v>
      </c>
      <c r="Y59" s="238" t="s">
        <v>17</v>
      </c>
      <c r="Z59" s="193">
        <v>17</v>
      </c>
      <c r="AA59" s="187">
        <v>5</v>
      </c>
      <c r="AB59" s="239" t="s">
        <v>17</v>
      </c>
      <c r="AC59" s="262">
        <v>11</v>
      </c>
    </row>
    <row r="60" spans="3:29" x14ac:dyDescent="0.25">
      <c r="C60" s="323" t="s">
        <v>52</v>
      </c>
      <c r="D60" s="323"/>
      <c r="E60" s="323"/>
      <c r="F60" s="214">
        <v>2.7E-2</v>
      </c>
      <c r="G60" s="238" t="s">
        <v>17</v>
      </c>
      <c r="H60" s="264">
        <v>3.4000000000000002E-2</v>
      </c>
      <c r="I60" s="216">
        <v>1.2E-2</v>
      </c>
      <c r="J60" s="239" t="s">
        <v>17</v>
      </c>
      <c r="K60" s="264">
        <v>1.0999999999999999E-2</v>
      </c>
      <c r="L60" s="217">
        <v>0.03</v>
      </c>
      <c r="M60" s="238" t="s">
        <v>17</v>
      </c>
      <c r="N60" s="264">
        <v>2.5000000000000001E-2</v>
      </c>
      <c r="O60" s="216">
        <v>0.03</v>
      </c>
      <c r="P60" s="239" t="s">
        <v>17</v>
      </c>
      <c r="Q60" s="265">
        <v>0.03</v>
      </c>
      <c r="R60" s="214">
        <v>0.03</v>
      </c>
      <c r="S60" s="238" t="s">
        <v>17</v>
      </c>
      <c r="T60" s="265">
        <v>0.03</v>
      </c>
      <c r="U60" s="221">
        <v>1.6E-2</v>
      </c>
      <c r="V60" s="239" t="s">
        <v>17</v>
      </c>
      <c r="W60" s="265">
        <v>1.4999999999999999E-2</v>
      </c>
      <c r="X60" s="214">
        <v>1.6E-2</v>
      </c>
      <c r="Y60" s="238" t="s">
        <v>17</v>
      </c>
      <c r="Z60" s="265">
        <v>1.6E-2</v>
      </c>
      <c r="AA60" s="221">
        <v>0.01</v>
      </c>
      <c r="AB60" s="239" t="s">
        <v>17</v>
      </c>
      <c r="AC60" s="266">
        <v>0.02</v>
      </c>
    </row>
    <row r="61" spans="3:29" x14ac:dyDescent="0.25">
      <c r="C61" s="323" t="s">
        <v>53</v>
      </c>
      <c r="D61" s="323"/>
      <c r="E61" s="323"/>
      <c r="F61" s="214">
        <v>0</v>
      </c>
      <c r="G61" s="238" t="s">
        <v>17</v>
      </c>
      <c r="H61" s="264">
        <v>0</v>
      </c>
      <c r="I61" s="216">
        <v>0</v>
      </c>
      <c r="J61" s="239" t="s">
        <v>17</v>
      </c>
      <c r="K61" s="264">
        <v>0</v>
      </c>
      <c r="L61" s="217">
        <v>0</v>
      </c>
      <c r="M61" s="238" t="s">
        <v>17</v>
      </c>
      <c r="N61" s="264">
        <v>0</v>
      </c>
      <c r="O61" s="216">
        <v>0</v>
      </c>
      <c r="P61" s="239" t="s">
        <v>17</v>
      </c>
      <c r="Q61" s="265">
        <v>0</v>
      </c>
      <c r="R61" s="214">
        <v>0</v>
      </c>
      <c r="S61" s="238" t="s">
        <v>17</v>
      </c>
      <c r="T61" s="265">
        <v>0</v>
      </c>
      <c r="U61" s="221">
        <v>0</v>
      </c>
      <c r="V61" s="239" t="s">
        <v>17</v>
      </c>
      <c r="W61" s="265">
        <v>0</v>
      </c>
      <c r="X61" s="214">
        <v>0</v>
      </c>
      <c r="Y61" s="238" t="s">
        <v>17</v>
      </c>
      <c r="Z61" s="265">
        <v>0</v>
      </c>
      <c r="AA61" s="221">
        <v>0</v>
      </c>
      <c r="AB61" s="239" t="s">
        <v>17</v>
      </c>
      <c r="AC61" s="266">
        <v>0</v>
      </c>
    </row>
    <row r="62" spans="3:29" x14ac:dyDescent="0.25">
      <c r="C62" s="322" t="s">
        <v>40</v>
      </c>
      <c r="D62" s="322"/>
      <c r="E62" s="133" t="s">
        <v>41</v>
      </c>
      <c r="F62" s="187">
        <v>0</v>
      </c>
      <c r="G62" s="238" t="s">
        <v>17</v>
      </c>
      <c r="H62" s="211">
        <v>0</v>
      </c>
      <c r="I62" s="199">
        <v>0</v>
      </c>
      <c r="J62" s="239" t="s">
        <v>17</v>
      </c>
      <c r="K62" s="211">
        <v>0</v>
      </c>
      <c r="L62" s="199">
        <v>0</v>
      </c>
      <c r="M62" s="238" t="s">
        <v>17</v>
      </c>
      <c r="N62" s="211">
        <v>0</v>
      </c>
      <c r="O62" s="199">
        <v>0</v>
      </c>
      <c r="P62" s="239" t="s">
        <v>17</v>
      </c>
      <c r="Q62" s="193">
        <v>0</v>
      </c>
      <c r="R62" s="187">
        <v>0</v>
      </c>
      <c r="S62" s="238" t="s">
        <v>17</v>
      </c>
      <c r="T62" s="193">
        <v>0</v>
      </c>
      <c r="U62" s="187">
        <v>0</v>
      </c>
      <c r="V62" s="239" t="s">
        <v>17</v>
      </c>
      <c r="W62" s="193">
        <v>0</v>
      </c>
      <c r="X62" s="187">
        <v>0</v>
      </c>
      <c r="Y62" s="238" t="s">
        <v>17</v>
      </c>
      <c r="Z62" s="193">
        <v>0</v>
      </c>
      <c r="AA62" s="187">
        <v>0</v>
      </c>
      <c r="AB62" s="239" t="s">
        <v>17</v>
      </c>
      <c r="AC62" s="262">
        <v>0</v>
      </c>
    </row>
    <row r="63" spans="3:29" x14ac:dyDescent="0.25">
      <c r="C63" s="322" t="s">
        <v>42</v>
      </c>
      <c r="D63" s="322"/>
      <c r="E63" s="133" t="s">
        <v>41</v>
      </c>
      <c r="F63" s="187">
        <v>35</v>
      </c>
      <c r="G63" s="238" t="s">
        <v>17</v>
      </c>
      <c r="H63" s="211">
        <v>35</v>
      </c>
      <c r="I63" s="198">
        <v>35</v>
      </c>
      <c r="J63" s="239" t="s">
        <v>17</v>
      </c>
      <c r="K63" s="211">
        <v>35</v>
      </c>
      <c r="L63" s="199">
        <v>35</v>
      </c>
      <c r="M63" s="238" t="s">
        <v>17</v>
      </c>
      <c r="N63" s="211">
        <v>35</v>
      </c>
      <c r="O63" s="198">
        <v>35</v>
      </c>
      <c r="P63" s="239" t="s">
        <v>17</v>
      </c>
      <c r="Q63" s="193">
        <v>35</v>
      </c>
      <c r="R63" s="187">
        <v>35</v>
      </c>
      <c r="S63" s="238" t="s">
        <v>17</v>
      </c>
      <c r="T63" s="193">
        <v>35</v>
      </c>
      <c r="U63" s="194">
        <v>35</v>
      </c>
      <c r="V63" s="239" t="s">
        <v>17</v>
      </c>
      <c r="W63" s="193">
        <v>35</v>
      </c>
      <c r="X63" s="187">
        <v>35</v>
      </c>
      <c r="Y63" s="238" t="s">
        <v>17</v>
      </c>
      <c r="Z63" s="193">
        <v>35</v>
      </c>
      <c r="AA63" s="194">
        <v>35</v>
      </c>
      <c r="AB63" s="239" t="s">
        <v>17</v>
      </c>
      <c r="AC63" s="262">
        <v>35</v>
      </c>
    </row>
    <row r="64" spans="3:29" x14ac:dyDescent="0.25">
      <c r="C64" s="323" t="s">
        <v>54</v>
      </c>
      <c r="D64" s="323"/>
      <c r="E64" s="323"/>
      <c r="F64" s="214">
        <v>2.5000000000000001E-2</v>
      </c>
      <c r="G64" s="238" t="s">
        <v>17</v>
      </c>
      <c r="H64" s="264">
        <v>2.5000000000000001E-2</v>
      </c>
      <c r="I64" s="216">
        <v>2.5000000000000001E-2</v>
      </c>
      <c r="J64" s="239" t="s">
        <v>17</v>
      </c>
      <c r="K64" s="264">
        <v>2.5000000000000001E-2</v>
      </c>
      <c r="L64" s="217">
        <v>2.5000000000000001E-2</v>
      </c>
      <c r="M64" s="238" t="s">
        <v>17</v>
      </c>
      <c r="N64" s="264">
        <v>2.5000000000000001E-2</v>
      </c>
      <c r="O64" s="216">
        <v>2.5000000000000001E-2</v>
      </c>
      <c r="P64" s="239" t="s">
        <v>17</v>
      </c>
      <c r="Q64" s="265">
        <v>2.5000000000000001E-2</v>
      </c>
      <c r="R64" s="214">
        <v>2.5000000000000001E-2</v>
      </c>
      <c r="S64" s="238" t="s">
        <v>17</v>
      </c>
      <c r="T64" s="265">
        <v>2.5000000000000001E-2</v>
      </c>
      <c r="U64" s="221">
        <v>2.5000000000000001E-2</v>
      </c>
      <c r="V64" s="239" t="s">
        <v>17</v>
      </c>
      <c r="W64" s="265">
        <v>2.5000000000000001E-2</v>
      </c>
      <c r="X64" s="214">
        <v>2.5000000000000001E-2</v>
      </c>
      <c r="Y64" s="238" t="s">
        <v>17</v>
      </c>
      <c r="Z64" s="265">
        <v>2.5000000000000001E-2</v>
      </c>
      <c r="AA64" s="221">
        <v>2.5000000000000001E-2</v>
      </c>
      <c r="AB64" s="239" t="s">
        <v>17</v>
      </c>
      <c r="AC64" s="266">
        <v>2.5000000000000001E-2</v>
      </c>
    </row>
    <row r="65" spans="3:29" x14ac:dyDescent="0.25">
      <c r="C65" s="323" t="s">
        <v>55</v>
      </c>
      <c r="D65" s="323"/>
      <c r="E65" s="323"/>
      <c r="F65" s="224">
        <v>0.64</v>
      </c>
      <c r="G65" s="238" t="s">
        <v>17</v>
      </c>
      <c r="H65" s="267">
        <v>0.64</v>
      </c>
      <c r="I65" s="226">
        <v>0.92</v>
      </c>
      <c r="J65" s="239" t="s">
        <v>17</v>
      </c>
      <c r="K65" s="267">
        <v>0.93</v>
      </c>
      <c r="L65" s="228">
        <v>0.77</v>
      </c>
      <c r="M65" s="238" t="s">
        <v>17</v>
      </c>
      <c r="N65" s="267">
        <v>0.7</v>
      </c>
      <c r="O65" s="226">
        <v>0.7</v>
      </c>
      <c r="P65" s="239" t="s">
        <v>17</v>
      </c>
      <c r="Q65" s="268">
        <v>0.73</v>
      </c>
      <c r="R65" s="224">
        <v>0.86</v>
      </c>
      <c r="S65" s="238" t="s">
        <v>17</v>
      </c>
      <c r="T65" s="268">
        <v>0.7</v>
      </c>
      <c r="U65" s="232">
        <v>0.82</v>
      </c>
      <c r="V65" s="239" t="s">
        <v>17</v>
      </c>
      <c r="W65" s="268">
        <v>0.82</v>
      </c>
      <c r="X65" s="224">
        <v>0.91</v>
      </c>
      <c r="Y65" s="238" t="s">
        <v>17</v>
      </c>
      <c r="Z65" s="268">
        <v>0.91</v>
      </c>
      <c r="AA65" s="232">
        <v>0.55000000000000004</v>
      </c>
      <c r="AB65" s="239" t="s">
        <v>17</v>
      </c>
      <c r="AC65" s="269">
        <v>0.5</v>
      </c>
    </row>
    <row r="66" spans="3:29" x14ac:dyDescent="0.25">
      <c r="C66" s="322" t="s">
        <v>45</v>
      </c>
      <c r="D66" s="322"/>
      <c r="E66" s="133" t="s">
        <v>41</v>
      </c>
      <c r="F66" s="187">
        <v>277</v>
      </c>
      <c r="G66" s="238" t="s">
        <v>17</v>
      </c>
      <c r="H66" s="191">
        <v>456</v>
      </c>
      <c r="I66" s="236">
        <v>285</v>
      </c>
      <c r="J66" s="239" t="s">
        <v>17</v>
      </c>
      <c r="K66" s="191">
        <v>581</v>
      </c>
      <c r="L66" s="190">
        <v>441</v>
      </c>
      <c r="M66" s="238" t="s">
        <v>17</v>
      </c>
      <c r="N66" s="191">
        <v>657</v>
      </c>
      <c r="O66" s="236">
        <v>448</v>
      </c>
      <c r="P66" s="239" t="s">
        <v>17</v>
      </c>
      <c r="Q66" s="193">
        <v>563</v>
      </c>
      <c r="R66" s="187">
        <v>447</v>
      </c>
      <c r="S66" s="238" t="s">
        <v>17</v>
      </c>
      <c r="T66" s="193">
        <v>704</v>
      </c>
      <c r="U66" s="206">
        <v>320</v>
      </c>
      <c r="V66" s="239" t="s">
        <v>17</v>
      </c>
      <c r="W66" s="193">
        <v>803</v>
      </c>
      <c r="X66" s="187">
        <v>342</v>
      </c>
      <c r="Y66" s="238" t="s">
        <v>17</v>
      </c>
      <c r="Z66" s="193">
        <v>555</v>
      </c>
      <c r="AA66" s="206">
        <v>290</v>
      </c>
      <c r="AB66" s="239" t="s">
        <v>17</v>
      </c>
      <c r="AC66" s="262">
        <v>348</v>
      </c>
    </row>
    <row r="67" spans="3:29" x14ac:dyDescent="0.25">
      <c r="C67" s="270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</sheetData>
  <mergeCells count="64">
    <mergeCell ref="C22:D22"/>
    <mergeCell ref="C8:D8"/>
    <mergeCell ref="C9:D9"/>
    <mergeCell ref="C18:D18"/>
    <mergeCell ref="C19:D19"/>
    <mergeCell ref="C20:D20"/>
    <mergeCell ref="R8:S8"/>
    <mergeCell ref="R9:S9"/>
    <mergeCell ref="R18:S18"/>
    <mergeCell ref="R19:S19"/>
    <mergeCell ref="R20:S20"/>
    <mergeCell ref="AG22:AH22"/>
    <mergeCell ref="R23:S23"/>
    <mergeCell ref="R24:S24"/>
    <mergeCell ref="R26:S26"/>
    <mergeCell ref="R27:S27"/>
    <mergeCell ref="R22:S22"/>
    <mergeCell ref="AG8:AH8"/>
    <mergeCell ref="AG9:AH9"/>
    <mergeCell ref="AG18:AH18"/>
    <mergeCell ref="AG19:AH19"/>
    <mergeCell ref="AG20:AH20"/>
    <mergeCell ref="C44:D44"/>
    <mergeCell ref="AG23:AH23"/>
    <mergeCell ref="AG24:AH24"/>
    <mergeCell ref="AG26:AH26"/>
    <mergeCell ref="AG27:AH27"/>
    <mergeCell ref="AG30:AH30"/>
    <mergeCell ref="AG31:AH31"/>
    <mergeCell ref="R30:S30"/>
    <mergeCell ref="R31:S31"/>
    <mergeCell ref="C23:D23"/>
    <mergeCell ref="C24:D24"/>
    <mergeCell ref="C26:D26"/>
    <mergeCell ref="C27:D27"/>
    <mergeCell ref="C30:D30"/>
    <mergeCell ref="C31:D31"/>
    <mergeCell ref="C39:D39"/>
    <mergeCell ref="C40:D40"/>
    <mergeCell ref="C41:D41"/>
    <mergeCell ref="C42:E42"/>
    <mergeCell ref="C43:E43"/>
    <mergeCell ref="C56:E56"/>
    <mergeCell ref="C45:D45"/>
    <mergeCell ref="C46:D46"/>
    <mergeCell ref="C47:D47"/>
    <mergeCell ref="C48:D48"/>
    <mergeCell ref="C49:D49"/>
    <mergeCell ref="C50:D50"/>
    <mergeCell ref="C51:D51"/>
    <mergeCell ref="C52:E52"/>
    <mergeCell ref="C53:E53"/>
    <mergeCell ref="C54:E54"/>
    <mergeCell ref="C55:D55"/>
    <mergeCell ref="C63:D63"/>
    <mergeCell ref="C64:E64"/>
    <mergeCell ref="C65:E65"/>
    <mergeCell ref="C66:D66"/>
    <mergeCell ref="C57:E57"/>
    <mergeCell ref="C58:E58"/>
    <mergeCell ref="C59:D59"/>
    <mergeCell ref="C60:E60"/>
    <mergeCell ref="C61:E61"/>
    <mergeCell ref="C62:D6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20"/>
  <sheetViews>
    <sheetView workbookViewId="0">
      <selection activeCell="E30" sqref="E30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9.28515625" bestFit="1" customWidth="1"/>
    <col min="4" max="4" width="42.7109375" bestFit="1" customWidth="1"/>
    <col min="5" max="5" width="6.28515625" bestFit="1" customWidth="1"/>
    <col min="6" max="6" width="23.7109375" bestFit="1" customWidth="1"/>
  </cols>
  <sheetData>
    <row r="1" spans="1:6" x14ac:dyDescent="0.25">
      <c r="A1" t="s">
        <v>75</v>
      </c>
      <c r="B1" t="s">
        <v>76</v>
      </c>
    </row>
    <row r="2" spans="1:6" x14ac:dyDescent="0.25">
      <c r="B2" t="s">
        <v>77</v>
      </c>
      <c r="C2" t="s">
        <v>78</v>
      </c>
      <c r="D2" t="s">
        <v>79</v>
      </c>
      <c r="E2" t="s">
        <v>80</v>
      </c>
      <c r="F2" t="s">
        <v>81</v>
      </c>
    </row>
    <row r="3" spans="1:6" x14ac:dyDescent="0.25">
      <c r="B3" t="s">
        <v>77</v>
      </c>
      <c r="C3" t="s">
        <v>82</v>
      </c>
      <c r="D3" t="s">
        <v>83</v>
      </c>
      <c r="E3" t="s">
        <v>80</v>
      </c>
      <c r="F3" t="s">
        <v>81</v>
      </c>
    </row>
    <row r="4" spans="1:6" x14ac:dyDescent="0.25">
      <c r="B4" t="s">
        <v>77</v>
      </c>
      <c r="C4" t="s">
        <v>84</v>
      </c>
      <c r="D4" t="s">
        <v>85</v>
      </c>
      <c r="E4" t="s">
        <v>80</v>
      </c>
      <c r="F4" t="s">
        <v>81</v>
      </c>
    </row>
    <row r="5" spans="1:6" x14ac:dyDescent="0.25">
      <c r="B5" t="s">
        <v>77</v>
      </c>
      <c r="C5" t="s">
        <v>86</v>
      </c>
      <c r="D5" t="s">
        <v>87</v>
      </c>
      <c r="E5" t="s">
        <v>80</v>
      </c>
      <c r="F5" t="s">
        <v>81</v>
      </c>
    </row>
    <row r="6" spans="1:6" x14ac:dyDescent="0.25">
      <c r="B6" t="s">
        <v>77</v>
      </c>
      <c r="C6" t="s">
        <v>88</v>
      </c>
      <c r="D6" t="s">
        <v>89</v>
      </c>
      <c r="E6" t="s">
        <v>80</v>
      </c>
      <c r="F6" t="s">
        <v>81</v>
      </c>
    </row>
    <row r="7" spans="1:6" x14ac:dyDescent="0.25">
      <c r="B7" t="s">
        <v>77</v>
      </c>
      <c r="C7" t="s">
        <v>90</v>
      </c>
      <c r="D7" t="s">
        <v>91</v>
      </c>
      <c r="E7" t="s">
        <v>80</v>
      </c>
      <c r="F7" t="s">
        <v>81</v>
      </c>
    </row>
    <row r="8" spans="1:6" x14ac:dyDescent="0.25">
      <c r="B8" t="s">
        <v>77</v>
      </c>
      <c r="C8" t="s">
        <v>92</v>
      </c>
      <c r="D8" t="s">
        <v>93</v>
      </c>
      <c r="E8" t="s">
        <v>80</v>
      </c>
      <c r="F8" t="s">
        <v>81</v>
      </c>
    </row>
    <row r="9" spans="1:6" x14ac:dyDescent="0.25">
      <c r="B9" t="s">
        <v>77</v>
      </c>
      <c r="C9" t="s">
        <v>94</v>
      </c>
      <c r="D9" t="s">
        <v>95</v>
      </c>
      <c r="E9" t="s">
        <v>80</v>
      </c>
      <c r="F9" t="s">
        <v>81</v>
      </c>
    </row>
    <row r="10" spans="1:6" x14ac:dyDescent="0.25">
      <c r="B10" t="s">
        <v>96</v>
      </c>
      <c r="C10" t="s">
        <v>97</v>
      </c>
      <c r="D10" t="s">
        <v>98</v>
      </c>
      <c r="E10" t="s">
        <v>99</v>
      </c>
      <c r="F10" t="s">
        <v>100</v>
      </c>
    </row>
    <row r="11" spans="1:6" x14ac:dyDescent="0.25">
      <c r="B11" t="s">
        <v>96</v>
      </c>
      <c r="C11" t="s">
        <v>101</v>
      </c>
      <c r="D11" t="s">
        <v>102</v>
      </c>
      <c r="E11" t="s">
        <v>99</v>
      </c>
      <c r="F11" t="s">
        <v>100</v>
      </c>
    </row>
    <row r="12" spans="1:6" x14ac:dyDescent="0.25">
      <c r="B12" t="s">
        <v>96</v>
      </c>
      <c r="C12" t="s">
        <v>103</v>
      </c>
      <c r="D12" t="s">
        <v>104</v>
      </c>
      <c r="E12" t="s">
        <v>99</v>
      </c>
      <c r="F12" t="s">
        <v>100</v>
      </c>
    </row>
    <row r="13" spans="1:6" x14ac:dyDescent="0.25">
      <c r="B13" t="s">
        <v>96</v>
      </c>
      <c r="C13" t="s">
        <v>105</v>
      </c>
      <c r="D13" t="s">
        <v>106</v>
      </c>
      <c r="E13" t="s">
        <v>99</v>
      </c>
      <c r="F13" t="s">
        <v>100</v>
      </c>
    </row>
    <row r="14" spans="1:6" x14ac:dyDescent="0.25">
      <c r="B14" t="s">
        <v>96</v>
      </c>
      <c r="C14" t="s">
        <v>107</v>
      </c>
      <c r="D14" t="s">
        <v>108</v>
      </c>
      <c r="E14" t="s">
        <v>99</v>
      </c>
      <c r="F14" t="s">
        <v>100</v>
      </c>
    </row>
    <row r="15" spans="1:6" x14ac:dyDescent="0.25">
      <c r="B15" t="s">
        <v>96</v>
      </c>
      <c r="C15" t="s">
        <v>109</v>
      </c>
      <c r="D15" t="s">
        <v>110</v>
      </c>
      <c r="E15" t="s">
        <v>99</v>
      </c>
      <c r="F15" t="s">
        <v>100</v>
      </c>
    </row>
    <row r="16" spans="1:6" x14ac:dyDescent="0.25">
      <c r="B16" t="s">
        <v>96</v>
      </c>
      <c r="C16" t="s">
        <v>111</v>
      </c>
      <c r="D16" t="s">
        <v>112</v>
      </c>
      <c r="E16" t="s">
        <v>99</v>
      </c>
      <c r="F16" t="s">
        <v>100</v>
      </c>
    </row>
    <row r="17" spans="2:6" x14ac:dyDescent="0.25">
      <c r="B17" t="s">
        <v>96</v>
      </c>
      <c r="C17" t="s">
        <v>113</v>
      </c>
      <c r="D17" t="s">
        <v>114</v>
      </c>
      <c r="E17" t="s">
        <v>99</v>
      </c>
      <c r="F17" t="s">
        <v>100</v>
      </c>
    </row>
    <row r="18" spans="2:6" x14ac:dyDescent="0.25">
      <c r="B18" t="s">
        <v>96</v>
      </c>
      <c r="C18" t="s">
        <v>115</v>
      </c>
      <c r="D18" t="s">
        <v>116</v>
      </c>
      <c r="E18" t="s">
        <v>99</v>
      </c>
      <c r="F18" t="s">
        <v>100</v>
      </c>
    </row>
    <row r="19" spans="2:6" x14ac:dyDescent="0.25">
      <c r="B19" t="s">
        <v>96</v>
      </c>
      <c r="C19" t="s">
        <v>117</v>
      </c>
      <c r="D19" t="s">
        <v>118</v>
      </c>
      <c r="E19" t="s">
        <v>99</v>
      </c>
      <c r="F19" t="s">
        <v>100</v>
      </c>
    </row>
    <row r="20" spans="2:6" x14ac:dyDescent="0.25">
      <c r="B20" t="s">
        <v>96</v>
      </c>
      <c r="C20" t="s">
        <v>119</v>
      </c>
      <c r="D20" t="s">
        <v>120</v>
      </c>
      <c r="E20" t="s">
        <v>99</v>
      </c>
      <c r="F20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P56"/>
  <sheetViews>
    <sheetView tabSelected="1" workbookViewId="0">
      <selection activeCell="R19" sqref="R19"/>
    </sheetView>
  </sheetViews>
  <sheetFormatPr defaultRowHeight="15" x14ac:dyDescent="0.25"/>
  <cols>
    <col min="1" max="1" width="8.28515625" bestFit="1" customWidth="1"/>
    <col min="2" max="2" width="12.85546875" bestFit="1" customWidth="1"/>
    <col min="3" max="3" width="9.28515625" bestFit="1" customWidth="1"/>
    <col min="4" max="6" width="1.7109375" bestFit="1" customWidth="1"/>
    <col min="7" max="7" width="8.5703125" bestFit="1" customWidth="1"/>
    <col min="8" max="8" width="1.7109375" bestFit="1" customWidth="1"/>
    <col min="9" max="9" width="2" bestFit="1" customWidth="1"/>
    <col min="10" max="10" width="7.28515625" bestFit="1" customWidth="1"/>
    <col min="11" max="12" width="5" bestFit="1" customWidth="1"/>
    <col min="13" max="13" width="9.7109375" bestFit="1" customWidth="1"/>
    <col min="14" max="17" width="5" bestFit="1" customWidth="1"/>
    <col min="18" max="18" width="9.7109375" bestFit="1" customWidth="1"/>
    <col min="19" max="22" width="5" bestFit="1" customWidth="1"/>
    <col min="23" max="23" width="9.7109375" bestFit="1" customWidth="1"/>
    <col min="24" max="27" width="5" bestFit="1" customWidth="1"/>
    <col min="28" max="28" width="9.7109375" bestFit="1" customWidth="1"/>
    <col min="29" max="32" width="5" bestFit="1" customWidth="1"/>
    <col min="33" max="33" width="9.7109375" bestFit="1" customWidth="1"/>
    <col min="34" max="42" width="5" bestFit="1" customWidth="1"/>
  </cols>
  <sheetData>
    <row r="1" spans="1:42" x14ac:dyDescent="0.25">
      <c r="A1" t="s">
        <v>121</v>
      </c>
      <c r="B1" t="s">
        <v>76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2045</v>
      </c>
      <c r="AN1">
        <v>2050</v>
      </c>
      <c r="AO1">
        <v>2060</v>
      </c>
      <c r="AP1">
        <v>2070</v>
      </c>
    </row>
    <row r="2" spans="1:42" x14ac:dyDescent="0.25">
      <c r="B2" t="s">
        <v>122</v>
      </c>
      <c r="C2" t="s">
        <v>97</v>
      </c>
      <c r="D2" t="s">
        <v>123</v>
      </c>
      <c r="E2" t="s">
        <v>123</v>
      </c>
      <c r="F2" t="s">
        <v>123</v>
      </c>
      <c r="G2" t="s">
        <v>123</v>
      </c>
      <c r="H2" t="s">
        <v>123</v>
      </c>
      <c r="I2">
        <v>5</v>
      </c>
      <c r="J2" s="336"/>
      <c r="K2" s="336"/>
      <c r="L2" s="336"/>
      <c r="M2" s="336">
        <f>SUMIFS('Battery calcs'!AB$31:AB$34,'Battery calcs'!$AH$31:$AH$34,RIGHT(LEFT($C2,5),1))</f>
        <v>1788852.1259086649</v>
      </c>
      <c r="N2" s="336"/>
      <c r="O2" s="336"/>
      <c r="P2" s="336"/>
      <c r="Q2" s="336"/>
      <c r="R2" s="336">
        <f>SUMIFS('Battery calcs'!AC$31:AC$34,'Battery calcs'!$AH$31:$AH$34,RIGHT(LEFT($C2,5),1))</f>
        <v>1185114.5334144903</v>
      </c>
      <c r="S2" s="336"/>
      <c r="T2" s="336"/>
      <c r="U2" s="336"/>
      <c r="V2" s="336"/>
      <c r="W2" s="336">
        <f>SUMIFS('Battery calcs'!AD$31:AD$34,'Battery calcs'!$AH$31:$AH$34,RIGHT(LEFT($C2,5),1))</f>
        <v>827344.10823275743</v>
      </c>
      <c r="X2" s="336"/>
      <c r="Y2" s="336"/>
      <c r="Z2" s="336"/>
      <c r="AA2" s="336"/>
      <c r="AB2" s="336">
        <f>SUMIFS('Battery calcs'!AE$31:AE$34,'Battery calcs'!$AH$31:$AH$34,RIGHT(LEFT($C2,5),1))</f>
        <v>581376.94092031603</v>
      </c>
      <c r="AC2" s="336"/>
      <c r="AD2" s="336"/>
      <c r="AE2" s="336"/>
      <c r="AF2" s="336"/>
      <c r="AG2" s="336">
        <f>SUMIFS('Battery calcs'!AF$31:AF$34,'Battery calcs'!$AH$31:$AH$34,RIGHT(LEFT($C2,5),1))</f>
        <v>536655.63777259947</v>
      </c>
      <c r="AH2" s="336"/>
    </row>
    <row r="3" spans="1:42" x14ac:dyDescent="0.25">
      <c r="B3" t="s">
        <v>122</v>
      </c>
      <c r="C3" t="s">
        <v>101</v>
      </c>
      <c r="D3" t="s">
        <v>123</v>
      </c>
      <c r="E3" t="s">
        <v>123</v>
      </c>
      <c r="F3" t="s">
        <v>123</v>
      </c>
      <c r="G3" t="s">
        <v>123</v>
      </c>
      <c r="H3" t="s">
        <v>123</v>
      </c>
      <c r="I3">
        <v>5</v>
      </c>
      <c r="J3" s="336"/>
      <c r="K3" s="336"/>
      <c r="L3" s="336"/>
      <c r="M3" s="336">
        <f>SUMIFS('Battery calcs'!AB$31:AB$34,'Battery calcs'!$AH$31:$AH$34,RIGHT(LEFT($C3,5),1))</f>
        <v>1788852.1259086649</v>
      </c>
      <c r="N3" s="336"/>
      <c r="O3" s="336"/>
      <c r="P3" s="336"/>
      <c r="Q3" s="336"/>
      <c r="R3" s="336">
        <f>SUMIFS('Battery calcs'!AC$31:AC$34,'Battery calcs'!$AH$31:$AH$34,RIGHT(LEFT($C3,5),1))</f>
        <v>1185114.5334144903</v>
      </c>
      <c r="S3" s="336"/>
      <c r="T3" s="336"/>
      <c r="U3" s="336"/>
      <c r="V3" s="336"/>
      <c r="W3" s="336">
        <f>SUMIFS('Battery calcs'!AD$31:AD$34,'Battery calcs'!$AH$31:$AH$34,RIGHT(LEFT($C3,5),1))</f>
        <v>827344.10823275743</v>
      </c>
      <c r="X3" s="336"/>
      <c r="Y3" s="336"/>
      <c r="Z3" s="336"/>
      <c r="AA3" s="336"/>
      <c r="AB3" s="336">
        <f>SUMIFS('Battery calcs'!AE$31:AE$34,'Battery calcs'!$AH$31:$AH$34,RIGHT(LEFT($C3,5),1))</f>
        <v>581376.94092031603</v>
      </c>
      <c r="AC3" s="336"/>
      <c r="AD3" s="336"/>
      <c r="AE3" s="336"/>
      <c r="AF3" s="336"/>
      <c r="AG3" s="336">
        <f>SUMIFS('Battery calcs'!AF$31:AF$34,'Battery calcs'!$AH$31:$AH$34,RIGHT(LEFT($C3,5),1))</f>
        <v>536655.63777259947</v>
      </c>
      <c r="AH3" s="336"/>
    </row>
    <row r="4" spans="1:42" x14ac:dyDescent="0.25">
      <c r="B4" t="s">
        <v>122</v>
      </c>
      <c r="C4" t="s">
        <v>103</v>
      </c>
      <c r="D4" t="s">
        <v>123</v>
      </c>
      <c r="E4" t="s">
        <v>123</v>
      </c>
      <c r="F4" t="s">
        <v>123</v>
      </c>
      <c r="G4" t="s">
        <v>123</v>
      </c>
      <c r="H4" t="s">
        <v>123</v>
      </c>
      <c r="I4">
        <v>5</v>
      </c>
      <c r="J4" s="336"/>
      <c r="K4" s="336"/>
      <c r="L4" s="336"/>
      <c r="M4" s="336">
        <f>SUMIFS('Battery calcs'!AB$31:AB$34,'Battery calcs'!$AH$31:$AH$34,RIGHT(LEFT($C4,5),1))</f>
        <v>1788852.1259086649</v>
      </c>
      <c r="N4" s="336"/>
      <c r="O4" s="336"/>
      <c r="P4" s="336"/>
      <c r="Q4" s="336"/>
      <c r="R4" s="336">
        <f>SUMIFS('Battery calcs'!AC$31:AC$34,'Battery calcs'!$AH$31:$AH$34,RIGHT(LEFT($C4,5),1))</f>
        <v>1185114.5334144903</v>
      </c>
      <c r="S4" s="336"/>
      <c r="T4" s="336"/>
      <c r="U4" s="336"/>
      <c r="V4" s="336"/>
      <c r="W4" s="336">
        <f>SUMIFS('Battery calcs'!AD$31:AD$34,'Battery calcs'!$AH$31:$AH$34,RIGHT(LEFT($C4,5),1))</f>
        <v>827344.10823275743</v>
      </c>
      <c r="X4" s="336"/>
      <c r="Y4" s="336"/>
      <c r="Z4" s="336"/>
      <c r="AA4" s="336"/>
      <c r="AB4" s="336">
        <f>SUMIFS('Battery calcs'!AE$31:AE$34,'Battery calcs'!$AH$31:$AH$34,RIGHT(LEFT($C4,5),1))</f>
        <v>581376.94092031603</v>
      </c>
      <c r="AC4" s="336"/>
      <c r="AD4" s="336"/>
      <c r="AE4" s="336"/>
      <c r="AF4" s="336"/>
      <c r="AG4" s="336">
        <f>SUMIFS('Battery calcs'!AF$31:AF$34,'Battery calcs'!$AH$31:$AH$34,RIGHT(LEFT($C4,5),1))</f>
        <v>536655.63777259947</v>
      </c>
      <c r="AH4" s="336"/>
    </row>
    <row r="5" spans="1:42" x14ac:dyDescent="0.25">
      <c r="B5" t="s">
        <v>122</v>
      </c>
      <c r="C5" t="s">
        <v>105</v>
      </c>
      <c r="D5" t="s">
        <v>123</v>
      </c>
      <c r="E5" t="s">
        <v>123</v>
      </c>
      <c r="F5" t="s">
        <v>123</v>
      </c>
      <c r="G5" t="s">
        <v>123</v>
      </c>
      <c r="H5" t="s">
        <v>123</v>
      </c>
      <c r="I5">
        <v>5</v>
      </c>
      <c r="J5" s="336"/>
      <c r="K5" s="336"/>
      <c r="L5" s="336"/>
      <c r="M5" s="336">
        <f>SUMIFS('Battery calcs'!AB$31:AB$34,'Battery calcs'!$AH$31:$AH$34,RIGHT(LEFT($C5,5),1))</f>
        <v>1788852.1259086649</v>
      </c>
      <c r="N5" s="336"/>
      <c r="O5" s="336"/>
      <c r="P5" s="336"/>
      <c r="Q5" s="336"/>
      <c r="R5" s="336">
        <f>SUMIFS('Battery calcs'!AC$31:AC$34,'Battery calcs'!$AH$31:$AH$34,RIGHT(LEFT($C5,5),1))</f>
        <v>1185114.5334144903</v>
      </c>
      <c r="S5" s="336"/>
      <c r="T5" s="336"/>
      <c r="U5" s="336"/>
      <c r="V5" s="336"/>
      <c r="W5" s="336">
        <f>SUMIFS('Battery calcs'!AD$31:AD$34,'Battery calcs'!$AH$31:$AH$34,RIGHT(LEFT($C5,5),1))</f>
        <v>827344.10823275743</v>
      </c>
      <c r="X5" s="336"/>
      <c r="Y5" s="336"/>
      <c r="Z5" s="336"/>
      <c r="AA5" s="336"/>
      <c r="AB5" s="336">
        <f>SUMIFS('Battery calcs'!AE$31:AE$34,'Battery calcs'!$AH$31:$AH$34,RIGHT(LEFT($C5,5),1))</f>
        <v>581376.94092031603</v>
      </c>
      <c r="AC5" s="336"/>
      <c r="AD5" s="336"/>
      <c r="AE5" s="336"/>
      <c r="AF5" s="336"/>
      <c r="AG5" s="336">
        <f>SUMIFS('Battery calcs'!AF$31:AF$34,'Battery calcs'!$AH$31:$AH$34,RIGHT(LEFT($C5,5),1))</f>
        <v>536655.63777259947</v>
      </c>
      <c r="AH5" s="336"/>
    </row>
    <row r="6" spans="1:42" x14ac:dyDescent="0.25">
      <c r="B6" t="s">
        <v>122</v>
      </c>
      <c r="C6" t="s">
        <v>107</v>
      </c>
      <c r="D6" t="s">
        <v>123</v>
      </c>
      <c r="E6" t="s">
        <v>123</v>
      </c>
      <c r="F6" t="s">
        <v>123</v>
      </c>
      <c r="G6" t="s">
        <v>123</v>
      </c>
      <c r="H6" t="s">
        <v>123</v>
      </c>
      <c r="I6">
        <v>5</v>
      </c>
      <c r="J6" s="336"/>
      <c r="K6" s="336"/>
      <c r="L6" s="336"/>
      <c r="M6" s="336">
        <f>SUMIFS('Battery calcs'!AB$31:AB$34,'Battery calcs'!$AH$31:$AH$34,RIGHT(LEFT($C6,5),1))</f>
        <v>1788852.1259086649</v>
      </c>
      <c r="N6" s="336"/>
      <c r="O6" s="336"/>
      <c r="P6" s="336"/>
      <c r="Q6" s="336"/>
      <c r="R6" s="336">
        <f>SUMIFS('Battery calcs'!AC$31:AC$34,'Battery calcs'!$AH$31:$AH$34,RIGHT(LEFT($C6,5),1))</f>
        <v>1185114.5334144903</v>
      </c>
      <c r="S6" s="336"/>
      <c r="T6" s="336"/>
      <c r="U6" s="336"/>
      <c r="V6" s="336"/>
      <c r="W6" s="336">
        <f>SUMIFS('Battery calcs'!AD$31:AD$34,'Battery calcs'!$AH$31:$AH$34,RIGHT(LEFT($C6,5),1))</f>
        <v>827344.10823275743</v>
      </c>
      <c r="X6" s="336"/>
      <c r="Y6" s="336"/>
      <c r="Z6" s="336"/>
      <c r="AA6" s="336"/>
      <c r="AB6" s="336">
        <f>SUMIFS('Battery calcs'!AE$31:AE$34,'Battery calcs'!$AH$31:$AH$34,RIGHT(LEFT($C6,5),1))</f>
        <v>581376.94092031603</v>
      </c>
      <c r="AC6" s="336"/>
      <c r="AD6" s="336"/>
      <c r="AE6" s="336"/>
      <c r="AF6" s="336"/>
      <c r="AG6" s="336">
        <f>SUMIFS('Battery calcs'!AF$31:AF$34,'Battery calcs'!$AH$31:$AH$34,RIGHT(LEFT($C6,5),1))</f>
        <v>536655.63777259947</v>
      </c>
      <c r="AH6" s="336"/>
    </row>
    <row r="7" spans="1:42" x14ac:dyDescent="0.25">
      <c r="B7" t="s">
        <v>122</v>
      </c>
      <c r="C7" t="s">
        <v>109</v>
      </c>
      <c r="D7" t="s">
        <v>123</v>
      </c>
      <c r="E7" t="s">
        <v>123</v>
      </c>
      <c r="F7" t="s">
        <v>123</v>
      </c>
      <c r="G7" t="s">
        <v>123</v>
      </c>
      <c r="H7" t="s">
        <v>123</v>
      </c>
      <c r="I7">
        <v>5</v>
      </c>
      <c r="J7" s="336"/>
      <c r="K7" s="336"/>
      <c r="L7" s="336"/>
      <c r="M7" s="336">
        <f>SUMIFS('Battery calcs'!AB$31:AB$34,'Battery calcs'!$AH$31:$AH$34,RIGHT(LEFT($C7,5),1))</f>
        <v>1788852.1259086649</v>
      </c>
      <c r="N7" s="336"/>
      <c r="O7" s="336"/>
      <c r="P7" s="336"/>
      <c r="Q7" s="336"/>
      <c r="R7" s="336">
        <f>SUMIFS('Battery calcs'!AC$31:AC$34,'Battery calcs'!$AH$31:$AH$34,RIGHT(LEFT($C7,5),1))</f>
        <v>1185114.5334144903</v>
      </c>
      <c r="S7" s="336"/>
      <c r="T7" s="336"/>
      <c r="U7" s="336"/>
      <c r="V7" s="336"/>
      <c r="W7" s="336">
        <f>SUMIFS('Battery calcs'!AD$31:AD$34,'Battery calcs'!$AH$31:$AH$34,RIGHT(LEFT($C7,5),1))</f>
        <v>827344.10823275743</v>
      </c>
      <c r="X7" s="336"/>
      <c r="Y7" s="336"/>
      <c r="Z7" s="336"/>
      <c r="AA7" s="336"/>
      <c r="AB7" s="336">
        <f>SUMIFS('Battery calcs'!AE$31:AE$34,'Battery calcs'!$AH$31:$AH$34,RIGHT(LEFT($C7,5),1))</f>
        <v>581376.94092031603</v>
      </c>
      <c r="AC7" s="336"/>
      <c r="AD7" s="336"/>
      <c r="AE7" s="336"/>
      <c r="AF7" s="336"/>
      <c r="AG7" s="336">
        <f>SUMIFS('Battery calcs'!AF$31:AF$34,'Battery calcs'!$AH$31:$AH$34,RIGHT(LEFT($C7,5),1))</f>
        <v>536655.63777259947</v>
      </c>
      <c r="AH7" s="336"/>
    </row>
    <row r="8" spans="1:42" x14ac:dyDescent="0.25">
      <c r="B8" t="s">
        <v>122</v>
      </c>
      <c r="C8" t="s">
        <v>111</v>
      </c>
      <c r="D8" t="s">
        <v>123</v>
      </c>
      <c r="E8" t="s">
        <v>123</v>
      </c>
      <c r="F8" t="s">
        <v>123</v>
      </c>
      <c r="G8" t="s">
        <v>123</v>
      </c>
      <c r="H8" t="s">
        <v>123</v>
      </c>
      <c r="I8">
        <v>5</v>
      </c>
      <c r="J8" s="336"/>
      <c r="K8" s="336"/>
      <c r="L8" s="336"/>
      <c r="M8" s="336">
        <f>SUMIFS('Battery calcs'!AB$31:AB$34,'Battery calcs'!$AH$31:$AH$34,RIGHT(LEFT($C8,5),1))</f>
        <v>1788852.1259086649</v>
      </c>
      <c r="N8" s="336"/>
      <c r="O8" s="336"/>
      <c r="P8" s="336"/>
      <c r="Q8" s="336"/>
      <c r="R8" s="336">
        <f>SUMIFS('Battery calcs'!AC$31:AC$34,'Battery calcs'!$AH$31:$AH$34,RIGHT(LEFT($C8,5),1))</f>
        <v>1185114.5334144903</v>
      </c>
      <c r="S8" s="336"/>
      <c r="T8" s="336"/>
      <c r="U8" s="336"/>
      <c r="V8" s="336"/>
      <c r="W8" s="336">
        <f>SUMIFS('Battery calcs'!AD$31:AD$34,'Battery calcs'!$AH$31:$AH$34,RIGHT(LEFT($C8,5),1))</f>
        <v>827344.10823275743</v>
      </c>
      <c r="X8" s="336"/>
      <c r="Y8" s="336"/>
      <c r="Z8" s="336"/>
      <c r="AA8" s="336"/>
      <c r="AB8" s="336">
        <f>SUMIFS('Battery calcs'!AE$31:AE$34,'Battery calcs'!$AH$31:$AH$34,RIGHT(LEFT($C8,5),1))</f>
        <v>581376.94092031603</v>
      </c>
      <c r="AC8" s="336"/>
      <c r="AD8" s="336"/>
      <c r="AE8" s="336"/>
      <c r="AF8" s="336"/>
      <c r="AG8" s="336">
        <f>SUMIFS('Battery calcs'!AF$31:AF$34,'Battery calcs'!$AH$31:$AH$34,RIGHT(LEFT($C8,5),1))</f>
        <v>536655.63777259947</v>
      </c>
      <c r="AH8" s="336"/>
    </row>
    <row r="9" spans="1:42" x14ac:dyDescent="0.25">
      <c r="B9" t="s">
        <v>122</v>
      </c>
      <c r="C9" t="s">
        <v>113</v>
      </c>
      <c r="D9" t="s">
        <v>123</v>
      </c>
      <c r="E9" t="s">
        <v>123</v>
      </c>
      <c r="F9" t="s">
        <v>123</v>
      </c>
      <c r="G9" t="s">
        <v>123</v>
      </c>
      <c r="H9" t="s">
        <v>123</v>
      </c>
      <c r="I9">
        <v>5</v>
      </c>
      <c r="J9" s="336"/>
      <c r="K9" s="336"/>
      <c r="L9" s="336"/>
      <c r="M9" s="336">
        <f>SUMIFS('Battery calcs'!AB$31:AB$34,'Battery calcs'!$AH$31:$AH$34,RIGHT(LEFT($C9,5),1))</f>
        <v>1788852.1259086649</v>
      </c>
      <c r="N9" s="336"/>
      <c r="O9" s="336"/>
      <c r="P9" s="336"/>
      <c r="Q9" s="336"/>
      <c r="R9" s="336">
        <f>SUMIFS('Battery calcs'!AC$31:AC$34,'Battery calcs'!$AH$31:$AH$34,RIGHT(LEFT($C9,5),1))</f>
        <v>1185114.5334144903</v>
      </c>
      <c r="S9" s="336"/>
      <c r="T9" s="336"/>
      <c r="U9" s="336"/>
      <c r="V9" s="336"/>
      <c r="W9" s="336">
        <f>SUMIFS('Battery calcs'!AD$31:AD$34,'Battery calcs'!$AH$31:$AH$34,RIGHT(LEFT($C9,5),1))</f>
        <v>827344.10823275743</v>
      </c>
      <c r="X9" s="336"/>
      <c r="Y9" s="336"/>
      <c r="Z9" s="336"/>
      <c r="AA9" s="336"/>
      <c r="AB9" s="336">
        <f>SUMIFS('Battery calcs'!AE$31:AE$34,'Battery calcs'!$AH$31:$AH$34,RIGHT(LEFT($C9,5),1))</f>
        <v>581376.94092031603</v>
      </c>
      <c r="AC9" s="336"/>
      <c r="AD9" s="336"/>
      <c r="AE9" s="336"/>
      <c r="AF9" s="336"/>
      <c r="AG9" s="336">
        <f>SUMIFS('Battery calcs'!AF$31:AF$34,'Battery calcs'!$AH$31:$AH$34,RIGHT(LEFT($C9,5),1))</f>
        <v>536655.63777259947</v>
      </c>
      <c r="AH9" s="336"/>
    </row>
    <row r="10" spans="1:42" x14ac:dyDescent="0.25">
      <c r="B10" t="s">
        <v>122</v>
      </c>
      <c r="C10" t="s">
        <v>115</v>
      </c>
      <c r="D10" t="s">
        <v>123</v>
      </c>
      <c r="E10" t="s">
        <v>123</v>
      </c>
      <c r="F10" t="s">
        <v>123</v>
      </c>
      <c r="G10" t="s">
        <v>123</v>
      </c>
      <c r="H10" t="s">
        <v>123</v>
      </c>
      <c r="I10">
        <v>5</v>
      </c>
      <c r="J10" s="336"/>
      <c r="K10" s="336"/>
      <c r="L10" s="336"/>
      <c r="M10" s="336">
        <f>SUMIFS('Battery calcs'!AB$31:AB$34,'Battery calcs'!$AH$31:$AH$34,RIGHT(LEFT($C10,5),1))</f>
        <v>1788852.1259086649</v>
      </c>
      <c r="N10" s="336"/>
      <c r="O10" s="336"/>
      <c r="P10" s="336"/>
      <c r="Q10" s="336"/>
      <c r="R10" s="336">
        <f>SUMIFS('Battery calcs'!AC$31:AC$34,'Battery calcs'!$AH$31:$AH$34,RIGHT(LEFT($C10,5),1))</f>
        <v>1185114.5334144903</v>
      </c>
      <c r="S10" s="336"/>
      <c r="T10" s="336"/>
      <c r="U10" s="336"/>
      <c r="V10" s="336"/>
      <c r="W10" s="336">
        <f>SUMIFS('Battery calcs'!AD$31:AD$34,'Battery calcs'!$AH$31:$AH$34,RIGHT(LEFT($C10,5),1))</f>
        <v>827344.10823275743</v>
      </c>
      <c r="X10" s="336"/>
      <c r="Y10" s="336"/>
      <c r="Z10" s="336"/>
      <c r="AA10" s="336"/>
      <c r="AB10" s="336">
        <f>SUMIFS('Battery calcs'!AE$31:AE$34,'Battery calcs'!$AH$31:$AH$34,RIGHT(LEFT($C10,5),1))</f>
        <v>581376.94092031603</v>
      </c>
      <c r="AC10" s="336"/>
      <c r="AD10" s="336"/>
      <c r="AE10" s="336"/>
      <c r="AF10" s="336"/>
      <c r="AG10" s="336">
        <f>SUMIFS('Battery calcs'!AF$31:AF$34,'Battery calcs'!$AH$31:$AH$34,RIGHT(LEFT($C10,5),1))</f>
        <v>536655.63777259947</v>
      </c>
      <c r="AH10" s="336"/>
    </row>
    <row r="11" spans="1:42" x14ac:dyDescent="0.25">
      <c r="B11" t="s">
        <v>122</v>
      </c>
      <c r="C11" t="s">
        <v>117</v>
      </c>
      <c r="D11" t="s">
        <v>123</v>
      </c>
      <c r="E11" t="s">
        <v>123</v>
      </c>
      <c r="F11" t="s">
        <v>123</v>
      </c>
      <c r="G11" t="s">
        <v>123</v>
      </c>
      <c r="H11" t="s">
        <v>123</v>
      </c>
      <c r="I11">
        <v>5</v>
      </c>
      <c r="J11" s="336"/>
      <c r="K11" s="336"/>
      <c r="L11" s="336"/>
      <c r="M11" s="336">
        <f>SUMIFS('Battery calcs'!AB$31:AB$34,'Battery calcs'!$AH$31:$AH$34,RIGHT(LEFT($C11,5),1))</f>
        <v>3441310.0700094663</v>
      </c>
      <c r="N11" s="336"/>
      <c r="O11" s="336"/>
      <c r="P11" s="336"/>
      <c r="Q11" s="336"/>
      <c r="R11" s="336">
        <f>SUMIFS('Battery calcs'!AC$31:AC$34,'Battery calcs'!$AH$31:$AH$34,RIGHT(LEFT($C11,5),1))</f>
        <v>2279867.9213812714</v>
      </c>
      <c r="S11" s="336"/>
      <c r="T11" s="336"/>
      <c r="U11" s="336"/>
      <c r="V11" s="336"/>
      <c r="W11" s="336">
        <f>SUMIFS('Battery calcs'!AD$31:AD$34,'Battery calcs'!$AH$31:$AH$34,RIGHT(LEFT($C11,5),1))</f>
        <v>1591605.9073793783</v>
      </c>
      <c r="X11" s="336"/>
      <c r="Y11" s="336"/>
      <c r="Z11" s="336"/>
      <c r="AA11" s="336"/>
      <c r="AB11" s="336">
        <f>SUMIFS('Battery calcs'!AE$31:AE$34,'Battery calcs'!$AH$31:$AH$34,RIGHT(LEFT($C11,5),1))</f>
        <v>1118425.7727530769</v>
      </c>
      <c r="AC11" s="336"/>
      <c r="AD11" s="336"/>
      <c r="AE11" s="336"/>
      <c r="AF11" s="336"/>
      <c r="AG11" s="336">
        <f>SUMIFS('Battery calcs'!AF$31:AF$34,'Battery calcs'!$AH$31:$AH$34,RIGHT(LEFT($C11,5),1))</f>
        <v>1032393.0210028401</v>
      </c>
      <c r="AH11" s="336"/>
    </row>
    <row r="12" spans="1:42" x14ac:dyDescent="0.25">
      <c r="B12" t="s">
        <v>122</v>
      </c>
      <c r="C12" t="s">
        <v>119</v>
      </c>
      <c r="D12" t="s">
        <v>123</v>
      </c>
      <c r="E12" t="s">
        <v>123</v>
      </c>
      <c r="F12" t="s">
        <v>123</v>
      </c>
      <c r="G12" t="s">
        <v>123</v>
      </c>
      <c r="H12" t="s">
        <v>123</v>
      </c>
      <c r="I12">
        <v>5</v>
      </c>
      <c r="J12" s="336"/>
      <c r="K12" s="336"/>
      <c r="L12" s="336"/>
      <c r="M12" s="336">
        <f>SUMIFS('Battery calcs'!AB$31:AB$34,'Battery calcs'!$AH$31:$AH$34,RIGHT(LEFT($C12,5),1))</f>
        <v>1646644.1717180766</v>
      </c>
      <c r="N12" s="336"/>
      <c r="O12" s="336"/>
      <c r="P12" s="336"/>
      <c r="Q12" s="336"/>
      <c r="R12" s="336">
        <f>SUMIFS('Battery calcs'!AC$31:AC$34,'Battery calcs'!$AH$31:$AH$34,RIGHT(LEFT($C12,5),1))</f>
        <v>1090901.7637632254</v>
      </c>
      <c r="S12" s="336"/>
      <c r="T12" s="336"/>
      <c r="U12" s="336"/>
      <c r="V12" s="336"/>
      <c r="W12" s="336">
        <f>SUMIFS('Battery calcs'!AD$31:AD$34,'Battery calcs'!$AH$31:$AH$34,RIGHT(LEFT($C12,5),1))</f>
        <v>761572.92941961042</v>
      </c>
      <c r="X12" s="336"/>
      <c r="Y12" s="336"/>
      <c r="Z12" s="336"/>
      <c r="AA12" s="336"/>
      <c r="AB12" s="336">
        <f>SUMIFS('Battery calcs'!AE$31:AE$34,'Battery calcs'!$AH$31:$AH$34,RIGHT(LEFT($C12,5),1))</f>
        <v>535159.35580837494</v>
      </c>
      <c r="AC12" s="336"/>
      <c r="AD12" s="336"/>
      <c r="AE12" s="336"/>
      <c r="AF12" s="336"/>
      <c r="AG12" s="336">
        <f>SUMIFS('Battery calcs'!AF$31:AF$34,'Battery calcs'!$AH$31:$AH$34,RIGHT(LEFT($C12,5),1))</f>
        <v>493993.25151542306</v>
      </c>
      <c r="AH12" s="336"/>
    </row>
    <row r="13" spans="1:42" x14ac:dyDescent="0.25">
      <c r="B13" t="s">
        <v>124</v>
      </c>
      <c r="C13" t="s">
        <v>97</v>
      </c>
      <c r="D13" t="s">
        <v>123</v>
      </c>
      <c r="E13" t="s">
        <v>123</v>
      </c>
      <c r="F13" t="s">
        <v>123</v>
      </c>
      <c r="G13" t="s">
        <v>123</v>
      </c>
      <c r="H13" t="s">
        <v>123</v>
      </c>
      <c r="I13">
        <v>0</v>
      </c>
      <c r="J13" s="336">
        <f>'Battery calcs'!AH6</f>
        <v>32515.668691053175</v>
      </c>
      <c r="K13" s="336"/>
      <c r="L13" s="336"/>
      <c r="M13" s="336"/>
      <c r="N13" s="336"/>
      <c r="O13" s="336"/>
      <c r="P13" s="336"/>
      <c r="Q13" s="336"/>
      <c r="R13" s="336"/>
      <c r="S13" s="336"/>
      <c r="T13" s="336"/>
      <c r="U13" s="336"/>
      <c r="V13" s="336"/>
      <c r="W13" s="336"/>
      <c r="X13" s="336"/>
      <c r="Y13" s="336"/>
      <c r="Z13" s="336"/>
      <c r="AA13" s="336"/>
      <c r="AB13" s="336"/>
      <c r="AC13" s="336"/>
      <c r="AD13" s="336"/>
      <c r="AE13" s="336"/>
      <c r="AF13" s="336"/>
      <c r="AG13" s="336"/>
      <c r="AH13" s="336"/>
    </row>
    <row r="14" spans="1:42" x14ac:dyDescent="0.25">
      <c r="B14" t="s">
        <v>124</v>
      </c>
      <c r="C14" t="s">
        <v>117</v>
      </c>
      <c r="D14" t="s">
        <v>123</v>
      </c>
      <c r="E14" t="s">
        <v>123</v>
      </c>
      <c r="F14" t="s">
        <v>123</v>
      </c>
      <c r="G14" t="s">
        <v>123</v>
      </c>
      <c r="H14" t="s">
        <v>123</v>
      </c>
      <c r="I14">
        <v>0</v>
      </c>
      <c r="J14" s="336">
        <v>0</v>
      </c>
      <c r="K14" s="336"/>
      <c r="L14" s="336"/>
      <c r="M14" s="336"/>
      <c r="N14" s="336"/>
      <c r="O14" s="336"/>
      <c r="P14" s="336"/>
      <c r="Q14" s="336"/>
      <c r="R14" s="336"/>
      <c r="S14" s="336"/>
      <c r="T14" s="336"/>
      <c r="U14" s="336"/>
      <c r="V14" s="336"/>
      <c r="W14" s="336"/>
      <c r="X14" s="336"/>
      <c r="Y14" s="336"/>
      <c r="Z14" s="336"/>
      <c r="AA14" s="336"/>
      <c r="AB14" s="336"/>
      <c r="AC14" s="336"/>
      <c r="AD14" s="336"/>
      <c r="AE14" s="336"/>
      <c r="AF14" s="336"/>
      <c r="AG14" s="336"/>
      <c r="AH14" s="336"/>
    </row>
    <row r="15" spans="1:42" x14ac:dyDescent="0.25">
      <c r="B15" t="s">
        <v>124</v>
      </c>
      <c r="C15" t="s">
        <v>119</v>
      </c>
      <c r="D15" t="s">
        <v>123</v>
      </c>
      <c r="E15" t="s">
        <v>123</v>
      </c>
      <c r="F15" t="s">
        <v>123</v>
      </c>
      <c r="G15" t="s">
        <v>123</v>
      </c>
      <c r="H15" t="s">
        <v>123</v>
      </c>
      <c r="I15">
        <v>0</v>
      </c>
      <c r="J15" s="336">
        <f>'Battery calcs'!AJ6</f>
        <v>19759.730060616919</v>
      </c>
      <c r="K15" s="336"/>
      <c r="L15" s="336"/>
      <c r="M15" s="336"/>
      <c r="N15" s="336"/>
      <c r="O15" s="336"/>
      <c r="P15" s="336"/>
      <c r="Q15" s="336"/>
      <c r="R15" s="336"/>
      <c r="S15" s="336"/>
      <c r="T15" s="336"/>
      <c r="U15" s="336"/>
      <c r="V15" s="336"/>
      <c r="W15" s="336"/>
      <c r="X15" s="336"/>
      <c r="Y15" s="336"/>
      <c r="Z15" s="336"/>
      <c r="AA15" s="336"/>
      <c r="AB15" s="336"/>
      <c r="AC15" s="336"/>
      <c r="AD15" s="336"/>
      <c r="AE15" s="336"/>
      <c r="AF15" s="336"/>
      <c r="AG15" s="336"/>
      <c r="AH15" s="336"/>
    </row>
    <row r="16" spans="1:42" x14ac:dyDescent="0.25">
      <c r="B16" t="s">
        <v>124</v>
      </c>
      <c r="C16" t="s">
        <v>101</v>
      </c>
      <c r="D16" t="s">
        <v>123</v>
      </c>
      <c r="E16" t="s">
        <v>123</v>
      </c>
      <c r="F16" t="s">
        <v>123</v>
      </c>
      <c r="G16" t="s">
        <v>123</v>
      </c>
      <c r="H16" t="s">
        <v>123</v>
      </c>
      <c r="I16">
        <v>0</v>
      </c>
      <c r="J16" s="336">
        <f>'Battery calcs'!AI6</f>
        <v>28621.634014538638</v>
      </c>
      <c r="K16" s="336"/>
      <c r="L16" s="336"/>
      <c r="M16" s="336"/>
      <c r="N16" s="336"/>
      <c r="O16" s="336"/>
      <c r="P16" s="336"/>
      <c r="Q16" s="336"/>
      <c r="R16" s="336"/>
      <c r="S16" s="336"/>
      <c r="T16" s="336"/>
      <c r="U16" s="336"/>
      <c r="V16" s="336"/>
      <c r="W16" s="336"/>
      <c r="X16" s="336"/>
      <c r="Y16" s="336"/>
      <c r="Z16" s="336"/>
      <c r="AA16" s="336"/>
      <c r="AB16" s="336"/>
      <c r="AC16" s="336"/>
      <c r="AD16" s="336"/>
      <c r="AE16" s="336"/>
      <c r="AF16" s="336"/>
      <c r="AG16" s="336"/>
      <c r="AH16" s="336"/>
    </row>
    <row r="17" spans="2:34" x14ac:dyDescent="0.25">
      <c r="B17" t="s">
        <v>124</v>
      </c>
      <c r="C17" t="s">
        <v>103</v>
      </c>
      <c r="D17" t="s">
        <v>123</v>
      </c>
      <c r="E17" t="s">
        <v>123</v>
      </c>
      <c r="F17" t="s">
        <v>123</v>
      </c>
      <c r="G17" t="s">
        <v>123</v>
      </c>
      <c r="H17" t="s">
        <v>123</v>
      </c>
      <c r="I17">
        <v>0</v>
      </c>
      <c r="J17" s="336">
        <f>J16</f>
        <v>28621.634014538638</v>
      </c>
      <c r="K17" s="336"/>
      <c r="L17" s="336"/>
      <c r="M17" s="336"/>
      <c r="N17" s="336"/>
      <c r="O17" s="336"/>
      <c r="P17" s="336"/>
      <c r="Q17" s="336"/>
      <c r="R17" s="336"/>
      <c r="S17" s="336"/>
      <c r="T17" s="336"/>
      <c r="U17" s="336"/>
      <c r="V17" s="336"/>
      <c r="W17" s="336"/>
      <c r="X17" s="336"/>
      <c r="Y17" s="336"/>
      <c r="Z17" s="336"/>
      <c r="AA17" s="336"/>
      <c r="AB17" s="336"/>
      <c r="AC17" s="336"/>
      <c r="AD17" s="336"/>
      <c r="AE17" s="336"/>
      <c r="AF17" s="336"/>
      <c r="AG17" s="336"/>
      <c r="AH17" s="336"/>
    </row>
    <row r="18" spans="2:34" x14ac:dyDescent="0.25">
      <c r="B18" t="s">
        <v>124</v>
      </c>
      <c r="C18" t="s">
        <v>105</v>
      </c>
      <c r="D18" t="s">
        <v>123</v>
      </c>
      <c r="E18" t="s">
        <v>123</v>
      </c>
      <c r="F18" t="s">
        <v>123</v>
      </c>
      <c r="G18" t="s">
        <v>123</v>
      </c>
      <c r="H18" t="s">
        <v>123</v>
      </c>
      <c r="I18">
        <v>0</v>
      </c>
      <c r="J18" s="336">
        <f t="shared" ref="J18:J23" si="0">J17</f>
        <v>28621.634014538638</v>
      </c>
      <c r="K18" s="336"/>
      <c r="L18" s="336"/>
      <c r="M18" s="336"/>
      <c r="N18" s="336"/>
      <c r="O18" s="336"/>
      <c r="P18" s="336"/>
      <c r="Q18" s="336"/>
      <c r="R18" s="336"/>
      <c r="S18" s="336"/>
      <c r="T18" s="336"/>
      <c r="U18" s="336"/>
      <c r="V18" s="336"/>
      <c r="W18" s="336"/>
      <c r="X18" s="336"/>
      <c r="Y18" s="336"/>
      <c r="Z18" s="336"/>
      <c r="AA18" s="336"/>
      <c r="AB18" s="336"/>
      <c r="AC18" s="336"/>
      <c r="AD18" s="336"/>
      <c r="AE18" s="336"/>
      <c r="AF18" s="336"/>
      <c r="AG18" s="336"/>
      <c r="AH18" s="336"/>
    </row>
    <row r="19" spans="2:34" x14ac:dyDescent="0.25">
      <c r="B19" t="s">
        <v>124</v>
      </c>
      <c r="C19" t="s">
        <v>107</v>
      </c>
      <c r="D19" t="s">
        <v>123</v>
      </c>
      <c r="E19" t="s">
        <v>123</v>
      </c>
      <c r="F19" t="s">
        <v>123</v>
      </c>
      <c r="G19" t="s">
        <v>123</v>
      </c>
      <c r="H19" t="s">
        <v>123</v>
      </c>
      <c r="I19">
        <v>0</v>
      </c>
      <c r="J19" s="336">
        <f t="shared" si="0"/>
        <v>28621.634014538638</v>
      </c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6"/>
      <c r="X19" s="336"/>
      <c r="Y19" s="336"/>
      <c r="Z19" s="336"/>
      <c r="AA19" s="336"/>
      <c r="AB19" s="336"/>
      <c r="AC19" s="336"/>
      <c r="AD19" s="336"/>
      <c r="AE19" s="336"/>
      <c r="AF19" s="336"/>
      <c r="AG19" s="336"/>
      <c r="AH19" s="336"/>
    </row>
    <row r="20" spans="2:34" x14ac:dyDescent="0.25">
      <c r="B20" t="s">
        <v>124</v>
      </c>
      <c r="C20" t="s">
        <v>109</v>
      </c>
      <c r="D20" t="s">
        <v>123</v>
      </c>
      <c r="E20" t="s">
        <v>123</v>
      </c>
      <c r="F20" t="s">
        <v>123</v>
      </c>
      <c r="G20" t="s">
        <v>123</v>
      </c>
      <c r="H20" t="s">
        <v>123</v>
      </c>
      <c r="I20">
        <v>0</v>
      </c>
      <c r="J20" s="336">
        <f t="shared" si="0"/>
        <v>28621.634014538638</v>
      </c>
      <c r="K20" s="336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336"/>
      <c r="Z20" s="336"/>
      <c r="AA20" s="336"/>
      <c r="AB20" s="336"/>
      <c r="AC20" s="336"/>
      <c r="AD20" s="336"/>
      <c r="AE20" s="336"/>
      <c r="AF20" s="336"/>
      <c r="AG20" s="336"/>
      <c r="AH20" s="336"/>
    </row>
    <row r="21" spans="2:34" x14ac:dyDescent="0.25">
      <c r="B21" t="s">
        <v>124</v>
      </c>
      <c r="C21" t="s">
        <v>111</v>
      </c>
      <c r="D21" t="s">
        <v>123</v>
      </c>
      <c r="E21" t="s">
        <v>123</v>
      </c>
      <c r="F21" t="s">
        <v>123</v>
      </c>
      <c r="G21" t="s">
        <v>123</v>
      </c>
      <c r="H21" t="s">
        <v>123</v>
      </c>
      <c r="I21">
        <v>0</v>
      </c>
      <c r="J21" s="336">
        <f t="shared" si="0"/>
        <v>28621.634014538638</v>
      </c>
      <c r="K21" s="336"/>
      <c r="L21" s="336"/>
      <c r="M21" s="336"/>
      <c r="N21" s="336"/>
      <c r="O21" s="336"/>
      <c r="P21" s="336"/>
      <c r="Q21" s="336"/>
      <c r="R21" s="336"/>
      <c r="S21" s="336"/>
      <c r="T21" s="336"/>
      <c r="U21" s="336"/>
      <c r="V21" s="336"/>
      <c r="W21" s="336"/>
      <c r="X21" s="336"/>
      <c r="Y21" s="336"/>
      <c r="Z21" s="336"/>
      <c r="AA21" s="336"/>
      <c r="AB21" s="336"/>
      <c r="AC21" s="336"/>
      <c r="AD21" s="336"/>
      <c r="AE21" s="336"/>
      <c r="AF21" s="336"/>
      <c r="AG21" s="336"/>
      <c r="AH21" s="336"/>
    </row>
    <row r="22" spans="2:34" x14ac:dyDescent="0.25">
      <c r="B22" t="s">
        <v>124</v>
      </c>
      <c r="C22" t="s">
        <v>113</v>
      </c>
      <c r="D22" t="s">
        <v>123</v>
      </c>
      <c r="E22" t="s">
        <v>123</v>
      </c>
      <c r="F22" t="s">
        <v>123</v>
      </c>
      <c r="G22" t="s">
        <v>123</v>
      </c>
      <c r="H22" t="s">
        <v>123</v>
      </c>
      <c r="I22">
        <v>0</v>
      </c>
      <c r="J22" s="336">
        <f t="shared" si="0"/>
        <v>28621.634014538638</v>
      </c>
      <c r="K22" s="336"/>
      <c r="L22" s="336"/>
      <c r="M22" s="336"/>
      <c r="N22" s="336"/>
      <c r="O22" s="336"/>
      <c r="P22" s="336"/>
      <c r="Q22" s="336"/>
      <c r="R22" s="336"/>
      <c r="S22" s="336"/>
      <c r="T22" s="336"/>
      <c r="U22" s="336"/>
      <c r="V22" s="336"/>
      <c r="W22" s="336"/>
      <c r="X22" s="336"/>
      <c r="Y22" s="336"/>
      <c r="Z22" s="336"/>
      <c r="AA22" s="336"/>
      <c r="AB22" s="336"/>
      <c r="AC22" s="336"/>
      <c r="AD22" s="336"/>
      <c r="AE22" s="336"/>
      <c r="AF22" s="336"/>
      <c r="AG22" s="336"/>
      <c r="AH22" s="336"/>
    </row>
    <row r="23" spans="2:34" x14ac:dyDescent="0.25">
      <c r="B23" t="s">
        <v>124</v>
      </c>
      <c r="C23" t="s">
        <v>115</v>
      </c>
      <c r="D23" t="s">
        <v>123</v>
      </c>
      <c r="E23" t="s">
        <v>123</v>
      </c>
      <c r="F23" t="s">
        <v>123</v>
      </c>
      <c r="G23" t="s">
        <v>123</v>
      </c>
      <c r="H23" t="s">
        <v>123</v>
      </c>
      <c r="I23">
        <v>0</v>
      </c>
      <c r="J23" s="336">
        <f t="shared" si="0"/>
        <v>28621.634014538638</v>
      </c>
      <c r="K23" s="336"/>
      <c r="L23" s="336"/>
      <c r="M23" s="336"/>
      <c r="N23" s="336"/>
      <c r="O23" s="336"/>
      <c r="P23" s="336"/>
      <c r="Q23" s="336"/>
      <c r="R23" s="336"/>
      <c r="S23" s="336"/>
      <c r="T23" s="336"/>
      <c r="U23" s="336"/>
      <c r="V23" s="336"/>
      <c r="W23" s="336"/>
      <c r="X23" s="336"/>
      <c r="Y23" s="336"/>
      <c r="Z23" s="336"/>
      <c r="AA23" s="336"/>
      <c r="AB23" s="336"/>
      <c r="AC23" s="336"/>
      <c r="AD23" s="336"/>
      <c r="AE23" s="336"/>
      <c r="AF23" s="336"/>
      <c r="AG23" s="336"/>
      <c r="AH23" s="336"/>
    </row>
    <row r="24" spans="2:34" x14ac:dyDescent="0.25">
      <c r="B24" t="s">
        <v>125</v>
      </c>
      <c r="C24" t="s">
        <v>97</v>
      </c>
      <c r="D24" t="s">
        <v>123</v>
      </c>
      <c r="E24" t="s">
        <v>123</v>
      </c>
      <c r="F24" t="s">
        <v>123</v>
      </c>
      <c r="G24" t="s">
        <v>126</v>
      </c>
      <c r="H24" t="s">
        <v>123</v>
      </c>
      <c r="I24">
        <v>0</v>
      </c>
      <c r="J24">
        <v>1</v>
      </c>
    </row>
    <row r="25" spans="2:34" x14ac:dyDescent="0.25">
      <c r="B25" t="s">
        <v>125</v>
      </c>
      <c r="C25" t="s">
        <v>101</v>
      </c>
      <c r="D25" t="s">
        <v>123</v>
      </c>
      <c r="E25" t="s">
        <v>123</v>
      </c>
      <c r="F25" t="s">
        <v>123</v>
      </c>
      <c r="G25" t="s">
        <v>126</v>
      </c>
      <c r="H25" t="s">
        <v>123</v>
      </c>
      <c r="I25">
        <v>0</v>
      </c>
      <c r="J25">
        <v>1</v>
      </c>
    </row>
    <row r="26" spans="2:34" x14ac:dyDescent="0.25">
      <c r="B26" t="s">
        <v>125</v>
      </c>
      <c r="C26" t="s">
        <v>103</v>
      </c>
      <c r="D26" t="s">
        <v>123</v>
      </c>
      <c r="E26" t="s">
        <v>123</v>
      </c>
      <c r="F26" t="s">
        <v>123</v>
      </c>
      <c r="G26" t="s">
        <v>126</v>
      </c>
      <c r="H26" t="s">
        <v>123</v>
      </c>
      <c r="I26">
        <v>0</v>
      </c>
      <c r="J26">
        <v>1</v>
      </c>
    </row>
    <row r="27" spans="2:34" x14ac:dyDescent="0.25">
      <c r="B27" t="s">
        <v>125</v>
      </c>
      <c r="C27" t="s">
        <v>105</v>
      </c>
      <c r="D27" t="s">
        <v>123</v>
      </c>
      <c r="E27" t="s">
        <v>123</v>
      </c>
      <c r="F27" t="s">
        <v>123</v>
      </c>
      <c r="G27" t="s">
        <v>126</v>
      </c>
      <c r="H27" t="s">
        <v>123</v>
      </c>
      <c r="I27">
        <v>0</v>
      </c>
      <c r="J27">
        <v>1</v>
      </c>
    </row>
    <row r="28" spans="2:34" x14ac:dyDescent="0.25">
      <c r="B28" t="s">
        <v>125</v>
      </c>
      <c r="C28" t="s">
        <v>107</v>
      </c>
      <c r="D28" t="s">
        <v>123</v>
      </c>
      <c r="E28" t="s">
        <v>123</v>
      </c>
      <c r="F28" t="s">
        <v>123</v>
      </c>
      <c r="G28" t="s">
        <v>126</v>
      </c>
      <c r="H28" t="s">
        <v>123</v>
      </c>
      <c r="I28">
        <v>0</v>
      </c>
      <c r="J28">
        <v>1</v>
      </c>
    </row>
    <row r="29" spans="2:34" x14ac:dyDescent="0.25">
      <c r="B29" t="s">
        <v>125</v>
      </c>
      <c r="C29" t="s">
        <v>109</v>
      </c>
      <c r="D29" t="s">
        <v>123</v>
      </c>
      <c r="E29" t="s">
        <v>123</v>
      </c>
      <c r="F29" t="s">
        <v>123</v>
      </c>
      <c r="G29" t="s">
        <v>126</v>
      </c>
      <c r="H29" t="s">
        <v>123</v>
      </c>
      <c r="I29">
        <v>0</v>
      </c>
      <c r="J29">
        <v>1</v>
      </c>
    </row>
    <row r="30" spans="2:34" x14ac:dyDescent="0.25">
      <c r="B30" t="s">
        <v>125</v>
      </c>
      <c r="C30" t="s">
        <v>111</v>
      </c>
      <c r="D30" t="s">
        <v>123</v>
      </c>
      <c r="E30" t="s">
        <v>123</v>
      </c>
      <c r="F30" t="s">
        <v>123</v>
      </c>
      <c r="G30" t="s">
        <v>126</v>
      </c>
      <c r="H30" t="s">
        <v>123</v>
      </c>
      <c r="I30">
        <v>0</v>
      </c>
      <c r="J30">
        <v>1</v>
      </c>
    </row>
    <row r="31" spans="2:34" x14ac:dyDescent="0.25">
      <c r="B31" t="s">
        <v>125</v>
      </c>
      <c r="C31" t="s">
        <v>113</v>
      </c>
      <c r="D31" t="s">
        <v>123</v>
      </c>
      <c r="E31" t="s">
        <v>123</v>
      </c>
      <c r="F31" t="s">
        <v>123</v>
      </c>
      <c r="G31" t="s">
        <v>126</v>
      </c>
      <c r="H31" t="s">
        <v>123</v>
      </c>
      <c r="I31">
        <v>0</v>
      </c>
      <c r="J31">
        <v>1</v>
      </c>
    </row>
    <row r="32" spans="2:34" x14ac:dyDescent="0.25">
      <c r="B32" t="s">
        <v>125</v>
      </c>
      <c r="C32" t="s">
        <v>115</v>
      </c>
      <c r="D32" t="s">
        <v>123</v>
      </c>
      <c r="E32" t="s">
        <v>123</v>
      </c>
      <c r="F32" t="s">
        <v>123</v>
      </c>
      <c r="G32" t="s">
        <v>126</v>
      </c>
      <c r="H32" t="s">
        <v>123</v>
      </c>
      <c r="I32">
        <v>0</v>
      </c>
      <c r="J32">
        <v>1</v>
      </c>
    </row>
    <row r="33" spans="2:10" x14ac:dyDescent="0.25">
      <c r="B33" t="s">
        <v>125</v>
      </c>
      <c r="C33" t="s">
        <v>117</v>
      </c>
      <c r="D33" t="s">
        <v>123</v>
      </c>
      <c r="E33" t="s">
        <v>123</v>
      </c>
      <c r="F33" t="s">
        <v>123</v>
      </c>
      <c r="G33" t="s">
        <v>126</v>
      </c>
      <c r="H33" t="s">
        <v>123</v>
      </c>
      <c r="I33">
        <v>0</v>
      </c>
      <c r="J33">
        <v>1</v>
      </c>
    </row>
    <row r="34" spans="2:10" x14ac:dyDescent="0.25">
      <c r="B34" t="s">
        <v>125</v>
      </c>
      <c r="C34" t="s">
        <v>119</v>
      </c>
      <c r="D34" t="s">
        <v>123</v>
      </c>
      <c r="E34" t="s">
        <v>123</v>
      </c>
      <c r="F34" t="s">
        <v>123</v>
      </c>
      <c r="G34" t="s">
        <v>126</v>
      </c>
      <c r="H34" t="s">
        <v>123</v>
      </c>
      <c r="I34">
        <v>0</v>
      </c>
      <c r="J34">
        <v>1</v>
      </c>
    </row>
    <row r="35" spans="2:10" x14ac:dyDescent="0.25">
      <c r="B35" t="s">
        <v>127</v>
      </c>
      <c r="C35" t="s">
        <v>97</v>
      </c>
      <c r="D35" t="s">
        <v>123</v>
      </c>
      <c r="E35" t="s">
        <v>123</v>
      </c>
      <c r="F35" t="s">
        <v>123</v>
      </c>
      <c r="G35" t="s">
        <v>123</v>
      </c>
      <c r="H35" t="s">
        <v>123</v>
      </c>
      <c r="I35">
        <v>0</v>
      </c>
      <c r="J35">
        <v>10</v>
      </c>
    </row>
    <row r="36" spans="2:10" x14ac:dyDescent="0.25">
      <c r="B36" t="s">
        <v>127</v>
      </c>
      <c r="C36" t="s">
        <v>101</v>
      </c>
      <c r="D36" t="s">
        <v>123</v>
      </c>
      <c r="E36" t="s">
        <v>123</v>
      </c>
      <c r="F36" t="s">
        <v>123</v>
      </c>
      <c r="G36" t="s">
        <v>123</v>
      </c>
      <c r="H36" t="s">
        <v>123</v>
      </c>
      <c r="I36">
        <v>0</v>
      </c>
      <c r="J36">
        <v>10</v>
      </c>
    </row>
    <row r="37" spans="2:10" x14ac:dyDescent="0.25">
      <c r="B37" t="s">
        <v>127</v>
      </c>
      <c r="C37" t="s">
        <v>103</v>
      </c>
      <c r="D37" t="s">
        <v>123</v>
      </c>
      <c r="E37" t="s">
        <v>123</v>
      </c>
      <c r="F37" t="s">
        <v>123</v>
      </c>
      <c r="G37" t="s">
        <v>123</v>
      </c>
      <c r="H37" t="s">
        <v>123</v>
      </c>
      <c r="I37">
        <v>0</v>
      </c>
      <c r="J37">
        <v>10</v>
      </c>
    </row>
    <row r="38" spans="2:10" x14ac:dyDescent="0.25">
      <c r="B38" t="s">
        <v>127</v>
      </c>
      <c r="C38" t="s">
        <v>105</v>
      </c>
      <c r="D38" t="s">
        <v>123</v>
      </c>
      <c r="E38" t="s">
        <v>123</v>
      </c>
      <c r="F38" t="s">
        <v>123</v>
      </c>
      <c r="G38" t="s">
        <v>123</v>
      </c>
      <c r="H38" t="s">
        <v>123</v>
      </c>
      <c r="I38">
        <v>0</v>
      </c>
      <c r="J38">
        <v>10</v>
      </c>
    </row>
    <row r="39" spans="2:10" x14ac:dyDescent="0.25">
      <c r="B39" t="s">
        <v>127</v>
      </c>
      <c r="C39" t="s">
        <v>107</v>
      </c>
      <c r="D39" t="s">
        <v>123</v>
      </c>
      <c r="E39" t="s">
        <v>123</v>
      </c>
      <c r="F39" t="s">
        <v>123</v>
      </c>
      <c r="G39" t="s">
        <v>123</v>
      </c>
      <c r="H39" t="s">
        <v>123</v>
      </c>
      <c r="I39">
        <v>0</v>
      </c>
      <c r="J39">
        <v>10</v>
      </c>
    </row>
    <row r="40" spans="2:10" x14ac:dyDescent="0.25">
      <c r="B40" t="s">
        <v>127</v>
      </c>
      <c r="C40" t="s">
        <v>109</v>
      </c>
      <c r="D40" t="s">
        <v>123</v>
      </c>
      <c r="E40" t="s">
        <v>123</v>
      </c>
      <c r="F40" t="s">
        <v>123</v>
      </c>
      <c r="G40" t="s">
        <v>123</v>
      </c>
      <c r="H40" t="s">
        <v>123</v>
      </c>
      <c r="I40">
        <v>0</v>
      </c>
      <c r="J40">
        <v>10</v>
      </c>
    </row>
    <row r="41" spans="2:10" x14ac:dyDescent="0.25">
      <c r="B41" t="s">
        <v>127</v>
      </c>
      <c r="C41" t="s">
        <v>111</v>
      </c>
      <c r="D41" t="s">
        <v>123</v>
      </c>
      <c r="E41" t="s">
        <v>123</v>
      </c>
      <c r="F41" t="s">
        <v>123</v>
      </c>
      <c r="G41" t="s">
        <v>123</v>
      </c>
      <c r="H41" t="s">
        <v>123</v>
      </c>
      <c r="I41">
        <v>0</v>
      </c>
      <c r="J41">
        <v>10</v>
      </c>
    </row>
    <row r="42" spans="2:10" x14ac:dyDescent="0.25">
      <c r="B42" t="s">
        <v>127</v>
      </c>
      <c r="C42" t="s">
        <v>113</v>
      </c>
      <c r="D42" t="s">
        <v>123</v>
      </c>
      <c r="E42" t="s">
        <v>123</v>
      </c>
      <c r="F42" t="s">
        <v>123</v>
      </c>
      <c r="G42" t="s">
        <v>123</v>
      </c>
      <c r="H42" t="s">
        <v>123</v>
      </c>
      <c r="I42">
        <v>0</v>
      </c>
      <c r="J42">
        <v>10</v>
      </c>
    </row>
    <row r="43" spans="2:10" x14ac:dyDescent="0.25">
      <c r="B43" t="s">
        <v>127</v>
      </c>
      <c r="C43" t="s">
        <v>115</v>
      </c>
      <c r="D43" t="s">
        <v>123</v>
      </c>
      <c r="E43" t="s">
        <v>123</v>
      </c>
      <c r="F43" t="s">
        <v>123</v>
      </c>
      <c r="G43" t="s">
        <v>123</v>
      </c>
      <c r="H43" t="s">
        <v>123</v>
      </c>
      <c r="I43">
        <v>0</v>
      </c>
      <c r="J43">
        <v>10</v>
      </c>
    </row>
    <row r="44" spans="2:10" x14ac:dyDescent="0.25">
      <c r="B44" t="s">
        <v>127</v>
      </c>
      <c r="C44" t="s">
        <v>117</v>
      </c>
      <c r="D44" t="s">
        <v>123</v>
      </c>
      <c r="E44" t="s">
        <v>123</v>
      </c>
      <c r="F44" t="s">
        <v>123</v>
      </c>
      <c r="G44" t="s">
        <v>123</v>
      </c>
      <c r="H44" t="s">
        <v>123</v>
      </c>
      <c r="I44">
        <v>0</v>
      </c>
      <c r="J44">
        <v>10</v>
      </c>
    </row>
    <row r="45" spans="2:10" x14ac:dyDescent="0.25">
      <c r="B45" t="s">
        <v>127</v>
      </c>
      <c r="C45" t="s">
        <v>119</v>
      </c>
      <c r="D45" t="s">
        <v>123</v>
      </c>
      <c r="E45" t="s">
        <v>123</v>
      </c>
      <c r="F45" t="s">
        <v>123</v>
      </c>
      <c r="G45" t="s">
        <v>123</v>
      </c>
      <c r="H45" t="s">
        <v>123</v>
      </c>
      <c r="I45">
        <v>0</v>
      </c>
      <c r="J45">
        <v>20</v>
      </c>
    </row>
    <row r="46" spans="2:10" x14ac:dyDescent="0.25">
      <c r="B46" t="s">
        <v>128</v>
      </c>
      <c r="C46" t="s">
        <v>97</v>
      </c>
      <c r="D46" t="s">
        <v>123</v>
      </c>
      <c r="E46" t="s">
        <v>123</v>
      </c>
      <c r="F46" t="s">
        <v>123</v>
      </c>
      <c r="G46" t="s">
        <v>123</v>
      </c>
      <c r="H46" t="s">
        <v>123</v>
      </c>
      <c r="I46">
        <v>0</v>
      </c>
      <c r="J46">
        <v>0.92</v>
      </c>
    </row>
    <row r="47" spans="2:10" x14ac:dyDescent="0.25">
      <c r="B47" t="s">
        <v>128</v>
      </c>
      <c r="C47" t="s">
        <v>101</v>
      </c>
      <c r="D47" t="s">
        <v>123</v>
      </c>
      <c r="E47" t="s">
        <v>123</v>
      </c>
      <c r="F47" t="s">
        <v>123</v>
      </c>
      <c r="G47" t="s">
        <v>123</v>
      </c>
      <c r="H47" t="s">
        <v>123</v>
      </c>
      <c r="I47">
        <v>0</v>
      </c>
      <c r="J47">
        <v>0.92</v>
      </c>
    </row>
    <row r="48" spans="2:10" x14ac:dyDescent="0.25">
      <c r="B48" t="s">
        <v>128</v>
      </c>
      <c r="C48" t="s">
        <v>103</v>
      </c>
      <c r="D48" t="s">
        <v>123</v>
      </c>
      <c r="E48" t="s">
        <v>123</v>
      </c>
      <c r="F48" t="s">
        <v>123</v>
      </c>
      <c r="G48" t="s">
        <v>123</v>
      </c>
      <c r="H48" t="s">
        <v>123</v>
      </c>
      <c r="I48">
        <v>0</v>
      </c>
      <c r="J48">
        <v>0.92</v>
      </c>
    </row>
    <row r="49" spans="2:10" x14ac:dyDescent="0.25">
      <c r="B49" t="s">
        <v>128</v>
      </c>
      <c r="C49" t="s">
        <v>105</v>
      </c>
      <c r="D49" t="s">
        <v>123</v>
      </c>
      <c r="E49" t="s">
        <v>123</v>
      </c>
      <c r="F49" t="s">
        <v>123</v>
      </c>
      <c r="G49" t="s">
        <v>123</v>
      </c>
      <c r="H49" t="s">
        <v>123</v>
      </c>
      <c r="I49">
        <v>0</v>
      </c>
      <c r="J49">
        <v>0.92</v>
      </c>
    </row>
    <row r="50" spans="2:10" x14ac:dyDescent="0.25">
      <c r="B50" t="s">
        <v>128</v>
      </c>
      <c r="C50" t="s">
        <v>107</v>
      </c>
      <c r="D50" t="s">
        <v>123</v>
      </c>
      <c r="E50" t="s">
        <v>123</v>
      </c>
      <c r="F50" t="s">
        <v>123</v>
      </c>
      <c r="G50" t="s">
        <v>123</v>
      </c>
      <c r="H50" t="s">
        <v>123</v>
      </c>
      <c r="I50">
        <v>0</v>
      </c>
      <c r="J50">
        <v>0.92</v>
      </c>
    </row>
    <row r="51" spans="2:10" x14ac:dyDescent="0.25">
      <c r="B51" t="s">
        <v>128</v>
      </c>
      <c r="C51" t="s">
        <v>109</v>
      </c>
      <c r="D51" t="s">
        <v>123</v>
      </c>
      <c r="E51" t="s">
        <v>123</v>
      </c>
      <c r="F51" t="s">
        <v>123</v>
      </c>
      <c r="G51" t="s">
        <v>123</v>
      </c>
      <c r="H51" t="s">
        <v>123</v>
      </c>
      <c r="I51">
        <v>0</v>
      </c>
      <c r="J51">
        <v>0.92</v>
      </c>
    </row>
    <row r="52" spans="2:10" x14ac:dyDescent="0.25">
      <c r="B52" t="s">
        <v>128</v>
      </c>
      <c r="C52" t="s">
        <v>111</v>
      </c>
      <c r="D52" t="s">
        <v>123</v>
      </c>
      <c r="E52" t="s">
        <v>123</v>
      </c>
      <c r="F52" t="s">
        <v>123</v>
      </c>
      <c r="G52" t="s">
        <v>123</v>
      </c>
      <c r="H52" t="s">
        <v>123</v>
      </c>
      <c r="I52">
        <v>0</v>
      </c>
      <c r="J52">
        <v>0.92</v>
      </c>
    </row>
    <row r="53" spans="2:10" x14ac:dyDescent="0.25">
      <c r="B53" t="s">
        <v>128</v>
      </c>
      <c r="C53" t="s">
        <v>113</v>
      </c>
      <c r="D53" t="s">
        <v>123</v>
      </c>
      <c r="E53" t="s">
        <v>123</v>
      </c>
      <c r="F53" t="s">
        <v>123</v>
      </c>
      <c r="G53" t="s">
        <v>123</v>
      </c>
      <c r="H53" t="s">
        <v>123</v>
      </c>
      <c r="I53">
        <v>0</v>
      </c>
      <c r="J53">
        <v>0.92</v>
      </c>
    </row>
    <row r="54" spans="2:10" x14ac:dyDescent="0.25">
      <c r="B54" t="s">
        <v>128</v>
      </c>
      <c r="C54" t="s">
        <v>115</v>
      </c>
      <c r="D54" t="s">
        <v>123</v>
      </c>
      <c r="E54" t="s">
        <v>123</v>
      </c>
      <c r="F54" t="s">
        <v>123</v>
      </c>
      <c r="G54" t="s">
        <v>123</v>
      </c>
      <c r="H54" t="s">
        <v>123</v>
      </c>
      <c r="I54">
        <v>0</v>
      </c>
      <c r="J54">
        <v>0.92</v>
      </c>
    </row>
    <row r="55" spans="2:10" x14ac:dyDescent="0.25">
      <c r="B55" t="s">
        <v>128</v>
      </c>
      <c r="C55" t="s">
        <v>117</v>
      </c>
      <c r="D55" t="s">
        <v>123</v>
      </c>
      <c r="E55" t="s">
        <v>123</v>
      </c>
      <c r="F55" t="s">
        <v>123</v>
      </c>
      <c r="G55" t="s">
        <v>123</v>
      </c>
      <c r="H55" t="s">
        <v>123</v>
      </c>
      <c r="I55">
        <v>0</v>
      </c>
      <c r="J55">
        <v>0.92</v>
      </c>
    </row>
    <row r="56" spans="2:10" x14ac:dyDescent="0.25">
      <c r="B56" t="s">
        <v>128</v>
      </c>
      <c r="C56" t="s">
        <v>119</v>
      </c>
      <c r="D56" t="s">
        <v>123</v>
      </c>
      <c r="E56" t="s">
        <v>123</v>
      </c>
      <c r="F56" t="s">
        <v>123</v>
      </c>
      <c r="G56" t="s">
        <v>123</v>
      </c>
      <c r="H56" t="s">
        <v>123</v>
      </c>
      <c r="I56">
        <v>0</v>
      </c>
      <c r="J56">
        <v>0.92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6"/>
  <sheetViews>
    <sheetView workbookViewId="0">
      <selection activeCell="N27" sqref="N27"/>
    </sheetView>
  </sheetViews>
  <sheetFormatPr defaultRowHeight="15" x14ac:dyDescent="0.25"/>
  <cols>
    <col min="2" max="2" width="12.5703125" bestFit="1" customWidth="1"/>
    <col min="3" max="3" width="9.28515625" bestFit="1" customWidth="1"/>
    <col min="4" max="4" width="8.28515625" bestFit="1" customWidth="1"/>
    <col min="5" max="5" width="19.140625" bestFit="1" customWidth="1"/>
    <col min="6" max="8" width="1.7109375" bestFit="1" customWidth="1"/>
    <col min="9" max="9" width="5" bestFit="1" customWidth="1"/>
  </cols>
  <sheetData>
    <row r="1" spans="1:9" x14ac:dyDescent="0.25">
      <c r="A1" t="s">
        <v>129</v>
      </c>
      <c r="B1" t="s">
        <v>76</v>
      </c>
    </row>
    <row r="2" spans="1:9" x14ac:dyDescent="0.25">
      <c r="B2" t="s">
        <v>130</v>
      </c>
      <c r="C2" t="s">
        <v>97</v>
      </c>
      <c r="D2" t="s">
        <v>123</v>
      </c>
      <c r="E2" t="s">
        <v>123</v>
      </c>
      <c r="F2" t="s">
        <v>123</v>
      </c>
      <c r="G2" t="s">
        <v>123</v>
      </c>
      <c r="H2" t="s">
        <v>123</v>
      </c>
      <c r="I2">
        <v>2015</v>
      </c>
    </row>
    <row r="3" spans="1:9" x14ac:dyDescent="0.25">
      <c r="B3" t="s">
        <v>130</v>
      </c>
      <c r="C3" t="s">
        <v>101</v>
      </c>
      <c r="D3" t="s">
        <v>123</v>
      </c>
      <c r="E3" t="s">
        <v>123</v>
      </c>
      <c r="F3" t="s">
        <v>123</v>
      </c>
      <c r="G3" t="s">
        <v>123</v>
      </c>
      <c r="H3" t="s">
        <v>123</v>
      </c>
      <c r="I3">
        <v>2015</v>
      </c>
    </row>
    <row r="4" spans="1:9" x14ac:dyDescent="0.25">
      <c r="B4" t="s">
        <v>130</v>
      </c>
      <c r="C4" t="s">
        <v>103</v>
      </c>
      <c r="D4" t="s">
        <v>123</v>
      </c>
      <c r="E4" t="s">
        <v>123</v>
      </c>
      <c r="F4" t="s">
        <v>123</v>
      </c>
      <c r="G4" t="s">
        <v>123</v>
      </c>
      <c r="H4" t="s">
        <v>123</v>
      </c>
      <c r="I4">
        <v>2015</v>
      </c>
    </row>
    <row r="5" spans="1:9" x14ac:dyDescent="0.25">
      <c r="B5" t="s">
        <v>130</v>
      </c>
      <c r="C5" t="s">
        <v>105</v>
      </c>
      <c r="D5" t="s">
        <v>123</v>
      </c>
      <c r="E5" t="s">
        <v>123</v>
      </c>
      <c r="F5" t="s">
        <v>123</v>
      </c>
      <c r="G5" t="s">
        <v>123</v>
      </c>
      <c r="H5" t="s">
        <v>123</v>
      </c>
      <c r="I5">
        <v>2015</v>
      </c>
    </row>
    <row r="6" spans="1:9" x14ac:dyDescent="0.25">
      <c r="B6" t="s">
        <v>130</v>
      </c>
      <c r="C6" t="s">
        <v>107</v>
      </c>
      <c r="D6" t="s">
        <v>123</v>
      </c>
      <c r="E6" t="s">
        <v>123</v>
      </c>
      <c r="F6" t="s">
        <v>123</v>
      </c>
      <c r="G6" t="s">
        <v>123</v>
      </c>
      <c r="H6" t="s">
        <v>123</v>
      </c>
      <c r="I6">
        <v>2015</v>
      </c>
    </row>
    <row r="7" spans="1:9" x14ac:dyDescent="0.25">
      <c r="B7" t="s">
        <v>130</v>
      </c>
      <c r="C7" t="s">
        <v>109</v>
      </c>
      <c r="D7" t="s">
        <v>123</v>
      </c>
      <c r="E7" t="s">
        <v>123</v>
      </c>
      <c r="F7" t="s">
        <v>123</v>
      </c>
      <c r="G7" t="s">
        <v>123</v>
      </c>
      <c r="H7" t="s">
        <v>123</v>
      </c>
      <c r="I7">
        <v>2015</v>
      </c>
    </row>
    <row r="8" spans="1:9" x14ac:dyDescent="0.25">
      <c r="B8" t="s">
        <v>130</v>
      </c>
      <c r="C8" t="s">
        <v>111</v>
      </c>
      <c r="D8" t="s">
        <v>123</v>
      </c>
      <c r="E8" t="s">
        <v>123</v>
      </c>
      <c r="F8" t="s">
        <v>123</v>
      </c>
      <c r="G8" t="s">
        <v>123</v>
      </c>
      <c r="H8" t="s">
        <v>123</v>
      </c>
      <c r="I8">
        <v>2015</v>
      </c>
    </row>
    <row r="9" spans="1:9" x14ac:dyDescent="0.25">
      <c r="B9" t="s">
        <v>130</v>
      </c>
      <c r="C9" t="s">
        <v>113</v>
      </c>
      <c r="D9" t="s">
        <v>123</v>
      </c>
      <c r="E9" t="s">
        <v>123</v>
      </c>
      <c r="F9" t="s">
        <v>123</v>
      </c>
      <c r="G9" t="s">
        <v>123</v>
      </c>
      <c r="H9" t="s">
        <v>123</v>
      </c>
      <c r="I9">
        <v>2015</v>
      </c>
    </row>
    <row r="10" spans="1:9" x14ac:dyDescent="0.25">
      <c r="B10" t="s">
        <v>130</v>
      </c>
      <c r="C10" t="s">
        <v>115</v>
      </c>
      <c r="D10" t="s">
        <v>123</v>
      </c>
      <c r="E10" t="s">
        <v>123</v>
      </c>
      <c r="F10" t="s">
        <v>123</v>
      </c>
      <c r="G10" t="s">
        <v>123</v>
      </c>
      <c r="H10" t="s">
        <v>123</v>
      </c>
      <c r="I10">
        <v>2015</v>
      </c>
    </row>
    <row r="11" spans="1:9" x14ac:dyDescent="0.25">
      <c r="B11" t="s">
        <v>130</v>
      </c>
      <c r="C11" t="s">
        <v>117</v>
      </c>
      <c r="D11" t="s">
        <v>123</v>
      </c>
      <c r="E11" t="s">
        <v>123</v>
      </c>
      <c r="F11" t="s">
        <v>123</v>
      </c>
      <c r="G11" t="s">
        <v>123</v>
      </c>
      <c r="H11" t="s">
        <v>123</v>
      </c>
      <c r="I11">
        <v>2015</v>
      </c>
    </row>
    <row r="12" spans="1:9" x14ac:dyDescent="0.25">
      <c r="B12" t="s">
        <v>130</v>
      </c>
      <c r="C12" t="s">
        <v>119</v>
      </c>
      <c r="D12" t="s">
        <v>123</v>
      </c>
      <c r="E12" t="s">
        <v>123</v>
      </c>
      <c r="F12" t="s">
        <v>123</v>
      </c>
      <c r="G12" t="s">
        <v>123</v>
      </c>
      <c r="H12" t="s">
        <v>123</v>
      </c>
      <c r="I12">
        <v>2020</v>
      </c>
    </row>
    <row r="13" spans="1:9" x14ac:dyDescent="0.25">
      <c r="B13" t="s">
        <v>131</v>
      </c>
      <c r="C13" t="s">
        <v>97</v>
      </c>
      <c r="D13" t="s">
        <v>123</v>
      </c>
      <c r="E13" t="s">
        <v>132</v>
      </c>
      <c r="F13" t="s">
        <v>123</v>
      </c>
      <c r="G13" t="s">
        <v>123</v>
      </c>
      <c r="H13" t="s">
        <v>123</v>
      </c>
      <c r="I13">
        <v>1</v>
      </c>
    </row>
    <row r="14" spans="1:9" x14ac:dyDescent="0.25">
      <c r="B14" t="s">
        <v>131</v>
      </c>
      <c r="C14" t="s">
        <v>101</v>
      </c>
      <c r="D14" t="s">
        <v>123</v>
      </c>
      <c r="E14" t="s">
        <v>78</v>
      </c>
      <c r="F14" t="s">
        <v>123</v>
      </c>
      <c r="G14" t="s">
        <v>123</v>
      </c>
      <c r="H14" t="s">
        <v>123</v>
      </c>
      <c r="I14">
        <v>1</v>
      </c>
    </row>
    <row r="15" spans="1:9" x14ac:dyDescent="0.25">
      <c r="B15" t="s">
        <v>131</v>
      </c>
      <c r="C15" t="s">
        <v>103</v>
      </c>
      <c r="D15" t="s">
        <v>123</v>
      </c>
      <c r="E15" t="s">
        <v>82</v>
      </c>
      <c r="F15" t="s">
        <v>123</v>
      </c>
      <c r="G15" t="s">
        <v>123</v>
      </c>
      <c r="H15" t="s">
        <v>123</v>
      </c>
      <c r="I15">
        <v>1</v>
      </c>
    </row>
    <row r="16" spans="1:9" x14ac:dyDescent="0.25">
      <c r="B16" t="s">
        <v>131</v>
      </c>
      <c r="C16" t="s">
        <v>105</v>
      </c>
      <c r="D16" t="s">
        <v>123</v>
      </c>
      <c r="E16" t="s">
        <v>84</v>
      </c>
      <c r="F16" t="s">
        <v>123</v>
      </c>
      <c r="G16" t="s">
        <v>123</v>
      </c>
      <c r="H16" t="s">
        <v>123</v>
      </c>
      <c r="I16">
        <v>1</v>
      </c>
    </row>
    <row r="17" spans="2:9" x14ac:dyDescent="0.25">
      <c r="B17" t="s">
        <v>131</v>
      </c>
      <c r="C17" t="s">
        <v>107</v>
      </c>
      <c r="D17" t="s">
        <v>123</v>
      </c>
      <c r="E17" t="s">
        <v>86</v>
      </c>
      <c r="F17" t="s">
        <v>123</v>
      </c>
      <c r="G17" t="s">
        <v>123</v>
      </c>
      <c r="H17" t="s">
        <v>123</v>
      </c>
      <c r="I17">
        <v>1</v>
      </c>
    </row>
    <row r="18" spans="2:9" x14ac:dyDescent="0.25">
      <c r="B18" t="s">
        <v>131</v>
      </c>
      <c r="C18" t="s">
        <v>109</v>
      </c>
      <c r="D18" t="s">
        <v>123</v>
      </c>
      <c r="E18" t="s">
        <v>88</v>
      </c>
      <c r="F18" t="s">
        <v>123</v>
      </c>
      <c r="G18" t="s">
        <v>123</v>
      </c>
      <c r="H18" t="s">
        <v>123</v>
      </c>
      <c r="I18">
        <v>1</v>
      </c>
    </row>
    <row r="19" spans="2:9" x14ac:dyDescent="0.25">
      <c r="B19" t="s">
        <v>131</v>
      </c>
      <c r="C19" t="s">
        <v>111</v>
      </c>
      <c r="D19" t="s">
        <v>123</v>
      </c>
      <c r="E19" t="s">
        <v>90</v>
      </c>
      <c r="F19" t="s">
        <v>123</v>
      </c>
      <c r="G19" t="s">
        <v>123</v>
      </c>
      <c r="H19" t="s">
        <v>123</v>
      </c>
      <c r="I19">
        <v>1</v>
      </c>
    </row>
    <row r="20" spans="2:9" x14ac:dyDescent="0.25">
      <c r="B20" t="s">
        <v>131</v>
      </c>
      <c r="C20" t="s">
        <v>113</v>
      </c>
      <c r="D20" t="s">
        <v>123</v>
      </c>
      <c r="E20" t="s">
        <v>92</v>
      </c>
      <c r="F20" t="s">
        <v>123</v>
      </c>
      <c r="G20" t="s">
        <v>123</v>
      </c>
      <c r="H20" t="s">
        <v>123</v>
      </c>
      <c r="I20">
        <v>1</v>
      </c>
    </row>
    <row r="21" spans="2:9" x14ac:dyDescent="0.25">
      <c r="B21" t="s">
        <v>131</v>
      </c>
      <c r="C21" t="s">
        <v>115</v>
      </c>
      <c r="D21" t="s">
        <v>123</v>
      </c>
      <c r="E21" t="s">
        <v>94</v>
      </c>
      <c r="F21" t="s">
        <v>123</v>
      </c>
      <c r="G21" t="s">
        <v>123</v>
      </c>
      <c r="H21" t="s">
        <v>123</v>
      </c>
      <c r="I21">
        <v>1</v>
      </c>
    </row>
    <row r="22" spans="2:9" x14ac:dyDescent="0.25">
      <c r="B22" t="s">
        <v>131</v>
      </c>
      <c r="C22" t="s">
        <v>117</v>
      </c>
      <c r="D22" t="s">
        <v>123</v>
      </c>
      <c r="E22" t="s">
        <v>133</v>
      </c>
      <c r="F22" t="s">
        <v>123</v>
      </c>
      <c r="G22" t="s">
        <v>123</v>
      </c>
      <c r="H22" t="s">
        <v>123</v>
      </c>
      <c r="I22">
        <v>1</v>
      </c>
    </row>
    <row r="23" spans="2:9" x14ac:dyDescent="0.25">
      <c r="B23" t="s">
        <v>131</v>
      </c>
      <c r="C23" t="s">
        <v>119</v>
      </c>
      <c r="D23" t="s">
        <v>123</v>
      </c>
      <c r="E23" t="s">
        <v>134</v>
      </c>
      <c r="F23" t="s">
        <v>123</v>
      </c>
      <c r="G23" t="s">
        <v>123</v>
      </c>
      <c r="H23" t="s">
        <v>123</v>
      </c>
      <c r="I23">
        <v>1</v>
      </c>
    </row>
    <row r="24" spans="2:9" x14ac:dyDescent="0.25">
      <c r="B24" t="s">
        <v>135</v>
      </c>
      <c r="C24" t="s">
        <v>97</v>
      </c>
      <c r="D24" t="s">
        <v>123</v>
      </c>
      <c r="E24" t="s">
        <v>123</v>
      </c>
      <c r="F24" t="s">
        <v>123</v>
      </c>
      <c r="G24" t="s">
        <v>123</v>
      </c>
      <c r="H24" t="s">
        <v>123</v>
      </c>
      <c r="I24">
        <v>1</v>
      </c>
    </row>
    <row r="25" spans="2:9" x14ac:dyDescent="0.25">
      <c r="B25" t="s">
        <v>135</v>
      </c>
      <c r="C25" t="s">
        <v>101</v>
      </c>
      <c r="D25" t="s">
        <v>123</v>
      </c>
      <c r="E25" t="s">
        <v>123</v>
      </c>
      <c r="F25" t="s">
        <v>123</v>
      </c>
      <c r="G25" t="s">
        <v>123</v>
      </c>
      <c r="H25" t="s">
        <v>123</v>
      </c>
      <c r="I25">
        <v>1</v>
      </c>
    </row>
    <row r="26" spans="2:9" x14ac:dyDescent="0.25">
      <c r="B26" t="s">
        <v>135</v>
      </c>
      <c r="C26" t="s">
        <v>103</v>
      </c>
      <c r="D26" t="s">
        <v>123</v>
      </c>
      <c r="E26" t="s">
        <v>123</v>
      </c>
      <c r="F26" t="s">
        <v>123</v>
      </c>
      <c r="G26" t="s">
        <v>123</v>
      </c>
      <c r="H26" t="s">
        <v>123</v>
      </c>
      <c r="I26">
        <v>1</v>
      </c>
    </row>
    <row r="27" spans="2:9" x14ac:dyDescent="0.25">
      <c r="B27" t="s">
        <v>135</v>
      </c>
      <c r="C27" t="s">
        <v>105</v>
      </c>
      <c r="D27" t="s">
        <v>123</v>
      </c>
      <c r="E27" t="s">
        <v>123</v>
      </c>
      <c r="F27" t="s">
        <v>123</v>
      </c>
      <c r="G27" t="s">
        <v>123</v>
      </c>
      <c r="H27" t="s">
        <v>123</v>
      </c>
      <c r="I27">
        <v>1</v>
      </c>
    </row>
    <row r="28" spans="2:9" x14ac:dyDescent="0.25">
      <c r="B28" t="s">
        <v>135</v>
      </c>
      <c r="C28" t="s">
        <v>107</v>
      </c>
      <c r="D28" t="s">
        <v>123</v>
      </c>
      <c r="E28" t="s">
        <v>123</v>
      </c>
      <c r="F28" t="s">
        <v>123</v>
      </c>
      <c r="G28" t="s">
        <v>123</v>
      </c>
      <c r="H28" t="s">
        <v>123</v>
      </c>
      <c r="I28">
        <v>1</v>
      </c>
    </row>
    <row r="29" spans="2:9" x14ac:dyDescent="0.25">
      <c r="B29" t="s">
        <v>135</v>
      </c>
      <c r="C29" t="s">
        <v>109</v>
      </c>
      <c r="D29" t="s">
        <v>123</v>
      </c>
      <c r="E29" t="s">
        <v>123</v>
      </c>
      <c r="F29" t="s">
        <v>123</v>
      </c>
      <c r="G29" t="s">
        <v>123</v>
      </c>
      <c r="H29" t="s">
        <v>123</v>
      </c>
      <c r="I29">
        <v>1</v>
      </c>
    </row>
    <row r="30" spans="2:9" x14ac:dyDescent="0.25">
      <c r="B30" t="s">
        <v>135</v>
      </c>
      <c r="C30" t="s">
        <v>111</v>
      </c>
      <c r="D30" t="s">
        <v>123</v>
      </c>
      <c r="E30" t="s">
        <v>123</v>
      </c>
      <c r="F30" t="s">
        <v>123</v>
      </c>
      <c r="G30" t="s">
        <v>123</v>
      </c>
      <c r="H30" t="s">
        <v>123</v>
      </c>
      <c r="I30">
        <v>1</v>
      </c>
    </row>
    <row r="31" spans="2:9" x14ac:dyDescent="0.25">
      <c r="B31" t="s">
        <v>135</v>
      </c>
      <c r="C31" t="s">
        <v>113</v>
      </c>
      <c r="D31" t="s">
        <v>123</v>
      </c>
      <c r="E31" t="s">
        <v>123</v>
      </c>
      <c r="F31" t="s">
        <v>123</v>
      </c>
      <c r="G31" t="s">
        <v>123</v>
      </c>
      <c r="H31" t="s">
        <v>123</v>
      </c>
      <c r="I31">
        <v>1</v>
      </c>
    </row>
    <row r="32" spans="2:9" x14ac:dyDescent="0.25">
      <c r="B32" t="s">
        <v>135</v>
      </c>
      <c r="C32" t="s">
        <v>115</v>
      </c>
      <c r="D32" t="s">
        <v>123</v>
      </c>
      <c r="E32" t="s">
        <v>123</v>
      </c>
      <c r="F32" t="s">
        <v>123</v>
      </c>
      <c r="G32" t="s">
        <v>123</v>
      </c>
      <c r="H32" t="s">
        <v>123</v>
      </c>
      <c r="I32">
        <v>1</v>
      </c>
    </row>
    <row r="33" spans="2:9" x14ac:dyDescent="0.25">
      <c r="B33" t="s">
        <v>135</v>
      </c>
      <c r="C33" t="s">
        <v>117</v>
      </c>
      <c r="D33" t="s">
        <v>123</v>
      </c>
      <c r="E33" t="s">
        <v>123</v>
      </c>
      <c r="F33" t="s">
        <v>123</v>
      </c>
      <c r="G33" t="s">
        <v>123</v>
      </c>
      <c r="H33" t="s">
        <v>123</v>
      </c>
      <c r="I33">
        <v>1</v>
      </c>
    </row>
    <row r="34" spans="2:9" x14ac:dyDescent="0.25">
      <c r="B34" t="s">
        <v>135</v>
      </c>
      <c r="C34" t="s">
        <v>119</v>
      </c>
      <c r="D34" t="s">
        <v>123</v>
      </c>
      <c r="E34" t="s">
        <v>123</v>
      </c>
      <c r="F34" t="s">
        <v>123</v>
      </c>
      <c r="G34" t="s">
        <v>123</v>
      </c>
      <c r="H34" t="s">
        <v>123</v>
      </c>
      <c r="I34">
        <v>1</v>
      </c>
    </row>
    <row r="35" spans="2:9" x14ac:dyDescent="0.25">
      <c r="B35" t="s">
        <v>136</v>
      </c>
      <c r="C35" t="s">
        <v>97</v>
      </c>
      <c r="D35" t="s">
        <v>132</v>
      </c>
      <c r="E35" t="s">
        <v>123</v>
      </c>
      <c r="F35" t="s">
        <v>123</v>
      </c>
      <c r="G35" t="s">
        <v>123</v>
      </c>
      <c r="H35" t="s">
        <v>123</v>
      </c>
      <c r="I35">
        <v>1</v>
      </c>
    </row>
    <row r="36" spans="2:9" x14ac:dyDescent="0.25">
      <c r="B36" t="s">
        <v>136</v>
      </c>
      <c r="C36" t="s">
        <v>101</v>
      </c>
      <c r="D36" t="s">
        <v>78</v>
      </c>
      <c r="E36" t="s">
        <v>123</v>
      </c>
      <c r="F36" t="s">
        <v>123</v>
      </c>
      <c r="G36" t="s">
        <v>123</v>
      </c>
      <c r="H36" t="s">
        <v>123</v>
      </c>
      <c r="I36">
        <v>1</v>
      </c>
    </row>
    <row r="37" spans="2:9" x14ac:dyDescent="0.25">
      <c r="B37" t="s">
        <v>136</v>
      </c>
      <c r="C37" t="s">
        <v>103</v>
      </c>
      <c r="D37" t="s">
        <v>82</v>
      </c>
      <c r="E37" t="s">
        <v>123</v>
      </c>
      <c r="F37" t="s">
        <v>123</v>
      </c>
      <c r="G37" t="s">
        <v>123</v>
      </c>
      <c r="H37" t="s">
        <v>123</v>
      </c>
      <c r="I37">
        <v>1</v>
      </c>
    </row>
    <row r="38" spans="2:9" x14ac:dyDescent="0.25">
      <c r="B38" t="s">
        <v>136</v>
      </c>
      <c r="C38" t="s">
        <v>105</v>
      </c>
      <c r="D38" t="s">
        <v>84</v>
      </c>
      <c r="E38" t="s">
        <v>123</v>
      </c>
      <c r="F38" t="s">
        <v>123</v>
      </c>
      <c r="G38" t="s">
        <v>123</v>
      </c>
      <c r="H38" t="s">
        <v>123</v>
      </c>
      <c r="I38">
        <v>1</v>
      </c>
    </row>
    <row r="39" spans="2:9" x14ac:dyDescent="0.25">
      <c r="B39" t="s">
        <v>136</v>
      </c>
      <c r="C39" t="s">
        <v>107</v>
      </c>
      <c r="D39" t="s">
        <v>86</v>
      </c>
      <c r="E39" t="s">
        <v>123</v>
      </c>
      <c r="F39" t="s">
        <v>123</v>
      </c>
      <c r="G39" t="s">
        <v>123</v>
      </c>
      <c r="H39" t="s">
        <v>123</v>
      </c>
      <c r="I39">
        <v>1</v>
      </c>
    </row>
    <row r="40" spans="2:9" x14ac:dyDescent="0.25">
      <c r="B40" t="s">
        <v>136</v>
      </c>
      <c r="C40" t="s">
        <v>109</v>
      </c>
      <c r="D40" t="s">
        <v>88</v>
      </c>
      <c r="E40" t="s">
        <v>123</v>
      </c>
      <c r="F40" t="s">
        <v>123</v>
      </c>
      <c r="G40" t="s">
        <v>123</v>
      </c>
      <c r="H40" t="s">
        <v>123</v>
      </c>
      <c r="I40">
        <v>1</v>
      </c>
    </row>
    <row r="41" spans="2:9" x14ac:dyDescent="0.25">
      <c r="B41" t="s">
        <v>136</v>
      </c>
      <c r="C41" t="s">
        <v>111</v>
      </c>
      <c r="D41" t="s">
        <v>90</v>
      </c>
      <c r="E41" t="s">
        <v>123</v>
      </c>
      <c r="F41" t="s">
        <v>123</v>
      </c>
      <c r="G41" t="s">
        <v>123</v>
      </c>
      <c r="H41" t="s">
        <v>123</v>
      </c>
      <c r="I41">
        <v>1</v>
      </c>
    </row>
    <row r="42" spans="2:9" x14ac:dyDescent="0.25">
      <c r="B42" t="s">
        <v>136</v>
      </c>
      <c r="C42" t="s">
        <v>113</v>
      </c>
      <c r="D42" t="s">
        <v>92</v>
      </c>
      <c r="E42" t="s">
        <v>123</v>
      </c>
      <c r="F42" t="s">
        <v>123</v>
      </c>
      <c r="G42" t="s">
        <v>123</v>
      </c>
      <c r="H42" t="s">
        <v>123</v>
      </c>
      <c r="I42">
        <v>1</v>
      </c>
    </row>
    <row r="43" spans="2:9" x14ac:dyDescent="0.25">
      <c r="B43" t="s">
        <v>136</v>
      </c>
      <c r="C43" t="s">
        <v>115</v>
      </c>
      <c r="D43" t="s">
        <v>94</v>
      </c>
      <c r="E43" t="s">
        <v>123</v>
      </c>
      <c r="F43" t="s">
        <v>123</v>
      </c>
      <c r="G43" t="s">
        <v>123</v>
      </c>
      <c r="H43" t="s">
        <v>123</v>
      </c>
      <c r="I43">
        <v>1</v>
      </c>
    </row>
    <row r="44" spans="2:9" x14ac:dyDescent="0.25">
      <c r="B44" t="s">
        <v>136</v>
      </c>
      <c r="C44" t="s">
        <v>117</v>
      </c>
      <c r="D44" t="s">
        <v>133</v>
      </c>
      <c r="E44" t="s">
        <v>123</v>
      </c>
      <c r="F44" t="s">
        <v>123</v>
      </c>
      <c r="G44" t="s">
        <v>123</v>
      </c>
      <c r="H44" t="s">
        <v>123</v>
      </c>
      <c r="I44">
        <v>1</v>
      </c>
    </row>
    <row r="45" spans="2:9" x14ac:dyDescent="0.25">
      <c r="B45" t="s">
        <v>136</v>
      </c>
      <c r="C45" t="s">
        <v>119</v>
      </c>
      <c r="D45" t="s">
        <v>134</v>
      </c>
      <c r="E45" t="s">
        <v>123</v>
      </c>
      <c r="F45" t="s">
        <v>123</v>
      </c>
      <c r="G45" t="s">
        <v>123</v>
      </c>
      <c r="H45" t="s">
        <v>123</v>
      </c>
      <c r="I45">
        <v>1</v>
      </c>
    </row>
    <row r="46" spans="2:9" x14ac:dyDescent="0.25">
      <c r="B46" t="s">
        <v>137</v>
      </c>
      <c r="C46" t="s">
        <v>97</v>
      </c>
      <c r="D46" t="s">
        <v>132</v>
      </c>
      <c r="E46" t="s">
        <v>123</v>
      </c>
      <c r="F46" t="s">
        <v>123</v>
      </c>
      <c r="G46" t="s">
        <v>123</v>
      </c>
      <c r="H46" t="s">
        <v>123</v>
      </c>
      <c r="I46">
        <v>1</v>
      </c>
    </row>
    <row r="47" spans="2:9" x14ac:dyDescent="0.25">
      <c r="B47" t="s">
        <v>137</v>
      </c>
      <c r="C47" t="s">
        <v>101</v>
      </c>
      <c r="D47" t="s">
        <v>78</v>
      </c>
      <c r="E47" t="s">
        <v>123</v>
      </c>
      <c r="F47" t="s">
        <v>123</v>
      </c>
      <c r="G47" t="s">
        <v>123</v>
      </c>
      <c r="H47" t="s">
        <v>123</v>
      </c>
      <c r="I47">
        <v>1</v>
      </c>
    </row>
    <row r="48" spans="2:9" x14ac:dyDescent="0.25">
      <c r="B48" t="s">
        <v>137</v>
      </c>
      <c r="C48" t="s">
        <v>103</v>
      </c>
      <c r="D48" t="s">
        <v>82</v>
      </c>
      <c r="E48" t="s">
        <v>123</v>
      </c>
      <c r="F48" t="s">
        <v>123</v>
      </c>
      <c r="G48" t="s">
        <v>123</v>
      </c>
      <c r="H48" t="s">
        <v>123</v>
      </c>
      <c r="I48">
        <v>1</v>
      </c>
    </row>
    <row r="49" spans="2:9" x14ac:dyDescent="0.25">
      <c r="B49" t="s">
        <v>137</v>
      </c>
      <c r="C49" t="s">
        <v>105</v>
      </c>
      <c r="D49" t="s">
        <v>84</v>
      </c>
      <c r="E49" t="s">
        <v>123</v>
      </c>
      <c r="F49" t="s">
        <v>123</v>
      </c>
      <c r="G49" t="s">
        <v>123</v>
      </c>
      <c r="H49" t="s">
        <v>123</v>
      </c>
      <c r="I49">
        <v>1</v>
      </c>
    </row>
    <row r="50" spans="2:9" x14ac:dyDescent="0.25">
      <c r="B50" t="s">
        <v>137</v>
      </c>
      <c r="C50" t="s">
        <v>107</v>
      </c>
      <c r="D50" t="s">
        <v>86</v>
      </c>
      <c r="E50" t="s">
        <v>123</v>
      </c>
      <c r="F50" t="s">
        <v>123</v>
      </c>
      <c r="G50" t="s">
        <v>123</v>
      </c>
      <c r="H50" t="s">
        <v>123</v>
      </c>
      <c r="I50">
        <v>1</v>
      </c>
    </row>
    <row r="51" spans="2:9" x14ac:dyDescent="0.25">
      <c r="B51" t="s">
        <v>137</v>
      </c>
      <c r="C51" t="s">
        <v>109</v>
      </c>
      <c r="D51" t="s">
        <v>88</v>
      </c>
      <c r="E51" t="s">
        <v>123</v>
      </c>
      <c r="F51" t="s">
        <v>123</v>
      </c>
      <c r="G51" t="s">
        <v>123</v>
      </c>
      <c r="H51" t="s">
        <v>123</v>
      </c>
      <c r="I51">
        <v>1</v>
      </c>
    </row>
    <row r="52" spans="2:9" x14ac:dyDescent="0.25">
      <c r="B52" t="s">
        <v>137</v>
      </c>
      <c r="C52" t="s">
        <v>111</v>
      </c>
      <c r="D52" t="s">
        <v>90</v>
      </c>
      <c r="E52" t="s">
        <v>123</v>
      </c>
      <c r="F52" t="s">
        <v>123</v>
      </c>
      <c r="G52" t="s">
        <v>123</v>
      </c>
      <c r="H52" t="s">
        <v>123</v>
      </c>
      <c r="I52">
        <v>1</v>
      </c>
    </row>
    <row r="53" spans="2:9" x14ac:dyDescent="0.25">
      <c r="B53" t="s">
        <v>137</v>
      </c>
      <c r="C53" t="s">
        <v>113</v>
      </c>
      <c r="D53" t="s">
        <v>92</v>
      </c>
      <c r="E53" t="s">
        <v>123</v>
      </c>
      <c r="F53" t="s">
        <v>123</v>
      </c>
      <c r="G53" t="s">
        <v>123</v>
      </c>
      <c r="H53" t="s">
        <v>123</v>
      </c>
      <c r="I53">
        <v>1</v>
      </c>
    </row>
    <row r="54" spans="2:9" x14ac:dyDescent="0.25">
      <c r="B54" t="s">
        <v>137</v>
      </c>
      <c r="C54" t="s">
        <v>115</v>
      </c>
      <c r="D54" t="s">
        <v>94</v>
      </c>
      <c r="E54" t="s">
        <v>123</v>
      </c>
      <c r="F54" t="s">
        <v>123</v>
      </c>
      <c r="G54" t="s">
        <v>123</v>
      </c>
      <c r="H54" t="s">
        <v>123</v>
      </c>
      <c r="I54">
        <v>1</v>
      </c>
    </row>
    <row r="55" spans="2:9" x14ac:dyDescent="0.25">
      <c r="B55" t="s">
        <v>137</v>
      </c>
      <c r="C55" t="s">
        <v>117</v>
      </c>
      <c r="D55" t="s">
        <v>133</v>
      </c>
      <c r="E55" t="s">
        <v>123</v>
      </c>
      <c r="F55" t="s">
        <v>123</v>
      </c>
      <c r="G55" t="s">
        <v>123</v>
      </c>
      <c r="H55" t="s">
        <v>123</v>
      </c>
      <c r="I55">
        <v>1</v>
      </c>
    </row>
    <row r="56" spans="2:9" x14ac:dyDescent="0.25">
      <c r="B56" t="s">
        <v>137</v>
      </c>
      <c r="C56" t="s">
        <v>119</v>
      </c>
      <c r="D56" t="s">
        <v>134</v>
      </c>
      <c r="E56" t="s">
        <v>123</v>
      </c>
      <c r="F56" t="s">
        <v>123</v>
      </c>
      <c r="G56" t="s">
        <v>123</v>
      </c>
      <c r="H56" t="s">
        <v>123</v>
      </c>
      <c r="I5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Battery calcs</vt:lpstr>
      <vt:lpstr>wpd_datasets from Greg</vt:lpstr>
      <vt:lpstr>lazards copy paste</vt:lpstr>
      <vt:lpstr>Storage - Items</vt:lpstr>
      <vt:lpstr>Storage-TSData</vt:lpstr>
      <vt:lpstr>Storage-TIDData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Ireland</dc:creator>
  <cp:lastModifiedBy>Bryce McCall</cp:lastModifiedBy>
  <dcterms:created xsi:type="dcterms:W3CDTF">2017-09-20T14:00:22Z</dcterms:created>
  <dcterms:modified xsi:type="dcterms:W3CDTF">2017-11-02T11:09:35Z</dcterms:modified>
</cp:coreProperties>
</file>