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drawings/drawing2.xml" ContentType="application/vnd.openxmlformats-officedocument.drawing+xml"/>
  <Override PartName="/xl/comments4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omments5.xml" ContentType="application/vnd.openxmlformats-officedocument.spreadsheetml.comments+xml"/>
  <Override PartName="/xl/threadedComments/threadedComment4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Models\SATIMGE\SATIM\DataSpreadsheets\"/>
    </mc:Choice>
  </mc:AlternateContent>
  <xr:revisionPtr revIDLastSave="0" documentId="13_ncr:1_{AD274CE9-950A-4CA4-B5CF-67ECFFE5059E}" xr6:coauthVersionLast="47" xr6:coauthVersionMax="47" xr10:uidLastSave="{00000000-0000-0000-0000-000000000000}"/>
  <bookViews>
    <workbookView xWindow="7605" yWindow="-20070" windowWidth="24405" windowHeight="15600" firstSheet="4" activeTab="7" xr2:uid="{9224AE41-EF1F-4D4A-93D6-F19225011245}"/>
  </bookViews>
  <sheets>
    <sheet name="ReserveMargin Inputs" sheetId="5" r:id="rId1"/>
    <sheet name="ITEMS-Con" sheetId="1" r:id="rId2"/>
    <sheet name="ConTID" sheetId="2" r:id="rId3"/>
    <sheet name="ConTSRM" sheetId="3" r:id="rId4"/>
    <sheet name="ConTSERM" sheetId="7" r:id="rId5"/>
    <sheet name="ConTSTRANSDUM" sheetId="14" r:id="rId6"/>
    <sheet name="ConTSOth" sheetId="6" r:id="rId7"/>
    <sheet name="ProcDataRM" sheetId="4" r:id="rId8"/>
    <sheet name="ConTSLabour" sheetId="13" r:id="rId9"/>
    <sheet name="PWR_Lab" sheetId="8" r:id="rId10"/>
    <sheet name="Lab.Calcs.Assumptions" sheetId="9" r:id="rId11"/>
    <sheet name="SAM" sheetId="10" r:id="rId12"/>
    <sheet name="From SAM" sheetId="11" r:id="rId13"/>
    <sheet name="ElecBY" sheetId="12" r:id="rId14"/>
  </sheets>
  <externalReferences>
    <externalReference r:id="rId15"/>
  </externalReferences>
  <definedNames>
    <definedName name="__FDS_HYPERLINK_TOGGLE_STATE__" hidden="1">"ON"</definedName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7</definedName>
    <definedName name="_AtRisk_SimSetting_ReportsList" hidden="1">1832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HTML1_1" hidden="1">"'[Syb96.xls]ESI in South Africa'!$A$2:$C$22"</definedName>
    <definedName name="HTML1_11" hidden="1">1</definedName>
    <definedName name="HTML1_12" hidden="1">"C:\NER\ESIFlow.htm"</definedName>
    <definedName name="HTML1_2" hidden="1">-4146</definedName>
    <definedName name="HTML1_3" hidden="1">"C:\NER\Elec\Temp.htm"</definedName>
    <definedName name="HTMLCount" hidden="1">1</definedName>
    <definedName name="LOCAL_MYSQL_DATE_FORMAT" localSheetId="5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7" hidden="1">REPT([0]!LOCAL_YEAR_FORMAT,4)&amp;[0]!LOCAL_DATE_SEPARATOR&amp;REPT([0]!LOCAL_MONTH_FORMAT,2)&amp;[0]!LOCAL_DATE_SEPARATOR&amp;REPT([0]!LOCAL_DAY_FORMAT,2)&amp;" "&amp;REPT([0]!LOCAL_HOUR_FORMAT,2)&amp;[0]!LOCAL_TIME_SEPARATOR&amp;REPT([0]!LOCAL_MINUTE_FORMAT,2)&amp;[0]!LOCAL_TIME_SEPARATOR&amp;REPT([0]!LOCAL_SECOND_FORMAT,2)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Pal_Workbook_GUID" hidden="1">"E2D7SR7Q3BDXUD24G1M1SK63"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5000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XLSIMSI" localSheetId="7" hidden="1">{"Sim",3,"Output 1","'Reworked data'!$AI$84","Output 2","'Reworked data'!$AJ$84","Output 3","'Reworked data'!$AK$84","1","2","100","0"}</definedName>
    <definedName name="XLSIMSI" hidden="1">{"Sim",3,"Output 1","'Reworked data'!$AI$84","Output 2","'Reworked data'!$AJ$84","Output 3","'Reworked data'!$AK$84","1","2","100","0"}</definedName>
    <definedName name="XLSIMSIM" localSheetId="7" hidden="1">{"Sim",3,"Output 1","'Reworked data'!$AI$84","Output 2","'Reworked data'!$AJ$84","Output 3","'Reworked data'!$AK$84","1","2","100","0"}</definedName>
    <definedName name="XLSIMSIM" hidden="1">{"Sim",3,"Output 1","'Reworked data'!$AI$84","Output 2","'Reworked data'!$AJ$84","Output 3","'Reworked data'!$AK$84","1","2","100","0"}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49" i="4" l="1"/>
  <c r="Q49" i="4"/>
  <c r="P49" i="4"/>
  <c r="O49" i="4"/>
  <c r="AB51" i="3" s="1"/>
  <c r="N49" i="4"/>
  <c r="W51" i="3" s="1"/>
  <c r="M49" i="4"/>
  <c r="R51" i="3" s="1"/>
  <c r="L49" i="4"/>
  <c r="K49" i="4"/>
  <c r="AB44" i="7" s="1"/>
  <c r="J49" i="4"/>
  <c r="W44" i="7" s="1"/>
  <c r="I49" i="4"/>
  <c r="R44" i="7" s="1"/>
  <c r="H49" i="4"/>
  <c r="G49" i="4"/>
  <c r="O35" i="4" l="1"/>
  <c r="AB37" i="3" s="1"/>
  <c r="N35" i="4"/>
  <c r="W37" i="3" s="1"/>
  <c r="M35" i="4"/>
  <c r="R37" i="3" s="1"/>
  <c r="L35" i="4"/>
  <c r="H35" i="4"/>
  <c r="G35" i="4"/>
  <c r="C3" i="2"/>
  <c r="C2" i="2"/>
  <c r="C3" i="3"/>
  <c r="C5" i="3" s="1"/>
  <c r="C2" i="3"/>
  <c r="C8" i="3" s="1"/>
  <c r="C9" i="3" s="1"/>
  <c r="R47" i="4"/>
  <c r="Q47" i="4"/>
  <c r="P47" i="4"/>
  <c r="O47" i="4"/>
  <c r="AB49" i="3" s="1"/>
  <c r="N47" i="4"/>
  <c r="W49" i="3" s="1"/>
  <c r="M47" i="4"/>
  <c r="R49" i="3" s="1"/>
  <c r="L47" i="4"/>
  <c r="K47" i="4"/>
  <c r="AB42" i="7" s="1"/>
  <c r="J47" i="4"/>
  <c r="W42" i="7" s="1"/>
  <c r="I47" i="4"/>
  <c r="R42" i="7" s="1"/>
  <c r="H47" i="4"/>
  <c r="G47" i="4"/>
  <c r="C6" i="3" l="1"/>
  <c r="C7" i="3"/>
  <c r="R55" i="3"/>
  <c r="C38" i="2" l="1"/>
  <c r="C2" i="14"/>
  <c r="C4" i="14" s="1"/>
  <c r="C5" i="14" s="1"/>
  <c r="C6" i="14" s="1"/>
  <c r="C7" i="14" s="1"/>
  <c r="C8" i="14" s="1"/>
  <c r="C9" i="14" s="1"/>
  <c r="C10" i="14" s="1"/>
  <c r="C11" i="14" s="1"/>
  <c r="C12" i="14" s="1"/>
  <c r="C13" i="14" s="1"/>
  <c r="C14" i="14" s="1"/>
  <c r="C15" i="14" s="1"/>
  <c r="C16" i="14" s="1"/>
  <c r="C17" i="14" s="1"/>
  <c r="C18" i="14" s="1"/>
  <c r="C19" i="14" s="1"/>
  <c r="C20" i="14" s="1"/>
  <c r="C21" i="14" s="1"/>
  <c r="C22" i="14" s="1"/>
  <c r="C23" i="14" s="1"/>
  <c r="C24" i="14" s="1"/>
  <c r="C25" i="14" s="1"/>
  <c r="C26" i="14" s="1"/>
  <c r="C27" i="14" s="1"/>
  <c r="C28" i="14" s="1"/>
  <c r="C29" i="14" s="1"/>
  <c r="C30" i="14" s="1"/>
  <c r="K1" i="14"/>
  <c r="L1" i="14" s="1"/>
  <c r="M1" i="14" s="1"/>
  <c r="N1" i="14" s="1"/>
  <c r="O1" i="14" s="1"/>
  <c r="P1" i="14" s="1"/>
  <c r="Q1" i="14" s="1"/>
  <c r="R1" i="14" s="1"/>
  <c r="S1" i="14" s="1"/>
  <c r="T1" i="14" s="1"/>
  <c r="U1" i="14" s="1"/>
  <c r="V1" i="14" s="1"/>
  <c r="W1" i="14" s="1"/>
  <c r="X1" i="14" s="1"/>
  <c r="Y1" i="14" s="1"/>
  <c r="Z1" i="14" s="1"/>
  <c r="AA1" i="14" s="1"/>
  <c r="AB1" i="14" s="1"/>
  <c r="AC1" i="14" s="1"/>
  <c r="AD1" i="14" s="1"/>
  <c r="AE1" i="14" s="1"/>
  <c r="AF1" i="14" s="1"/>
  <c r="AG1" i="14" s="1"/>
  <c r="AH1" i="14" s="1"/>
  <c r="AI1" i="14" s="1"/>
  <c r="AJ1" i="14" s="1"/>
  <c r="AK1" i="14" s="1"/>
  <c r="AL1" i="14" s="1"/>
  <c r="D1" i="14"/>
  <c r="A15" i="13"/>
  <c r="A16" i="13"/>
  <c r="A17" i="13"/>
  <c r="A18" i="13"/>
  <c r="A19" i="13"/>
  <c r="A20" i="13"/>
  <c r="A21" i="13"/>
  <c r="A22" i="13"/>
  <c r="A23" i="13"/>
  <c r="A24" i="13"/>
  <c r="A25" i="13"/>
  <c r="A26" i="13"/>
  <c r="A27" i="13"/>
  <c r="A28" i="13"/>
  <c r="A29" i="13"/>
  <c r="A30" i="13"/>
  <c r="A31" i="13"/>
  <c r="A32" i="13"/>
  <c r="A33" i="13"/>
  <c r="A34" i="13"/>
  <c r="A35" i="13"/>
  <c r="A36" i="13"/>
  <c r="A37" i="13"/>
  <c r="A38" i="13"/>
  <c r="A39" i="13"/>
  <c r="A40" i="13"/>
  <c r="A41" i="13"/>
  <c r="A42" i="13"/>
  <c r="A43" i="13"/>
  <c r="A44" i="13"/>
  <c r="A45" i="13"/>
  <c r="A46" i="13"/>
  <c r="A47" i="13"/>
  <c r="A48" i="13"/>
  <c r="A49" i="13"/>
  <c r="A50" i="13"/>
  <c r="A51" i="13"/>
  <c r="A52" i="13"/>
  <c r="A53" i="13"/>
  <c r="A54" i="13"/>
  <c r="A55" i="13"/>
  <c r="A56" i="13"/>
  <c r="A57" i="13"/>
  <c r="A58" i="13"/>
  <c r="A59" i="13"/>
  <c r="A60" i="13"/>
  <c r="A61" i="13"/>
  <c r="A62" i="13"/>
  <c r="A63" i="13"/>
  <c r="A64" i="13"/>
  <c r="A65" i="13"/>
  <c r="A66" i="13"/>
  <c r="A67" i="13"/>
  <c r="A68" i="13"/>
  <c r="A69" i="13"/>
  <c r="A70" i="13"/>
  <c r="A71" i="13"/>
  <c r="A72" i="13"/>
  <c r="A73" i="13"/>
  <c r="A74" i="13"/>
  <c r="A75" i="13"/>
  <c r="A76" i="13"/>
  <c r="A77" i="13"/>
  <c r="A78" i="13"/>
  <c r="A79" i="13"/>
  <c r="A80" i="13"/>
  <c r="A81" i="13"/>
  <c r="A82" i="13"/>
  <c r="A83" i="13"/>
  <c r="A84" i="13"/>
  <c r="A85" i="13"/>
  <c r="A86" i="13"/>
  <c r="A87" i="13"/>
  <c r="A88" i="13"/>
  <c r="A89" i="13"/>
  <c r="A90" i="13"/>
  <c r="A91" i="13"/>
  <c r="A92" i="13"/>
  <c r="A93" i="13"/>
  <c r="A94" i="13"/>
  <c r="A95" i="13"/>
  <c r="A96" i="13"/>
  <c r="A97" i="13"/>
  <c r="A98" i="13"/>
  <c r="A99" i="13"/>
  <c r="A100" i="13"/>
  <c r="A101" i="13"/>
  <c r="A102" i="13"/>
  <c r="A103" i="13"/>
  <c r="A104" i="13"/>
  <c r="A105" i="13"/>
  <c r="A106" i="13"/>
  <c r="A107" i="13"/>
  <c r="A108" i="13"/>
  <c r="A109" i="13"/>
  <c r="A110" i="13"/>
  <c r="A111" i="13"/>
  <c r="A112" i="13"/>
  <c r="A113" i="13"/>
  <c r="A114" i="13"/>
  <c r="A115" i="13"/>
  <c r="A116" i="13"/>
  <c r="A117" i="13"/>
  <c r="A118" i="13"/>
  <c r="A119" i="13"/>
  <c r="A120" i="13"/>
  <c r="A121" i="13"/>
  <c r="A122" i="13"/>
  <c r="A123" i="13"/>
  <c r="A124" i="13"/>
  <c r="A125" i="13"/>
  <c r="A126" i="13"/>
  <c r="A127" i="13"/>
  <c r="A128" i="13"/>
  <c r="A129" i="13"/>
  <c r="A130" i="13"/>
  <c r="A131" i="13"/>
  <c r="A132" i="13"/>
  <c r="A133" i="13"/>
  <c r="A134" i="13"/>
  <c r="A135" i="13"/>
  <c r="A136" i="13"/>
  <c r="A137" i="13"/>
  <c r="A138" i="13"/>
  <c r="A139" i="13"/>
  <c r="A140" i="13"/>
  <c r="A141" i="13"/>
  <c r="A142" i="13"/>
  <c r="A143" i="13"/>
  <c r="A144" i="13"/>
  <c r="A145" i="13"/>
  <c r="A146" i="13"/>
  <c r="A147" i="13"/>
  <c r="A148" i="13"/>
  <c r="A149" i="13"/>
  <c r="A150" i="13"/>
  <c r="A151" i="13"/>
  <c r="A152" i="13"/>
  <c r="A153" i="13"/>
  <c r="A154" i="13"/>
  <c r="A155" i="13"/>
  <c r="A156" i="13"/>
  <c r="A157" i="13"/>
  <c r="A158" i="13"/>
  <c r="A159" i="13"/>
  <c r="A160" i="13"/>
  <c r="A161" i="13"/>
  <c r="A162" i="13"/>
  <c r="A163" i="13"/>
  <c r="A164" i="13"/>
  <c r="A165" i="13"/>
  <c r="A166" i="13"/>
  <c r="A167" i="13"/>
  <c r="A168" i="13"/>
  <c r="A169" i="13"/>
  <c r="A170" i="13"/>
  <c r="A171" i="13"/>
  <c r="A172" i="13"/>
  <c r="A173" i="13"/>
  <c r="A174" i="13"/>
  <c r="A175" i="13"/>
  <c r="A176" i="13"/>
  <c r="A177" i="13"/>
  <c r="A178" i="13"/>
  <c r="A179" i="13"/>
  <c r="A180" i="13"/>
  <c r="A181" i="13"/>
  <c r="A182" i="13"/>
  <c r="A183" i="13"/>
  <c r="A184" i="13"/>
  <c r="A185" i="13"/>
  <c r="A186" i="13"/>
  <c r="A187" i="13"/>
  <c r="A188" i="13"/>
  <c r="A189" i="13"/>
  <c r="A190" i="13"/>
  <c r="A191" i="13"/>
  <c r="A192" i="13"/>
  <c r="A193" i="13"/>
  <c r="A194" i="13"/>
  <c r="A195" i="13"/>
  <c r="A196" i="13"/>
  <c r="A197" i="13"/>
  <c r="A198" i="13"/>
  <c r="A199" i="13"/>
  <c r="A200" i="13"/>
  <c r="A201" i="13"/>
  <c r="A202" i="13"/>
  <c r="A203" i="13"/>
  <c r="A204" i="13"/>
  <c r="A205" i="13"/>
  <c r="A206" i="13"/>
  <c r="A207" i="13"/>
  <c r="A208" i="13"/>
  <c r="A209" i="13"/>
  <c r="A210" i="13"/>
  <c r="A211" i="13"/>
  <c r="A212" i="13"/>
  <c r="A213" i="13"/>
  <c r="A214" i="13"/>
  <c r="A215" i="13"/>
  <c r="A216" i="13"/>
  <c r="A217" i="13"/>
  <c r="A218" i="13"/>
  <c r="A219" i="13"/>
  <c r="A220" i="13"/>
  <c r="A221" i="13"/>
  <c r="A222" i="13"/>
  <c r="A223" i="13"/>
  <c r="A224" i="13"/>
  <c r="A225" i="13"/>
  <c r="A226" i="13"/>
  <c r="A227" i="13"/>
  <c r="A228" i="13"/>
  <c r="A229" i="13"/>
  <c r="A230" i="13"/>
  <c r="A231" i="13"/>
  <c r="A232" i="13"/>
  <c r="A233" i="13"/>
  <c r="A234" i="13"/>
  <c r="A235" i="13"/>
  <c r="A236" i="13"/>
  <c r="A237" i="13"/>
  <c r="A238" i="13"/>
  <c r="A239" i="13"/>
  <c r="A240" i="13"/>
  <c r="A241" i="13"/>
  <c r="A242" i="13"/>
  <c r="A243" i="13"/>
  <c r="A244" i="13"/>
  <c r="A245" i="13"/>
  <c r="A246" i="13"/>
  <c r="A247" i="13"/>
  <c r="A248" i="13"/>
  <c r="A249" i="13"/>
  <c r="A250" i="13"/>
  <c r="A251" i="13"/>
  <c r="A252" i="13"/>
  <c r="A253" i="13"/>
  <c r="A254" i="13"/>
  <c r="A255" i="13"/>
  <c r="A256" i="13"/>
  <c r="A257" i="13"/>
  <c r="A258" i="13"/>
  <c r="A259" i="13"/>
  <c r="A260" i="13"/>
  <c r="A261" i="13"/>
  <c r="A262" i="13"/>
  <c r="A263" i="13"/>
  <c r="A264" i="13"/>
  <c r="A265" i="13"/>
  <c r="A266" i="13"/>
  <c r="A267" i="13"/>
  <c r="A268" i="13"/>
  <c r="A269" i="13"/>
  <c r="A270" i="13"/>
  <c r="A271" i="13"/>
  <c r="A272" i="13"/>
  <c r="A273" i="13"/>
  <c r="A274" i="13"/>
  <c r="A275" i="13"/>
  <c r="A276" i="13"/>
  <c r="A277" i="13"/>
  <c r="A278" i="13"/>
  <c r="A279" i="13"/>
  <c r="A280" i="13"/>
  <c r="A281" i="13"/>
  <c r="A282" i="13"/>
  <c r="A283" i="13"/>
  <c r="A284" i="13"/>
  <c r="A285" i="13"/>
  <c r="A286" i="13"/>
  <c r="A287" i="13"/>
  <c r="A288" i="13"/>
  <c r="A289" i="13"/>
  <c r="A290" i="13"/>
  <c r="A291" i="13"/>
  <c r="A292" i="13"/>
  <c r="A293" i="13"/>
  <c r="A294" i="13"/>
  <c r="A295" i="13"/>
  <c r="A296" i="13"/>
  <c r="A297" i="13"/>
  <c r="A298" i="13"/>
  <c r="A299" i="13"/>
  <c r="A300" i="13"/>
  <c r="A301" i="13"/>
  <c r="A302" i="13"/>
  <c r="A303" i="13"/>
  <c r="A304" i="13"/>
  <c r="A305" i="13"/>
  <c r="A306" i="13"/>
  <c r="A307" i="13"/>
  <c r="A308" i="13"/>
  <c r="A309" i="13"/>
  <c r="A310" i="13"/>
  <c r="A311" i="13"/>
  <c r="A312" i="13"/>
  <c r="A313" i="13"/>
  <c r="A314" i="13"/>
  <c r="A315" i="13"/>
  <c r="A316" i="13"/>
  <c r="A317" i="13"/>
  <c r="C32" i="14" l="1"/>
  <c r="C33" i="14" s="1"/>
  <c r="C34" i="14" s="1"/>
  <c r="C35" i="14" s="1"/>
  <c r="C36" i="14" s="1"/>
  <c r="C37" i="14" s="1"/>
  <c r="C38" i="14" s="1"/>
  <c r="C39" i="14" s="1"/>
  <c r="C40" i="14" s="1"/>
  <c r="C41" i="14" s="1"/>
  <c r="C42" i="14" s="1"/>
  <c r="C31" i="14"/>
  <c r="C44" i="14"/>
  <c r="C45" i="14" s="1"/>
  <c r="C46" i="14" s="1"/>
  <c r="C47" i="14" s="1"/>
  <c r="C48" i="14" s="1"/>
  <c r="C49" i="14" s="1"/>
  <c r="C50" i="14" s="1"/>
  <c r="C51" i="14" s="1"/>
  <c r="C52" i="14" s="1"/>
  <c r="C53" i="14" s="1"/>
  <c r="C54" i="14" s="1"/>
  <c r="C55" i="14" s="1"/>
  <c r="C56" i="14" s="1"/>
  <c r="C57" i="14" s="1"/>
  <c r="C43" i="14"/>
  <c r="C3" i="14"/>
  <c r="A14" i="13"/>
  <c r="C11" i="13" l="1"/>
  <c r="C12" i="13"/>
  <c r="C16" i="13" s="1"/>
  <c r="C20" i="13" s="1"/>
  <c r="C24" i="13" s="1"/>
  <c r="C28" i="13" s="1"/>
  <c r="C32" i="13" s="1"/>
  <c r="C36" i="13" s="1"/>
  <c r="C40" i="13" s="1"/>
  <c r="C44" i="13" s="1"/>
  <c r="C48" i="13" s="1"/>
  <c r="C52" i="13" s="1"/>
  <c r="C56" i="13" s="1"/>
  <c r="C60" i="13" s="1"/>
  <c r="C64" i="13" s="1"/>
  <c r="C68" i="13" s="1"/>
  <c r="C72" i="13" s="1"/>
  <c r="C76" i="13" s="1"/>
  <c r="C80" i="13" s="1"/>
  <c r="C84" i="13" s="1"/>
  <c r="C88" i="13" s="1"/>
  <c r="C92" i="13" s="1"/>
  <c r="C96" i="13" s="1"/>
  <c r="C100" i="13" s="1"/>
  <c r="C104" i="13" s="1"/>
  <c r="C108" i="13" s="1"/>
  <c r="C112" i="13" s="1"/>
  <c r="C116" i="13" s="1"/>
  <c r="C120" i="13" s="1"/>
  <c r="C124" i="13" s="1"/>
  <c r="C128" i="13" s="1"/>
  <c r="C132" i="13" s="1"/>
  <c r="C136" i="13" s="1"/>
  <c r="C140" i="13" s="1"/>
  <c r="C144" i="13" s="1"/>
  <c r="C148" i="13" s="1"/>
  <c r="C152" i="13" s="1"/>
  <c r="C156" i="13" s="1"/>
  <c r="C160" i="13" s="1"/>
  <c r="C164" i="13" s="1"/>
  <c r="C168" i="13" s="1"/>
  <c r="C172" i="13" s="1"/>
  <c r="C176" i="13" s="1"/>
  <c r="C180" i="13" s="1"/>
  <c r="C184" i="13" s="1"/>
  <c r="C188" i="13" s="1"/>
  <c r="C192" i="13" s="1"/>
  <c r="C196" i="13" s="1"/>
  <c r="C200" i="13" s="1"/>
  <c r="C204" i="13" s="1"/>
  <c r="C208" i="13" s="1"/>
  <c r="C212" i="13" s="1"/>
  <c r="C216" i="13" s="1"/>
  <c r="C220" i="13" s="1"/>
  <c r="C224" i="13" s="1"/>
  <c r="C228" i="13" s="1"/>
  <c r="C232" i="13" s="1"/>
  <c r="C236" i="13" s="1"/>
  <c r="C240" i="13" s="1"/>
  <c r="C244" i="13" s="1"/>
  <c r="C248" i="13" s="1"/>
  <c r="C252" i="13" s="1"/>
  <c r="C256" i="13" s="1"/>
  <c r="C260" i="13" s="1"/>
  <c r="C264" i="13" s="1"/>
  <c r="C268" i="13" s="1"/>
  <c r="C272" i="13" s="1"/>
  <c r="C276" i="13" s="1"/>
  <c r="C280" i="13" s="1"/>
  <c r="C284" i="13" s="1"/>
  <c r="C288" i="13" s="1"/>
  <c r="C292" i="13" s="1"/>
  <c r="C296" i="13" s="1"/>
  <c r="C300" i="13" s="1"/>
  <c r="C304" i="13" s="1"/>
  <c r="C308" i="13" s="1"/>
  <c r="C312" i="13" s="1"/>
  <c r="C316" i="13" s="1"/>
  <c r="C13" i="13"/>
  <c r="C17" i="13" s="1"/>
  <c r="C21" i="13" s="1"/>
  <c r="C25" i="13" s="1"/>
  <c r="C29" i="13" s="1"/>
  <c r="C33" i="13" s="1"/>
  <c r="C37" i="13" s="1"/>
  <c r="C41" i="13" s="1"/>
  <c r="C45" i="13" s="1"/>
  <c r="C49" i="13" s="1"/>
  <c r="C53" i="13" s="1"/>
  <c r="C57" i="13" s="1"/>
  <c r="C61" i="13" s="1"/>
  <c r="C65" i="13" s="1"/>
  <c r="C69" i="13" s="1"/>
  <c r="C73" i="13" s="1"/>
  <c r="C77" i="13" s="1"/>
  <c r="C81" i="13" s="1"/>
  <c r="C85" i="13" s="1"/>
  <c r="C89" i="13" s="1"/>
  <c r="C93" i="13" s="1"/>
  <c r="C97" i="13" s="1"/>
  <c r="C101" i="13" s="1"/>
  <c r="C105" i="13" s="1"/>
  <c r="C109" i="13" s="1"/>
  <c r="C113" i="13" s="1"/>
  <c r="C117" i="13" s="1"/>
  <c r="C121" i="13" s="1"/>
  <c r="C125" i="13" s="1"/>
  <c r="C129" i="13" s="1"/>
  <c r="C133" i="13" s="1"/>
  <c r="C137" i="13" s="1"/>
  <c r="C141" i="13" s="1"/>
  <c r="C145" i="13" s="1"/>
  <c r="C149" i="13" s="1"/>
  <c r="C153" i="13" s="1"/>
  <c r="C157" i="13" s="1"/>
  <c r="C161" i="13" s="1"/>
  <c r="C165" i="13" s="1"/>
  <c r="C169" i="13" s="1"/>
  <c r="C173" i="13" s="1"/>
  <c r="C177" i="13" s="1"/>
  <c r="C181" i="13" s="1"/>
  <c r="C185" i="13" s="1"/>
  <c r="C189" i="13" s="1"/>
  <c r="C193" i="13" s="1"/>
  <c r="C197" i="13" s="1"/>
  <c r="C201" i="13" s="1"/>
  <c r="C205" i="13" s="1"/>
  <c r="C209" i="13" s="1"/>
  <c r="C213" i="13" s="1"/>
  <c r="C217" i="13" s="1"/>
  <c r="C221" i="13" s="1"/>
  <c r="C225" i="13" s="1"/>
  <c r="C229" i="13" s="1"/>
  <c r="C233" i="13" s="1"/>
  <c r="C237" i="13" s="1"/>
  <c r="C241" i="13" s="1"/>
  <c r="C245" i="13" s="1"/>
  <c r="C249" i="13" s="1"/>
  <c r="C253" i="13" s="1"/>
  <c r="C257" i="13" s="1"/>
  <c r="C261" i="13" s="1"/>
  <c r="C265" i="13" s="1"/>
  <c r="C269" i="13" s="1"/>
  <c r="C273" i="13" s="1"/>
  <c r="C277" i="13" s="1"/>
  <c r="C281" i="13" s="1"/>
  <c r="C285" i="13" s="1"/>
  <c r="C289" i="13" s="1"/>
  <c r="C293" i="13" s="1"/>
  <c r="C297" i="13" s="1"/>
  <c r="C301" i="13" s="1"/>
  <c r="C305" i="13" s="1"/>
  <c r="C309" i="13" s="1"/>
  <c r="C313" i="13" s="1"/>
  <c r="C317" i="13" s="1"/>
  <c r="C14" i="13"/>
  <c r="C18" i="13" s="1"/>
  <c r="C22" i="13" s="1"/>
  <c r="C26" i="13" s="1"/>
  <c r="C30" i="13" s="1"/>
  <c r="C34" i="13" s="1"/>
  <c r="C38" i="13" s="1"/>
  <c r="C42" i="13" s="1"/>
  <c r="C46" i="13" s="1"/>
  <c r="C50" i="13" s="1"/>
  <c r="C54" i="13" s="1"/>
  <c r="C58" i="13" s="1"/>
  <c r="C62" i="13" s="1"/>
  <c r="C66" i="13" s="1"/>
  <c r="C70" i="13" s="1"/>
  <c r="C74" i="13" s="1"/>
  <c r="C78" i="13" s="1"/>
  <c r="C82" i="13" s="1"/>
  <c r="C86" i="13" s="1"/>
  <c r="C90" i="13" s="1"/>
  <c r="C94" i="13" s="1"/>
  <c r="C98" i="13" s="1"/>
  <c r="C102" i="13" s="1"/>
  <c r="C106" i="13" s="1"/>
  <c r="C110" i="13" s="1"/>
  <c r="C114" i="13" s="1"/>
  <c r="C118" i="13" s="1"/>
  <c r="C122" i="13" s="1"/>
  <c r="C126" i="13" s="1"/>
  <c r="C130" i="13" s="1"/>
  <c r="C134" i="13" s="1"/>
  <c r="C138" i="13" s="1"/>
  <c r="C142" i="13" s="1"/>
  <c r="C146" i="13" s="1"/>
  <c r="C150" i="13" s="1"/>
  <c r="C154" i="13" s="1"/>
  <c r="C158" i="13" s="1"/>
  <c r="C162" i="13" s="1"/>
  <c r="C166" i="13" s="1"/>
  <c r="C170" i="13" s="1"/>
  <c r="C174" i="13" s="1"/>
  <c r="C178" i="13" s="1"/>
  <c r="C182" i="13" s="1"/>
  <c r="C186" i="13" s="1"/>
  <c r="C190" i="13" s="1"/>
  <c r="C194" i="13" s="1"/>
  <c r="C198" i="13" s="1"/>
  <c r="C202" i="13" s="1"/>
  <c r="C206" i="13" s="1"/>
  <c r="C210" i="13" s="1"/>
  <c r="C214" i="13" s="1"/>
  <c r="C218" i="13" s="1"/>
  <c r="C222" i="13" s="1"/>
  <c r="C226" i="13" s="1"/>
  <c r="C230" i="13" s="1"/>
  <c r="C234" i="13" s="1"/>
  <c r="C238" i="13" s="1"/>
  <c r="C242" i="13" s="1"/>
  <c r="C246" i="13" s="1"/>
  <c r="C250" i="13" s="1"/>
  <c r="C254" i="13" s="1"/>
  <c r="C258" i="13" s="1"/>
  <c r="C262" i="13" s="1"/>
  <c r="C266" i="13" s="1"/>
  <c r="C270" i="13" s="1"/>
  <c r="C274" i="13" s="1"/>
  <c r="C278" i="13" s="1"/>
  <c r="C282" i="13" s="1"/>
  <c r="C286" i="13" s="1"/>
  <c r="C290" i="13" s="1"/>
  <c r="C294" i="13" s="1"/>
  <c r="C298" i="13" s="1"/>
  <c r="C302" i="13" s="1"/>
  <c r="C306" i="13" s="1"/>
  <c r="C310" i="13" s="1"/>
  <c r="C314" i="13" s="1"/>
  <c r="C15" i="13"/>
  <c r="C19" i="13" s="1"/>
  <c r="C23" i="13" s="1"/>
  <c r="C27" i="13" s="1"/>
  <c r="C31" i="13" s="1"/>
  <c r="C35" i="13" s="1"/>
  <c r="C39" i="13" s="1"/>
  <c r="C43" i="13" s="1"/>
  <c r="C47" i="13" s="1"/>
  <c r="C51" i="13" s="1"/>
  <c r="C55" i="13" s="1"/>
  <c r="C59" i="13" s="1"/>
  <c r="C63" i="13" s="1"/>
  <c r="C67" i="13" s="1"/>
  <c r="C71" i="13" s="1"/>
  <c r="C75" i="13" s="1"/>
  <c r="C79" i="13" s="1"/>
  <c r="C83" i="13" s="1"/>
  <c r="C87" i="13" s="1"/>
  <c r="C91" i="13" s="1"/>
  <c r="C95" i="13" s="1"/>
  <c r="C99" i="13" s="1"/>
  <c r="C103" i="13" s="1"/>
  <c r="C107" i="13" s="1"/>
  <c r="C111" i="13" s="1"/>
  <c r="C115" i="13" s="1"/>
  <c r="C119" i="13" s="1"/>
  <c r="C123" i="13" s="1"/>
  <c r="C127" i="13" s="1"/>
  <c r="C131" i="13" s="1"/>
  <c r="C135" i="13" s="1"/>
  <c r="C139" i="13" s="1"/>
  <c r="C143" i="13" s="1"/>
  <c r="C147" i="13" s="1"/>
  <c r="C151" i="13" s="1"/>
  <c r="C155" i="13" s="1"/>
  <c r="C159" i="13" s="1"/>
  <c r="C163" i="13" s="1"/>
  <c r="C167" i="13" s="1"/>
  <c r="C171" i="13" s="1"/>
  <c r="C175" i="13" s="1"/>
  <c r="C179" i="13" s="1"/>
  <c r="C183" i="13" s="1"/>
  <c r="C187" i="13" s="1"/>
  <c r="C191" i="13" s="1"/>
  <c r="C195" i="13" s="1"/>
  <c r="C199" i="13" s="1"/>
  <c r="C203" i="13" s="1"/>
  <c r="C207" i="13" s="1"/>
  <c r="C211" i="13" s="1"/>
  <c r="C215" i="13" s="1"/>
  <c r="C219" i="13" s="1"/>
  <c r="C223" i="13" s="1"/>
  <c r="C227" i="13" s="1"/>
  <c r="C231" i="13" s="1"/>
  <c r="C235" i="13" s="1"/>
  <c r="C239" i="13" s="1"/>
  <c r="C243" i="13" s="1"/>
  <c r="C247" i="13" s="1"/>
  <c r="C251" i="13" s="1"/>
  <c r="C255" i="13" s="1"/>
  <c r="C259" i="13" s="1"/>
  <c r="C263" i="13" s="1"/>
  <c r="C267" i="13" s="1"/>
  <c r="C271" i="13" s="1"/>
  <c r="C275" i="13" s="1"/>
  <c r="C279" i="13" s="1"/>
  <c r="C283" i="13" s="1"/>
  <c r="C287" i="13" s="1"/>
  <c r="C291" i="13" s="1"/>
  <c r="C295" i="13" s="1"/>
  <c r="C299" i="13" s="1"/>
  <c r="C303" i="13" s="1"/>
  <c r="C307" i="13" s="1"/>
  <c r="C311" i="13" s="1"/>
  <c r="C315" i="13" s="1"/>
  <c r="E15" i="13" a="1"/>
  <c r="E15" i="13" s="1"/>
  <c r="E16" i="13" a="1"/>
  <c r="E16" i="13" s="1"/>
  <c r="E17" i="13" a="1"/>
  <c r="E17" i="13" s="1"/>
  <c r="E18" i="13" a="1"/>
  <c r="E18" i="13" s="1"/>
  <c r="E19" i="13" a="1"/>
  <c r="E19" i="13" s="1"/>
  <c r="E20" i="13" a="1"/>
  <c r="E20" i="13" s="1"/>
  <c r="E21" i="13" a="1"/>
  <c r="E21" i="13" s="1"/>
  <c r="E22" i="13" a="1"/>
  <c r="E22" i="13" s="1"/>
  <c r="E23" i="13" a="1"/>
  <c r="E23" i="13" s="1"/>
  <c r="E24" i="13" a="1"/>
  <c r="E24" i="13" s="1"/>
  <c r="E25" i="13" a="1"/>
  <c r="E25" i="13" s="1"/>
  <c r="E26" i="13" a="1"/>
  <c r="E26" i="13" s="1"/>
  <c r="E27" i="13" a="1"/>
  <c r="E27" i="13" s="1"/>
  <c r="E28" i="13" a="1"/>
  <c r="E28" i="13" s="1"/>
  <c r="E29" i="13" a="1"/>
  <c r="E29" i="13" s="1"/>
  <c r="E30" i="13" a="1"/>
  <c r="E30" i="13" s="1"/>
  <c r="E31" i="13" a="1"/>
  <c r="E31" i="13" s="1"/>
  <c r="E32" i="13" a="1"/>
  <c r="E32" i="13" s="1"/>
  <c r="E33" i="13" a="1"/>
  <c r="E33" i="13" s="1"/>
  <c r="E34" i="13" a="1"/>
  <c r="E34" i="13" s="1"/>
  <c r="E35" i="13" a="1"/>
  <c r="E35" i="13" s="1"/>
  <c r="E36" i="13" a="1"/>
  <c r="E36" i="13" s="1"/>
  <c r="E37" i="13" a="1"/>
  <c r="E37" i="13" s="1"/>
  <c r="E38" i="13" a="1"/>
  <c r="E38" i="13" s="1"/>
  <c r="E39" i="13" a="1"/>
  <c r="E39" i="13" s="1"/>
  <c r="E40" i="13" a="1"/>
  <c r="E40" i="13" s="1"/>
  <c r="E41" i="13" a="1"/>
  <c r="E41" i="13" s="1"/>
  <c r="E42" i="13" a="1"/>
  <c r="E42" i="13" s="1"/>
  <c r="E43" i="13" a="1"/>
  <c r="E43" i="13" s="1"/>
  <c r="E44" i="13" a="1"/>
  <c r="E44" i="13" s="1"/>
  <c r="E45" i="13" a="1"/>
  <c r="E45" i="13" s="1"/>
  <c r="E46" i="13" a="1"/>
  <c r="E46" i="13" s="1"/>
  <c r="E47" i="13" a="1"/>
  <c r="E47" i="13" s="1"/>
  <c r="E48" i="13" a="1"/>
  <c r="E48" i="13" s="1"/>
  <c r="E49" i="13" a="1"/>
  <c r="E49" i="13" s="1"/>
  <c r="E50" i="13" a="1"/>
  <c r="E50" i="13" s="1"/>
  <c r="E51" i="13" a="1"/>
  <c r="E51" i="13" s="1"/>
  <c r="E52" i="13" a="1"/>
  <c r="E52" i="13" s="1"/>
  <c r="E53" i="13" a="1"/>
  <c r="E53" i="13" s="1"/>
  <c r="E54" i="13" a="1"/>
  <c r="E54" i="13" s="1"/>
  <c r="E55" i="13" a="1"/>
  <c r="E55" i="13" s="1"/>
  <c r="E56" i="13" a="1"/>
  <c r="E56" i="13" s="1"/>
  <c r="E57" i="13" a="1"/>
  <c r="E57" i="13" s="1"/>
  <c r="E58" i="13" a="1"/>
  <c r="E58" i="13" s="1"/>
  <c r="E59" i="13" a="1"/>
  <c r="E59" i="13" s="1"/>
  <c r="E60" i="13" a="1"/>
  <c r="E60" i="13" s="1"/>
  <c r="E61" i="13" a="1"/>
  <c r="E61" i="13" s="1"/>
  <c r="E62" i="13" a="1"/>
  <c r="E62" i="13" s="1"/>
  <c r="E63" i="13" a="1"/>
  <c r="E63" i="13" s="1"/>
  <c r="E64" i="13" a="1"/>
  <c r="E64" i="13" s="1"/>
  <c r="E65" i="13" a="1"/>
  <c r="E65" i="13" s="1"/>
  <c r="E66" i="13" a="1"/>
  <c r="E66" i="13" s="1"/>
  <c r="E67" i="13" a="1"/>
  <c r="E67" i="13" s="1"/>
  <c r="E68" i="13" a="1"/>
  <c r="E68" i="13" s="1"/>
  <c r="E69" i="13" a="1"/>
  <c r="E69" i="13" s="1"/>
  <c r="E70" i="13" a="1"/>
  <c r="E70" i="13" s="1"/>
  <c r="E71" i="13" a="1"/>
  <c r="E71" i="13" s="1"/>
  <c r="E72" i="13" a="1"/>
  <c r="E72" i="13" s="1"/>
  <c r="E73" i="13" a="1"/>
  <c r="E73" i="13" s="1"/>
  <c r="E74" i="13" a="1"/>
  <c r="E74" i="13" s="1"/>
  <c r="E75" i="13" a="1"/>
  <c r="E75" i="13" s="1"/>
  <c r="E76" i="13" a="1"/>
  <c r="E76" i="13" s="1"/>
  <c r="E77" i="13" a="1"/>
  <c r="E77" i="13" s="1"/>
  <c r="E78" i="13" a="1"/>
  <c r="E78" i="13" s="1"/>
  <c r="E79" i="13" a="1"/>
  <c r="E79" i="13" s="1"/>
  <c r="E80" i="13" a="1"/>
  <c r="E80" i="13" s="1"/>
  <c r="E81" i="13" a="1"/>
  <c r="E81" i="13" s="1"/>
  <c r="E82" i="13" a="1"/>
  <c r="E82" i="13" s="1"/>
  <c r="E83" i="13" a="1"/>
  <c r="E83" i="13" s="1"/>
  <c r="E84" i="13" a="1"/>
  <c r="E84" i="13" s="1"/>
  <c r="E85" i="13" a="1"/>
  <c r="E85" i="13" s="1"/>
  <c r="E86" i="13" a="1"/>
  <c r="E86" i="13" s="1"/>
  <c r="E87" i="13" a="1"/>
  <c r="E87" i="13" s="1"/>
  <c r="E88" i="13" a="1"/>
  <c r="E88" i="13" s="1"/>
  <c r="E89" i="13" a="1"/>
  <c r="E89" i="13" s="1"/>
  <c r="E90" i="13" a="1"/>
  <c r="E90" i="13" s="1"/>
  <c r="E91" i="13" a="1"/>
  <c r="E91" i="13" s="1"/>
  <c r="E92" i="13" a="1"/>
  <c r="E92" i="13" s="1"/>
  <c r="E93" i="13" a="1"/>
  <c r="E93" i="13" s="1"/>
  <c r="E94" i="13" a="1"/>
  <c r="E94" i="13" s="1"/>
  <c r="E95" i="13" a="1"/>
  <c r="E95" i="13" s="1"/>
  <c r="E96" i="13" a="1"/>
  <c r="E96" i="13" s="1"/>
  <c r="E97" i="13" a="1"/>
  <c r="E97" i="13" s="1"/>
  <c r="E98" i="13" a="1"/>
  <c r="E98" i="13" s="1"/>
  <c r="E99" i="13" a="1"/>
  <c r="E99" i="13" s="1"/>
  <c r="E100" i="13" a="1"/>
  <c r="E100" i="13" s="1"/>
  <c r="E101" i="13" a="1"/>
  <c r="E101" i="13" s="1"/>
  <c r="E102" i="13" a="1"/>
  <c r="E102" i="13" s="1"/>
  <c r="E103" i="13" a="1"/>
  <c r="E103" i="13" s="1"/>
  <c r="E104" i="13" a="1"/>
  <c r="E104" i="13" s="1"/>
  <c r="E105" i="13" a="1"/>
  <c r="E105" i="13" s="1"/>
  <c r="E106" i="13" a="1"/>
  <c r="E106" i="13" s="1"/>
  <c r="E107" i="13" a="1"/>
  <c r="E107" i="13" s="1"/>
  <c r="E108" i="13" a="1"/>
  <c r="E108" i="13" s="1"/>
  <c r="E109" i="13" a="1"/>
  <c r="E109" i="13" s="1"/>
  <c r="E110" i="13" a="1"/>
  <c r="E110" i="13" s="1"/>
  <c r="E111" i="13" a="1"/>
  <c r="E111" i="13" s="1"/>
  <c r="E112" i="13" a="1"/>
  <c r="E112" i="13" s="1"/>
  <c r="E113" i="13" a="1"/>
  <c r="E113" i="13" s="1"/>
  <c r="E114" i="13" a="1"/>
  <c r="E114" i="13" s="1"/>
  <c r="E115" i="13" a="1"/>
  <c r="E115" i="13" s="1"/>
  <c r="E116" i="13" a="1"/>
  <c r="E116" i="13" s="1"/>
  <c r="E117" i="13" a="1"/>
  <c r="E117" i="13" s="1"/>
  <c r="E118" i="13" a="1"/>
  <c r="E118" i="13" s="1"/>
  <c r="E119" i="13" a="1"/>
  <c r="E119" i="13" s="1"/>
  <c r="E120" i="13" a="1"/>
  <c r="E120" i="13" s="1"/>
  <c r="E121" i="13" a="1"/>
  <c r="E121" i="13" s="1"/>
  <c r="E122" i="13" a="1"/>
  <c r="E122" i="13" s="1"/>
  <c r="E123" i="13" a="1"/>
  <c r="E123" i="13" s="1"/>
  <c r="E124" i="13" a="1"/>
  <c r="E124" i="13" s="1"/>
  <c r="E125" i="13" a="1"/>
  <c r="E125" i="13" s="1"/>
  <c r="E126" i="13" a="1"/>
  <c r="E126" i="13" s="1"/>
  <c r="E127" i="13" a="1"/>
  <c r="E127" i="13" s="1"/>
  <c r="E128" i="13" a="1"/>
  <c r="E128" i="13" s="1"/>
  <c r="E129" i="13" a="1"/>
  <c r="E129" i="13" s="1"/>
  <c r="E130" i="13" a="1"/>
  <c r="E130" i="13" s="1"/>
  <c r="E131" i="13" a="1"/>
  <c r="E131" i="13" s="1"/>
  <c r="E132" i="13" a="1"/>
  <c r="E132" i="13" s="1"/>
  <c r="E133" i="13" a="1"/>
  <c r="E133" i="13" s="1"/>
  <c r="E134" i="13" a="1"/>
  <c r="E134" i="13" s="1"/>
  <c r="E135" i="13" a="1"/>
  <c r="E135" i="13" s="1"/>
  <c r="E136" i="13" a="1"/>
  <c r="E136" i="13" s="1"/>
  <c r="E137" i="13" a="1"/>
  <c r="E137" i="13" s="1"/>
  <c r="E138" i="13" a="1"/>
  <c r="E138" i="13" s="1"/>
  <c r="E139" i="13" a="1"/>
  <c r="E139" i="13" s="1"/>
  <c r="E140" i="13" a="1"/>
  <c r="E140" i="13" s="1"/>
  <c r="E141" i="13" a="1"/>
  <c r="E141" i="13" s="1"/>
  <c r="E142" i="13" a="1"/>
  <c r="E142" i="13" s="1"/>
  <c r="E143" i="13" a="1"/>
  <c r="E143" i="13" s="1"/>
  <c r="E144" i="13" a="1"/>
  <c r="E144" i="13" s="1"/>
  <c r="E145" i="13" a="1"/>
  <c r="E145" i="13" s="1"/>
  <c r="E146" i="13" a="1"/>
  <c r="E146" i="13" s="1"/>
  <c r="E147" i="13" a="1"/>
  <c r="E147" i="13" s="1"/>
  <c r="E148" i="13" a="1"/>
  <c r="E148" i="13" s="1"/>
  <c r="E149" i="13" a="1"/>
  <c r="E149" i="13" s="1"/>
  <c r="E150" i="13" a="1"/>
  <c r="E150" i="13" s="1"/>
  <c r="E151" i="13" a="1"/>
  <c r="E151" i="13" s="1"/>
  <c r="E152" i="13" a="1"/>
  <c r="E152" i="13" s="1"/>
  <c r="E153" i="13" a="1"/>
  <c r="E153" i="13" s="1"/>
  <c r="E154" i="13" a="1"/>
  <c r="E154" i="13" s="1"/>
  <c r="E155" i="13" a="1"/>
  <c r="E155" i="13" s="1"/>
  <c r="E156" i="13" a="1"/>
  <c r="E156" i="13" s="1"/>
  <c r="E157" i="13" a="1"/>
  <c r="E157" i="13" s="1"/>
  <c r="E158" i="13" a="1"/>
  <c r="E158" i="13" s="1"/>
  <c r="E159" i="13" a="1"/>
  <c r="E159" i="13" s="1"/>
  <c r="E160" i="13" a="1"/>
  <c r="E160" i="13" s="1"/>
  <c r="E161" i="13" a="1"/>
  <c r="E161" i="13" s="1"/>
  <c r="E162" i="13" a="1"/>
  <c r="E162" i="13" s="1"/>
  <c r="E163" i="13" a="1"/>
  <c r="E163" i="13" s="1"/>
  <c r="E164" i="13" a="1"/>
  <c r="E164" i="13" s="1"/>
  <c r="E165" i="13" a="1"/>
  <c r="E165" i="13" s="1"/>
  <c r="E166" i="13" a="1"/>
  <c r="E166" i="13" s="1"/>
  <c r="E167" i="13" a="1"/>
  <c r="E167" i="13" s="1"/>
  <c r="E168" i="13" a="1"/>
  <c r="E168" i="13" s="1"/>
  <c r="E169" i="13" a="1"/>
  <c r="E169" i="13" s="1"/>
  <c r="E170" i="13" a="1"/>
  <c r="E170" i="13" s="1"/>
  <c r="E171" i="13" a="1"/>
  <c r="E171" i="13" s="1"/>
  <c r="E172" i="13" a="1"/>
  <c r="E172" i="13" s="1"/>
  <c r="E173" i="13" a="1"/>
  <c r="E173" i="13" s="1"/>
  <c r="E174" i="13" a="1"/>
  <c r="E174" i="13" s="1"/>
  <c r="E175" i="13" a="1"/>
  <c r="E175" i="13" s="1"/>
  <c r="E176" i="13" a="1"/>
  <c r="E176" i="13" s="1"/>
  <c r="E177" i="13" a="1"/>
  <c r="E177" i="13" s="1"/>
  <c r="E178" i="13" a="1"/>
  <c r="E178" i="13" s="1"/>
  <c r="E179" i="13" a="1"/>
  <c r="E179" i="13" s="1"/>
  <c r="E180" i="13" a="1"/>
  <c r="E180" i="13" s="1"/>
  <c r="E181" i="13" a="1"/>
  <c r="E181" i="13" s="1"/>
  <c r="E182" i="13" a="1"/>
  <c r="E182" i="13" s="1"/>
  <c r="E183" i="13" a="1"/>
  <c r="E183" i="13" s="1"/>
  <c r="E184" i="13" a="1"/>
  <c r="E184" i="13" s="1"/>
  <c r="E185" i="13" a="1"/>
  <c r="E185" i="13" s="1"/>
  <c r="E186" i="13" a="1"/>
  <c r="E186" i="13" s="1"/>
  <c r="E187" i="13" a="1"/>
  <c r="E187" i="13" s="1"/>
  <c r="E188" i="13" a="1"/>
  <c r="E188" i="13" s="1"/>
  <c r="E189" i="13" a="1"/>
  <c r="E189" i="13" s="1"/>
  <c r="E190" i="13" a="1"/>
  <c r="E190" i="13" s="1"/>
  <c r="E191" i="13" a="1"/>
  <c r="E191" i="13" s="1"/>
  <c r="E192" i="13" a="1"/>
  <c r="E192" i="13" s="1"/>
  <c r="E193" i="13" a="1"/>
  <c r="E193" i="13" s="1"/>
  <c r="E194" i="13" a="1"/>
  <c r="E194" i="13" s="1"/>
  <c r="E195" i="13" a="1"/>
  <c r="E195" i="13" s="1"/>
  <c r="E196" i="13" a="1"/>
  <c r="E196" i="13" s="1"/>
  <c r="E197" i="13" a="1"/>
  <c r="E197" i="13" s="1"/>
  <c r="E198" i="13" a="1"/>
  <c r="E198" i="13" s="1"/>
  <c r="E199" i="13" a="1"/>
  <c r="E199" i="13" s="1"/>
  <c r="E200" i="13" a="1"/>
  <c r="E200" i="13" s="1"/>
  <c r="E201" i="13" a="1"/>
  <c r="E201" i="13" s="1"/>
  <c r="E202" i="13" a="1"/>
  <c r="E202" i="13" s="1"/>
  <c r="E203" i="13" a="1"/>
  <c r="E203" i="13" s="1"/>
  <c r="E204" i="13" a="1"/>
  <c r="E204" i="13" s="1"/>
  <c r="E205" i="13" a="1"/>
  <c r="E205" i="13" s="1"/>
  <c r="E206" i="13" a="1"/>
  <c r="E206" i="13" s="1"/>
  <c r="E207" i="13" a="1"/>
  <c r="E207" i="13" s="1"/>
  <c r="E208" i="13" a="1"/>
  <c r="E208" i="13" s="1"/>
  <c r="E209" i="13" a="1"/>
  <c r="E209" i="13" s="1"/>
  <c r="E210" i="13" a="1"/>
  <c r="E210" i="13" s="1"/>
  <c r="E211" i="13" a="1"/>
  <c r="E211" i="13" s="1"/>
  <c r="E212" i="13" a="1"/>
  <c r="E212" i="13" s="1"/>
  <c r="E213" i="13" a="1"/>
  <c r="E213" i="13" s="1"/>
  <c r="E214" i="13" a="1"/>
  <c r="E214" i="13" s="1"/>
  <c r="E215" i="13" a="1"/>
  <c r="E215" i="13" s="1"/>
  <c r="E216" i="13" a="1"/>
  <c r="E216" i="13" s="1"/>
  <c r="E217" i="13" a="1"/>
  <c r="E217" i="13" s="1"/>
  <c r="E218" i="13" a="1"/>
  <c r="E218" i="13" s="1"/>
  <c r="E219" i="13" a="1"/>
  <c r="E219" i="13" s="1"/>
  <c r="E220" i="13" a="1"/>
  <c r="E220" i="13" s="1"/>
  <c r="E221" i="13" a="1"/>
  <c r="E221" i="13" s="1"/>
  <c r="E222" i="13" a="1"/>
  <c r="E222" i="13" s="1"/>
  <c r="E223" i="13" a="1"/>
  <c r="E223" i="13" s="1"/>
  <c r="E224" i="13" a="1"/>
  <c r="E224" i="13" s="1"/>
  <c r="E225" i="13" a="1"/>
  <c r="E225" i="13" s="1"/>
  <c r="E226" i="13" a="1"/>
  <c r="E226" i="13" s="1"/>
  <c r="E227" i="13" a="1"/>
  <c r="E227" i="13" s="1"/>
  <c r="E228" i="13" a="1"/>
  <c r="E228" i="13" s="1"/>
  <c r="E229" i="13" a="1"/>
  <c r="E229" i="13" s="1"/>
  <c r="E230" i="13" a="1"/>
  <c r="E230" i="13" s="1"/>
  <c r="E231" i="13" a="1"/>
  <c r="E231" i="13" s="1"/>
  <c r="E232" i="13" a="1"/>
  <c r="E232" i="13" s="1"/>
  <c r="E233" i="13" a="1"/>
  <c r="E233" i="13" s="1"/>
  <c r="E234" i="13" a="1"/>
  <c r="E234" i="13" s="1"/>
  <c r="E235" i="13" a="1"/>
  <c r="E235" i="13" s="1"/>
  <c r="E236" i="13" a="1"/>
  <c r="E236" i="13" s="1"/>
  <c r="E237" i="13" a="1"/>
  <c r="E237" i="13" s="1"/>
  <c r="E238" i="13" a="1"/>
  <c r="E238" i="13" s="1"/>
  <c r="E239" i="13" a="1"/>
  <c r="E239" i="13" s="1"/>
  <c r="E240" i="13" a="1"/>
  <c r="E240" i="13" s="1"/>
  <c r="E241" i="13" a="1"/>
  <c r="E241" i="13" s="1"/>
  <c r="E242" i="13" a="1"/>
  <c r="E242" i="13" s="1"/>
  <c r="E243" i="13" a="1"/>
  <c r="E243" i="13" s="1"/>
  <c r="E244" i="13" a="1"/>
  <c r="E244" i="13" s="1"/>
  <c r="E245" i="13" a="1"/>
  <c r="E245" i="13" s="1"/>
  <c r="E246" i="13" a="1"/>
  <c r="E246" i="13" s="1"/>
  <c r="E247" i="13" a="1"/>
  <c r="E247" i="13" s="1"/>
  <c r="E248" i="13" a="1"/>
  <c r="E248" i="13" s="1"/>
  <c r="E249" i="13" a="1"/>
  <c r="E249" i="13" s="1"/>
  <c r="E250" i="13" a="1"/>
  <c r="E250" i="13" s="1"/>
  <c r="E251" i="13" a="1"/>
  <c r="E251" i="13" s="1"/>
  <c r="E252" i="13" a="1"/>
  <c r="E252" i="13" s="1"/>
  <c r="E253" i="13" a="1"/>
  <c r="E253" i="13" s="1"/>
  <c r="E254" i="13" a="1"/>
  <c r="E254" i="13" s="1"/>
  <c r="E255" i="13" a="1"/>
  <c r="E255" i="13" s="1"/>
  <c r="E256" i="13" a="1"/>
  <c r="E256" i="13" s="1"/>
  <c r="E257" i="13" a="1"/>
  <c r="E257" i="13" s="1"/>
  <c r="E258" i="13" a="1"/>
  <c r="E258" i="13" s="1"/>
  <c r="E259" i="13" a="1"/>
  <c r="E259" i="13" s="1"/>
  <c r="E260" i="13" a="1"/>
  <c r="E260" i="13" s="1"/>
  <c r="E261" i="13" a="1"/>
  <c r="E261" i="13" s="1"/>
  <c r="E262" i="13" a="1"/>
  <c r="E262" i="13" s="1"/>
  <c r="E263" i="13" a="1"/>
  <c r="E263" i="13" s="1"/>
  <c r="E264" i="13" a="1"/>
  <c r="E264" i="13" s="1"/>
  <c r="E265" i="13" a="1"/>
  <c r="E265" i="13" s="1"/>
  <c r="E266" i="13" a="1"/>
  <c r="E266" i="13" s="1"/>
  <c r="E267" i="13" a="1"/>
  <c r="E267" i="13" s="1"/>
  <c r="E268" i="13" a="1"/>
  <c r="E268" i="13" s="1"/>
  <c r="E269" i="13" a="1"/>
  <c r="E269" i="13" s="1"/>
  <c r="E270" i="13" a="1"/>
  <c r="E270" i="13" s="1"/>
  <c r="E271" i="13" a="1"/>
  <c r="E271" i="13" s="1"/>
  <c r="E272" i="13" a="1"/>
  <c r="E272" i="13" s="1"/>
  <c r="E273" i="13" a="1"/>
  <c r="E273" i="13" s="1"/>
  <c r="E274" i="13" a="1"/>
  <c r="E274" i="13" s="1"/>
  <c r="E275" i="13" a="1"/>
  <c r="E275" i="13" s="1"/>
  <c r="E276" i="13" a="1"/>
  <c r="E276" i="13" s="1"/>
  <c r="E277" i="13" a="1"/>
  <c r="E277" i="13" s="1"/>
  <c r="E278" i="13" a="1"/>
  <c r="E278" i="13" s="1"/>
  <c r="E279" i="13" a="1"/>
  <c r="E279" i="13" s="1"/>
  <c r="E280" i="13" a="1"/>
  <c r="E280" i="13" s="1"/>
  <c r="E281" i="13" a="1"/>
  <c r="E281" i="13" s="1"/>
  <c r="E282" i="13" a="1"/>
  <c r="E282" i="13" s="1"/>
  <c r="E283" i="13" a="1"/>
  <c r="E283" i="13" s="1"/>
  <c r="E284" i="13" a="1"/>
  <c r="E284" i="13" s="1"/>
  <c r="E285" i="13" a="1"/>
  <c r="E285" i="13" s="1"/>
  <c r="E286" i="13" a="1"/>
  <c r="E286" i="13" s="1"/>
  <c r="E287" i="13" a="1"/>
  <c r="E287" i="13" s="1"/>
  <c r="E288" i="13" a="1"/>
  <c r="E288" i="13" s="1"/>
  <c r="E289" i="13" a="1"/>
  <c r="E289" i="13" s="1"/>
  <c r="E290" i="13" a="1"/>
  <c r="E290" i="13" s="1"/>
  <c r="E291" i="13" a="1"/>
  <c r="E291" i="13" s="1"/>
  <c r="E292" i="13" a="1"/>
  <c r="E292" i="13" s="1"/>
  <c r="E293" i="13" a="1"/>
  <c r="E293" i="13" s="1"/>
  <c r="E294" i="13" a="1"/>
  <c r="E294" i="13" s="1"/>
  <c r="E295" i="13" a="1"/>
  <c r="E295" i="13" s="1"/>
  <c r="E296" i="13" a="1"/>
  <c r="E296" i="13" s="1"/>
  <c r="E297" i="13" a="1"/>
  <c r="E297" i="13" s="1"/>
  <c r="E298" i="13" a="1"/>
  <c r="E298" i="13" s="1"/>
  <c r="E299" i="13" a="1"/>
  <c r="E299" i="13" s="1"/>
  <c r="E300" i="13" a="1"/>
  <c r="E300" i="13" s="1"/>
  <c r="E301" i="13" a="1"/>
  <c r="E301" i="13" s="1"/>
  <c r="E302" i="13" a="1"/>
  <c r="E302" i="13" s="1"/>
  <c r="E303" i="13" a="1"/>
  <c r="E303" i="13" s="1"/>
  <c r="E304" i="13" a="1"/>
  <c r="E304" i="13" s="1"/>
  <c r="E305" i="13" a="1"/>
  <c r="E305" i="13" s="1"/>
  <c r="E306" i="13" a="1"/>
  <c r="E306" i="13" s="1"/>
  <c r="E307" i="13" a="1"/>
  <c r="E307" i="13" s="1"/>
  <c r="E308" i="13" a="1"/>
  <c r="E308" i="13" s="1"/>
  <c r="E309" i="13" a="1"/>
  <c r="E309" i="13" s="1"/>
  <c r="E310" i="13" a="1"/>
  <c r="E310" i="13" s="1"/>
  <c r="E311" i="13" a="1"/>
  <c r="E311" i="13" s="1"/>
  <c r="E312" i="13" a="1"/>
  <c r="E312" i="13" s="1"/>
  <c r="E313" i="13" a="1"/>
  <c r="E313" i="13" s="1"/>
  <c r="E314" i="13" a="1"/>
  <c r="E314" i="13" s="1"/>
  <c r="E315" i="13" a="1"/>
  <c r="E315" i="13" s="1"/>
  <c r="E316" i="13" a="1"/>
  <c r="E316" i="13" s="1"/>
  <c r="E317" i="13" a="1"/>
  <c r="E317" i="13" s="1"/>
  <c r="E14" i="13" a="1"/>
  <c r="E14" i="13" s="1"/>
  <c r="J3" i="8"/>
  <c r="J4" i="8"/>
  <c r="J5" i="8"/>
  <c r="J6" i="8"/>
  <c r="J7" i="8"/>
  <c r="J8" i="8"/>
  <c r="J9" i="8"/>
  <c r="J10" i="8"/>
  <c r="J11" i="8"/>
  <c r="J12" i="8"/>
  <c r="J13" i="8"/>
  <c r="J14" i="8"/>
  <c r="J15" i="8"/>
  <c r="J16" i="8"/>
  <c r="J17" i="8"/>
  <c r="J18" i="8"/>
  <c r="J19" i="8"/>
  <c r="J20" i="8"/>
  <c r="J21" i="8"/>
  <c r="J22" i="8"/>
  <c r="J23" i="8"/>
  <c r="J24" i="8"/>
  <c r="J25" i="8"/>
  <c r="J26" i="8"/>
  <c r="J27" i="8"/>
  <c r="J28" i="8"/>
  <c r="J29" i="8"/>
  <c r="J30" i="8"/>
  <c r="J31" i="8"/>
  <c r="J32" i="8"/>
  <c r="J33" i="8"/>
  <c r="J34" i="8"/>
  <c r="J35" i="8"/>
  <c r="J36" i="8"/>
  <c r="J37" i="8"/>
  <c r="J38" i="8"/>
  <c r="J39" i="8"/>
  <c r="J40" i="8"/>
  <c r="J41" i="8"/>
  <c r="J42" i="8"/>
  <c r="J43" i="8"/>
  <c r="J44" i="8"/>
  <c r="J45" i="8"/>
  <c r="J46" i="8"/>
  <c r="J47" i="8"/>
  <c r="J48" i="8"/>
  <c r="J49" i="8"/>
  <c r="J50" i="8"/>
  <c r="J51" i="8"/>
  <c r="J52" i="8"/>
  <c r="J53" i="8"/>
  <c r="J54" i="8"/>
  <c r="J55" i="8"/>
  <c r="J56" i="8"/>
  <c r="J57" i="8"/>
  <c r="J58" i="8"/>
  <c r="J59" i="8"/>
  <c r="J60" i="8"/>
  <c r="J61" i="8"/>
  <c r="J62" i="8"/>
  <c r="J63" i="8"/>
  <c r="J64" i="8"/>
  <c r="J65" i="8"/>
  <c r="J66" i="8"/>
  <c r="J67" i="8"/>
  <c r="J68" i="8"/>
  <c r="J69" i="8"/>
  <c r="J70" i="8"/>
  <c r="J71" i="8"/>
  <c r="J72" i="8"/>
  <c r="J73" i="8"/>
  <c r="J74" i="8"/>
  <c r="J75" i="8"/>
  <c r="J76" i="8"/>
  <c r="J77" i="8"/>
  <c r="J2" i="8"/>
  <c r="R38" i="9"/>
  <c r="R39" i="9"/>
  <c r="R40" i="9" s="1"/>
  <c r="R41" i="9"/>
  <c r="R42" i="9"/>
  <c r="R43" i="9"/>
  <c r="R44" i="9"/>
  <c r="R46" i="9" s="1"/>
  <c r="R45" i="9"/>
  <c r="AX7" i="13" l="1"/>
  <c r="E10" i="13"/>
  <c r="E11" i="13"/>
  <c r="E12" i="13"/>
  <c r="E13" i="13"/>
  <c r="C10" i="13"/>
  <c r="AX15" i="13"/>
  <c r="AY15" i="13"/>
  <c r="AX16" i="13" l="1"/>
  <c r="AY16" i="13"/>
  <c r="AX17" i="13" l="1"/>
  <c r="AY17" i="13"/>
  <c r="AX18" i="13" l="1"/>
  <c r="AY18" i="13"/>
  <c r="AX19" i="13" l="1"/>
  <c r="AY19" i="13"/>
  <c r="AX20" i="13" l="1"/>
  <c r="AY20" i="13"/>
  <c r="AX21" i="13" l="1"/>
  <c r="AY21" i="13"/>
  <c r="AY22" i="13" l="1"/>
  <c r="AX22" i="13"/>
  <c r="AX23" i="13" l="1"/>
  <c r="AY23" i="13"/>
  <c r="AY24" i="13" l="1"/>
  <c r="AX24" i="13"/>
  <c r="AY25" i="13" l="1"/>
  <c r="AX25" i="13"/>
  <c r="AX26" i="13" l="1"/>
  <c r="AY26" i="13"/>
  <c r="AX27" i="13" l="1"/>
  <c r="AY27" i="13"/>
  <c r="AX28" i="13" l="1"/>
  <c r="AY28" i="13"/>
  <c r="AX29" i="13" l="1"/>
  <c r="AY29" i="13"/>
  <c r="M1" i="12"/>
  <c r="G5" i="12"/>
  <c r="G6" i="12"/>
  <c r="G10" i="12"/>
  <c r="G11" i="12" s="1"/>
  <c r="G15" i="12"/>
  <c r="G16" i="12"/>
  <c r="G17" i="12" s="1"/>
  <c r="G19" i="12" s="1"/>
  <c r="G20" i="12" s="1"/>
  <c r="H17" i="12"/>
  <c r="H19" i="12" s="1"/>
  <c r="H18" i="12"/>
  <c r="I19" i="12"/>
  <c r="G36" i="12"/>
  <c r="G39" i="12"/>
  <c r="G40" i="12"/>
  <c r="G41" i="12" s="1"/>
  <c r="G47" i="12" s="1"/>
  <c r="G45" i="12"/>
  <c r="G46" i="12"/>
  <c r="J57" i="12"/>
  <c r="I58" i="12"/>
  <c r="J58" i="12" s="1"/>
  <c r="K58" i="12"/>
  <c r="L58" i="12" s="1"/>
  <c r="I59" i="12"/>
  <c r="J59" i="12" s="1"/>
  <c r="K59" i="12"/>
  <c r="L59" i="12" s="1"/>
  <c r="I60" i="12"/>
  <c r="J60" i="12" s="1"/>
  <c r="K60" i="12"/>
  <c r="L60" i="12" s="1"/>
  <c r="I61" i="12"/>
  <c r="J61" i="12" s="1"/>
  <c r="K61" i="12"/>
  <c r="L61" i="12" s="1"/>
  <c r="I62" i="12"/>
  <c r="J62" i="12" s="1"/>
  <c r="K62" i="12"/>
  <c r="L62" i="12" s="1"/>
  <c r="I63" i="12"/>
  <c r="J63" i="12" s="1"/>
  <c r="K63" i="12"/>
  <c r="L63" i="12" s="1"/>
  <c r="I64" i="12"/>
  <c r="J64" i="12" s="1"/>
  <c r="K64" i="12"/>
  <c r="L64" i="12" s="1"/>
  <c r="I65" i="12"/>
  <c r="J65" i="12" s="1"/>
  <c r="K65" i="12"/>
  <c r="L65" i="12" s="1"/>
  <c r="I66" i="12"/>
  <c r="J66" i="12" s="1"/>
  <c r="K66" i="12"/>
  <c r="L66" i="12" s="1"/>
  <c r="I67" i="12"/>
  <c r="J67" i="12" s="1"/>
  <c r="K67" i="12"/>
  <c r="L67" i="12" s="1"/>
  <c r="I68" i="12"/>
  <c r="J68" i="12" s="1"/>
  <c r="K68" i="12"/>
  <c r="L68" i="12" s="1"/>
  <c r="I69" i="12"/>
  <c r="J69" i="12" s="1"/>
  <c r="K69" i="12"/>
  <c r="L69" i="12" s="1"/>
  <c r="I70" i="12"/>
  <c r="J70" i="12" s="1"/>
  <c r="K70" i="12"/>
  <c r="L70" i="12" s="1"/>
  <c r="I71" i="12"/>
  <c r="J71" i="12" s="1"/>
  <c r="K71" i="12"/>
  <c r="L71" i="12" s="1"/>
  <c r="G77" i="12"/>
  <c r="K77" i="12"/>
  <c r="S5" i="11"/>
  <c r="T5" i="11"/>
  <c r="U5" i="11"/>
  <c r="V5" i="11"/>
  <c r="W5" i="11"/>
  <c r="X5" i="11"/>
  <c r="Y5" i="11"/>
  <c r="Z5" i="11"/>
  <c r="AA5" i="11"/>
  <c r="AB5" i="11"/>
  <c r="N6" i="11"/>
  <c r="O6" i="11" s="1"/>
  <c r="S6" i="11"/>
  <c r="S10" i="11" s="1"/>
  <c r="V6" i="11"/>
  <c r="W6" i="11"/>
  <c r="W10" i="11" s="1"/>
  <c r="Y6" i="11"/>
  <c r="Y10" i="11" s="1"/>
  <c r="Z6" i="11"/>
  <c r="Z10" i="11" s="1"/>
  <c r="AB6" i="11"/>
  <c r="N7" i="11"/>
  <c r="O7" i="11" s="1"/>
  <c r="S7" i="11"/>
  <c r="V7" i="11"/>
  <c r="W7" i="11"/>
  <c r="Y7" i="11"/>
  <c r="Z7" i="11"/>
  <c r="AB7" i="11"/>
  <c r="N8" i="11"/>
  <c r="O8" i="11" s="1"/>
  <c r="S8" i="11"/>
  <c r="V8" i="11"/>
  <c r="W8" i="11"/>
  <c r="Y8" i="11"/>
  <c r="Z8" i="11"/>
  <c r="AB8" i="11"/>
  <c r="N9" i="11"/>
  <c r="O9" i="11" s="1"/>
  <c r="S9" i="11"/>
  <c r="V9" i="11"/>
  <c r="W9" i="11"/>
  <c r="Y9" i="11"/>
  <c r="Z9" i="11"/>
  <c r="AB9" i="11"/>
  <c r="D10" i="11"/>
  <c r="N10" i="11" s="1"/>
  <c r="E10" i="11"/>
  <c r="T6" i="11" s="1"/>
  <c r="F10" i="11"/>
  <c r="G10" i="11"/>
  <c r="H10" i="11"/>
  <c r="I10" i="11"/>
  <c r="X6" i="11" s="1"/>
  <c r="J10" i="11"/>
  <c r="J11" i="11" s="1"/>
  <c r="K10" i="11"/>
  <c r="K11" i="11" s="1"/>
  <c r="L10" i="11"/>
  <c r="AA6" i="11" s="1"/>
  <c r="M10" i="11"/>
  <c r="M11" i="11" s="1"/>
  <c r="V10" i="11"/>
  <c r="AB10" i="11"/>
  <c r="H15" i="11"/>
  <c r="I15" i="11"/>
  <c r="O15" i="11" s="1"/>
  <c r="S15" i="11"/>
  <c r="T15" i="11"/>
  <c r="Z15" i="11"/>
  <c r="AC15" i="11"/>
  <c r="AC19" i="11" s="1"/>
  <c r="H16" i="11"/>
  <c r="I16" i="11"/>
  <c r="O16" i="11"/>
  <c r="S16" i="11"/>
  <c r="T16" i="11"/>
  <c r="U16" i="11"/>
  <c r="AA16" i="11"/>
  <c r="AB16" i="11"/>
  <c r="AC16" i="11"/>
  <c r="H17" i="11"/>
  <c r="O17" i="11" s="1"/>
  <c r="I17" i="11"/>
  <c r="X17" i="11" s="1"/>
  <c r="S17" i="11"/>
  <c r="V17" i="11"/>
  <c r="Y17" i="11"/>
  <c r="Z17" i="11"/>
  <c r="AB17" i="11"/>
  <c r="AC17" i="11"/>
  <c r="H18" i="11"/>
  <c r="O18" i="11" s="1"/>
  <c r="I18" i="11"/>
  <c r="X18" i="11" s="1"/>
  <c r="T18" i="11"/>
  <c r="Z18" i="11"/>
  <c r="AC18" i="11"/>
  <c r="D19" i="11"/>
  <c r="S18" i="11" s="1"/>
  <c r="S19" i="11" s="1"/>
  <c r="E19" i="11"/>
  <c r="T17" i="11" s="1"/>
  <c r="F19" i="11"/>
  <c r="U15" i="11" s="1"/>
  <c r="G19" i="11"/>
  <c r="V15" i="11" s="1"/>
  <c r="I19" i="11"/>
  <c r="X16" i="11" s="1"/>
  <c r="J19" i="11"/>
  <c r="Y18" i="11" s="1"/>
  <c r="K19" i="11"/>
  <c r="Z16" i="11" s="1"/>
  <c r="Z19" i="11" s="1"/>
  <c r="L19" i="11"/>
  <c r="AA17" i="11" s="1"/>
  <c r="M19" i="11"/>
  <c r="AB18" i="11" s="1"/>
  <c r="N19" i="11"/>
  <c r="Q28" i="11"/>
  <c r="S28" i="11"/>
  <c r="Q29" i="11"/>
  <c r="S29" i="11"/>
  <c r="Q30" i="11"/>
  <c r="S30" i="11"/>
  <c r="G31" i="11"/>
  <c r="Q31" i="11"/>
  <c r="S31" i="11"/>
  <c r="F32" i="11"/>
  <c r="G28" i="11" s="1"/>
  <c r="V32" i="11"/>
  <c r="V33" i="11" s="1"/>
  <c r="F42" i="11"/>
  <c r="G42" i="11"/>
  <c r="H42" i="11"/>
  <c r="I42" i="11"/>
  <c r="B155" i="10"/>
  <c r="B156" i="10"/>
  <c r="B157" i="10"/>
  <c r="B158" i="10"/>
  <c r="B159" i="10"/>
  <c r="B160" i="10"/>
  <c r="B161" i="10"/>
  <c r="B162" i="10"/>
  <c r="B163" i="10"/>
  <c r="B164" i="10"/>
  <c r="B165" i="10"/>
  <c r="B166" i="10"/>
  <c r="B167" i="10"/>
  <c r="B168" i="10"/>
  <c r="B169" i="10"/>
  <c r="B170" i="10"/>
  <c r="B171" i="10"/>
  <c r="B172" i="10"/>
  <c r="B173" i="10"/>
  <c r="B174" i="10"/>
  <c r="B175" i="10"/>
  <c r="B176" i="10"/>
  <c r="B177" i="10"/>
  <c r="B178" i="10"/>
  <c r="B179" i="10"/>
  <c r="B180" i="10"/>
  <c r="B181" i="10"/>
  <c r="B182" i="10"/>
  <c r="B183" i="10"/>
  <c r="B184" i="10"/>
  <c r="B185" i="10"/>
  <c r="B186" i="10"/>
  <c r="B187" i="10"/>
  <c r="B188" i="10"/>
  <c r="B189" i="10"/>
  <c r="B190" i="10"/>
  <c r="B191" i="10"/>
  <c r="B192" i="10"/>
  <c r="B193" i="10"/>
  <c r="B194" i="10"/>
  <c r="B195" i="10"/>
  <c r="B196" i="10"/>
  <c r="B197" i="10"/>
  <c r="B198" i="10"/>
  <c r="B199" i="10"/>
  <c r="B200" i="10"/>
  <c r="B201" i="10"/>
  <c r="B202" i="10"/>
  <c r="B203" i="10"/>
  <c r="B204" i="10"/>
  <c r="B205" i="10"/>
  <c r="B206" i="10"/>
  <c r="B207" i="10"/>
  <c r="B208" i="10"/>
  <c r="B209" i="10"/>
  <c r="B210" i="10"/>
  <c r="B211" i="10"/>
  <c r="B212" i="10"/>
  <c r="B213" i="10"/>
  <c r="B214" i="10"/>
  <c r="B215" i="10"/>
  <c r="B216" i="10"/>
  <c r="B217" i="10"/>
  <c r="B218" i="10"/>
  <c r="B219" i="10"/>
  <c r="B220" i="10"/>
  <c r="B221" i="10"/>
  <c r="B222" i="10"/>
  <c r="B223" i="10"/>
  <c r="B224" i="10"/>
  <c r="B225" i="10"/>
  <c r="B226" i="10"/>
  <c r="B227" i="10"/>
  <c r="B228" i="10"/>
  <c r="B229" i="10"/>
  <c r="B230" i="10"/>
  <c r="B231" i="10"/>
  <c r="B232" i="10"/>
  <c r="B233" i="10"/>
  <c r="B234" i="10"/>
  <c r="B235" i="10"/>
  <c r="B236" i="10"/>
  <c r="B237" i="10"/>
  <c r="B238" i="10"/>
  <c r="B239" i="10"/>
  <c r="B240" i="10"/>
  <c r="B241" i="10"/>
  <c r="B242" i="10"/>
  <c r="B243" i="10"/>
  <c r="B244" i="10"/>
  <c r="B245" i="10"/>
  <c r="B246" i="10"/>
  <c r="B247" i="10"/>
  <c r="B248" i="10"/>
  <c r="B249" i="10"/>
  <c r="B250" i="10"/>
  <c r="B251" i="10"/>
  <c r="B252" i="10"/>
  <c r="B253" i="10"/>
  <c r="B254" i="10"/>
  <c r="B255" i="10"/>
  <c r="B256" i="10"/>
  <c r="B257" i="10"/>
  <c r="B258" i="10"/>
  <c r="B259" i="10"/>
  <c r="B260" i="10"/>
  <c r="B261" i="10"/>
  <c r="B262" i="10"/>
  <c r="B263" i="10"/>
  <c r="B264" i="10"/>
  <c r="B265" i="10"/>
  <c r="B266" i="10"/>
  <c r="B267" i="10"/>
  <c r="B268" i="10"/>
  <c r="B269" i="10"/>
  <c r="B270" i="10"/>
  <c r="B271" i="10"/>
  <c r="B272" i="10"/>
  <c r="B273" i="10"/>
  <c r="B274" i="10"/>
  <c r="B275" i="10"/>
  <c r="B276" i="10"/>
  <c r="B277" i="10"/>
  <c r="B278" i="10"/>
  <c r="B279" i="10"/>
  <c r="B280" i="10"/>
  <c r="B281" i="10"/>
  <c r="B282" i="10"/>
  <c r="B283" i="10"/>
  <c r="B284" i="10"/>
  <c r="B285" i="10"/>
  <c r="B286" i="10"/>
  <c r="B287" i="10"/>
  <c r="B288" i="10"/>
  <c r="B289" i="10"/>
  <c r="B290" i="10"/>
  <c r="B291" i="10"/>
  <c r="B292" i="10"/>
  <c r="B293" i="10"/>
  <c r="B294" i="10"/>
  <c r="B295" i="10"/>
  <c r="I1" i="9" a="1"/>
  <c r="L1" i="9" s="1"/>
  <c r="K1" i="9"/>
  <c r="I2" i="9"/>
  <c r="J2" i="9"/>
  <c r="K2" i="9"/>
  <c r="L2" i="9"/>
  <c r="G4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H32" i="9"/>
  <c r="M32" i="9"/>
  <c r="Z49" i="9"/>
  <c r="J50" i="9"/>
  <c r="J60" i="9" s="1"/>
  <c r="L50" i="9"/>
  <c r="N50" i="9"/>
  <c r="O50" i="9" s="1"/>
  <c r="P50" i="9"/>
  <c r="Q50" i="9"/>
  <c r="W50" i="9"/>
  <c r="Y50" i="9" s="1"/>
  <c r="AB50" i="9" s="1"/>
  <c r="J51" i="9"/>
  <c r="K51" i="9"/>
  <c r="K52" i="9" s="1"/>
  <c r="O52" i="9" s="1"/>
  <c r="N51" i="9"/>
  <c r="P51" i="9" s="1"/>
  <c r="Q51" i="9" s="1"/>
  <c r="G67" i="9" s="1"/>
  <c r="O51" i="9"/>
  <c r="O60" i="9" s="1"/>
  <c r="G72" i="9" s="1"/>
  <c r="W51" i="9"/>
  <c r="Y51" i="9" s="1"/>
  <c r="AB51" i="9" s="1"/>
  <c r="J52" i="9"/>
  <c r="L52" i="9" s="1"/>
  <c r="K68" i="9" s="1"/>
  <c r="N52" i="9"/>
  <c r="S52" i="9"/>
  <c r="W52" i="9"/>
  <c r="Y52" i="9"/>
  <c r="AB52" i="9" s="1"/>
  <c r="J53" i="9"/>
  <c r="L53" i="9"/>
  <c r="N53" i="9"/>
  <c r="O53" i="9" s="1"/>
  <c r="S53" i="9"/>
  <c r="W53" i="9"/>
  <c r="AB53" i="9"/>
  <c r="J54" i="9"/>
  <c r="L54" i="9" s="1"/>
  <c r="K54" i="9"/>
  <c r="K55" i="9" s="1"/>
  <c r="M54" i="9"/>
  <c r="M55" i="9" s="1"/>
  <c r="N54" i="9"/>
  <c r="P54" i="9" s="1"/>
  <c r="Q54" i="9" s="1"/>
  <c r="S54" i="9"/>
  <c r="W54" i="9"/>
  <c r="Y54" i="9" s="1"/>
  <c r="AB54" i="9" s="1"/>
  <c r="J55" i="9"/>
  <c r="N55" i="9"/>
  <c r="S55" i="9"/>
  <c r="S57" i="9" s="1"/>
  <c r="S59" i="9" s="1"/>
  <c r="S61" i="9" s="1"/>
  <c r="S63" i="9" s="1"/>
  <c r="S65" i="9" s="1"/>
  <c r="S67" i="9" s="1"/>
  <c r="S69" i="9" s="1"/>
  <c r="S71" i="9" s="1"/>
  <c r="S73" i="9" s="1"/>
  <c r="S75" i="9" s="1"/>
  <c r="S77" i="9" s="1"/>
  <c r="S79" i="9" s="1"/>
  <c r="W55" i="9"/>
  <c r="Y55" i="9"/>
  <c r="AB55" i="9" s="1"/>
  <c r="J56" i="9"/>
  <c r="L56" i="9"/>
  <c r="N56" i="9"/>
  <c r="O56" i="9"/>
  <c r="P56" i="9"/>
  <c r="Q56" i="9" s="1"/>
  <c r="S56" i="9"/>
  <c r="S58" i="9" s="1"/>
  <c r="S60" i="9" s="1"/>
  <c r="S62" i="9" s="1"/>
  <c r="S64" i="9" s="1"/>
  <c r="S66" i="9" s="1"/>
  <c r="S68" i="9" s="1"/>
  <c r="S70" i="9" s="1"/>
  <c r="S72" i="9" s="1"/>
  <c r="S74" i="9" s="1"/>
  <c r="S76" i="9" s="1"/>
  <c r="S78" i="9" s="1"/>
  <c r="W56" i="9"/>
  <c r="AB56" i="9"/>
  <c r="J57" i="9"/>
  <c r="L57" i="9"/>
  <c r="M57" i="9"/>
  <c r="M58" i="9" s="1"/>
  <c r="N58" i="9" s="1"/>
  <c r="W57" i="9"/>
  <c r="Y57" i="9"/>
  <c r="AB57" i="9" s="1"/>
  <c r="J58" i="9"/>
  <c r="J62" i="9" s="1"/>
  <c r="L58" i="9"/>
  <c r="W58" i="9"/>
  <c r="Y58" i="9" s="1"/>
  <c r="AB58" i="9"/>
  <c r="W59" i="9"/>
  <c r="Y59" i="9"/>
  <c r="AB59" i="9" s="1"/>
  <c r="W60" i="9"/>
  <c r="Y60" i="9"/>
  <c r="AB60" i="9" s="1"/>
  <c r="W61" i="9"/>
  <c r="Y61" i="9" s="1"/>
  <c r="AB61" i="9" s="1"/>
  <c r="L62" i="9"/>
  <c r="F12" i="9" s="1"/>
  <c r="H12" i="9" s="1"/>
  <c r="W62" i="9"/>
  <c r="Y62" i="9"/>
  <c r="AB62" i="9" s="1"/>
  <c r="Z65" i="9"/>
  <c r="AB65" i="9"/>
  <c r="AC65" i="9" s="1"/>
  <c r="J71" i="9"/>
  <c r="J72" i="9" s="1"/>
  <c r="AA72" i="9"/>
  <c r="Z73" i="9"/>
  <c r="Q39" i="9" s="1"/>
  <c r="S39" i="9" s="1"/>
  <c r="AA73" i="9"/>
  <c r="F21" i="9" s="1"/>
  <c r="H21" i="9" s="1"/>
  <c r="AA74" i="9"/>
  <c r="AA75" i="9"/>
  <c r="Y76" i="9"/>
  <c r="H88" i="9"/>
  <c r="H90" i="9" s="1"/>
  <c r="H91" i="9" s="1"/>
  <c r="H93" i="9" s="1"/>
  <c r="N100" i="9"/>
  <c r="I101" i="9"/>
  <c r="I103" i="9" s="1"/>
  <c r="N101" i="9"/>
  <c r="N103" i="9" s="1"/>
  <c r="H104" i="9" s="1"/>
  <c r="I102" i="9"/>
  <c r="N102" i="9"/>
  <c r="F103" i="9"/>
  <c r="G103" i="9"/>
  <c r="M103" i="9"/>
  <c r="M104" i="9" s="1"/>
  <c r="F104" i="9"/>
  <c r="Z78" i="9" s="1"/>
  <c r="Z79" i="9" s="1"/>
  <c r="H108" i="9"/>
  <c r="G24" i="9" s="1"/>
  <c r="F124" i="9"/>
  <c r="I126" i="9"/>
  <c r="F128" i="9"/>
  <c r="F134" i="9" s="1"/>
  <c r="G129" i="9" s="1"/>
  <c r="H128" i="9"/>
  <c r="G26" i="9" s="1"/>
  <c r="I128" i="9"/>
  <c r="F129" i="9"/>
  <c r="H129" i="9"/>
  <c r="G27" i="9" s="1"/>
  <c r="I129" i="9"/>
  <c r="J129" i="9"/>
  <c r="F130" i="9"/>
  <c r="H130" i="9"/>
  <c r="G28" i="9" s="1"/>
  <c r="F131" i="9"/>
  <c r="G131" i="9"/>
  <c r="H131" i="9"/>
  <c r="G29" i="9" s="1"/>
  <c r="F132" i="9"/>
  <c r="G132" i="9"/>
  <c r="J132" i="9" s="1"/>
  <c r="H132" i="9"/>
  <c r="G30" i="9" s="1"/>
  <c r="I132" i="9"/>
  <c r="H134" i="9"/>
  <c r="I131" i="9" s="1"/>
  <c r="J131" i="9" s="1"/>
  <c r="AX30" i="13" l="1"/>
  <c r="AY30" i="13"/>
  <c r="H110" i="9"/>
  <c r="F24" i="9" s="1"/>
  <c r="X53" i="9"/>
  <c r="G128" i="9"/>
  <c r="J128" i="9" s="1"/>
  <c r="O55" i="9"/>
  <c r="P55" i="9"/>
  <c r="Q55" i="9" s="1"/>
  <c r="H68" i="9" s="1"/>
  <c r="L67" i="9"/>
  <c r="H24" i="9"/>
  <c r="Q41" i="9" s="1"/>
  <c r="S41" i="9" s="1"/>
  <c r="G130" i="9"/>
  <c r="O58" i="9"/>
  <c r="P58" i="9"/>
  <c r="Q58" i="9" s="1"/>
  <c r="M131" i="9"/>
  <c r="N131" i="9" s="1"/>
  <c r="K129" i="9"/>
  <c r="L129" i="9" s="1"/>
  <c r="F27" i="9" s="1"/>
  <c r="H27" i="9" s="1"/>
  <c r="M129" i="9"/>
  <c r="N129" i="9" s="1"/>
  <c r="K134" i="9"/>
  <c r="K132" i="9" s="1"/>
  <c r="L132" i="9" s="1"/>
  <c r="F30" i="9" s="1"/>
  <c r="H30" i="9" s="1"/>
  <c r="M134" i="9"/>
  <c r="M132" i="9" s="1"/>
  <c r="N132" i="9" s="1"/>
  <c r="X59" i="9"/>
  <c r="N104" i="9"/>
  <c r="F105" i="9" s="1"/>
  <c r="X55" i="9"/>
  <c r="X52" i="9"/>
  <c r="X56" i="9"/>
  <c r="X54" i="9"/>
  <c r="X51" i="9"/>
  <c r="N71" i="9"/>
  <c r="N72" i="9" s="1"/>
  <c r="N69" i="9" s="1"/>
  <c r="X57" i="9"/>
  <c r="X58" i="9"/>
  <c r="X62" i="9"/>
  <c r="V19" i="11"/>
  <c r="X60" i="9"/>
  <c r="P53" i="9"/>
  <c r="Q53" i="9" s="1"/>
  <c r="H67" i="9" s="1"/>
  <c r="H70" i="9" s="1"/>
  <c r="L51" i="9"/>
  <c r="L60" i="9" s="1"/>
  <c r="P52" i="9"/>
  <c r="Q52" i="9" s="1"/>
  <c r="G68" i="9" s="1"/>
  <c r="I130" i="9"/>
  <c r="J130" i="9" s="1"/>
  <c r="L73" i="12"/>
  <c r="H109" i="9"/>
  <c r="J61" i="9"/>
  <c r="T19" i="11"/>
  <c r="N57" i="9"/>
  <c r="L55" i="9"/>
  <c r="L68" i="9" s="1"/>
  <c r="O54" i="9"/>
  <c r="O61" i="9" s="1"/>
  <c r="H72" i="9" s="1"/>
  <c r="G23" i="9"/>
  <c r="H7" i="9"/>
  <c r="F11" i="11"/>
  <c r="X61" i="9"/>
  <c r="X50" i="9"/>
  <c r="D11" i="11"/>
  <c r="E11" i="11"/>
  <c r="G11" i="11"/>
  <c r="H11" i="11"/>
  <c r="I11" i="11"/>
  <c r="G48" i="12"/>
  <c r="G49" i="12" s="1"/>
  <c r="J1" i="9"/>
  <c r="G30" i="11"/>
  <c r="H19" i="11"/>
  <c r="W16" i="11" s="1"/>
  <c r="V18" i="11"/>
  <c r="AB15" i="11"/>
  <c r="AB19" i="11" s="1"/>
  <c r="X9" i="11"/>
  <c r="X8" i="11"/>
  <c r="X7" i="11"/>
  <c r="X10" i="11" s="1"/>
  <c r="I1" i="9"/>
  <c r="O23" i="9" s="1"/>
  <c r="U18" i="11"/>
  <c r="Y16" i="11"/>
  <c r="AA15" i="11"/>
  <c r="AA19" i="11" s="1"/>
  <c r="L11" i="11"/>
  <c r="G29" i="11"/>
  <c r="B3" i="9" s="1" a="1"/>
  <c r="U17" i="11"/>
  <c r="U19" i="11" s="1"/>
  <c r="Y15" i="11"/>
  <c r="Y19" i="11" s="1"/>
  <c r="U9" i="11"/>
  <c r="U8" i="11"/>
  <c r="U7" i="11"/>
  <c r="U6" i="11"/>
  <c r="U10" i="11" s="1"/>
  <c r="V16" i="11"/>
  <c r="X15" i="11"/>
  <c r="X19" i="11" s="1"/>
  <c r="T9" i="11"/>
  <c r="T8" i="11"/>
  <c r="T7" i="11"/>
  <c r="T10" i="11" s="1"/>
  <c r="AA18" i="11"/>
  <c r="AA9" i="11"/>
  <c r="AA8" i="11"/>
  <c r="AA7" i="11"/>
  <c r="AA10" i="11" s="1"/>
  <c r="AX31" i="13" l="1"/>
  <c r="AY31" i="13"/>
  <c r="K67" i="9"/>
  <c r="K72" i="9"/>
  <c r="F8" i="9"/>
  <c r="Y78" i="9"/>
  <c r="Y79" i="9" s="1"/>
  <c r="AA79" i="9" s="1"/>
  <c r="AC54" i="9"/>
  <c r="Z54" i="9"/>
  <c r="AC53" i="9"/>
  <c r="Z53" i="9"/>
  <c r="K130" i="9"/>
  <c r="L130" i="9" s="1"/>
  <c r="F28" i="9" s="1"/>
  <c r="H28" i="9" s="1"/>
  <c r="Q45" i="9" s="1"/>
  <c r="S45" i="9" s="1"/>
  <c r="M130" i="9"/>
  <c r="N130" i="9" s="1"/>
  <c r="B3" i="9"/>
  <c r="C3" i="9"/>
  <c r="E3" i="9"/>
  <c r="D3" i="9"/>
  <c r="O57" i="9"/>
  <c r="O62" i="9" s="1"/>
  <c r="P57" i="9"/>
  <c r="Q57" i="9" s="1"/>
  <c r="Z59" i="9"/>
  <c r="AC59" i="9"/>
  <c r="K131" i="9"/>
  <c r="L131" i="9" s="1"/>
  <c r="F29" i="9" s="1"/>
  <c r="H29" i="9" s="1"/>
  <c r="Q44" i="9" s="1"/>
  <c r="S44" i="9" s="1"/>
  <c r="L61" i="9"/>
  <c r="L69" i="9"/>
  <c r="K128" i="9"/>
  <c r="L128" i="9" s="1"/>
  <c r="F26" i="9" s="1"/>
  <c r="H26" i="9" s="1"/>
  <c r="M128" i="9"/>
  <c r="N128" i="9" s="1"/>
  <c r="Z50" i="9"/>
  <c r="AC50" i="9"/>
  <c r="Z63" i="9"/>
  <c r="M71" i="9" s="1"/>
  <c r="AC63" i="9"/>
  <c r="AC79" i="9" s="1"/>
  <c r="I72" i="9" s="1"/>
  <c r="H94" i="9"/>
  <c r="H95" i="9" s="1"/>
  <c r="Z71" i="9"/>
  <c r="AA71" i="9" s="1"/>
  <c r="M105" i="9"/>
  <c r="Z61" i="9"/>
  <c r="AC61" i="9"/>
  <c r="AC51" i="9"/>
  <c r="Z51" i="9"/>
  <c r="H105" i="9"/>
  <c r="Z62" i="9"/>
  <c r="AC62" i="9"/>
  <c r="Z52" i="9"/>
  <c r="AC52" i="9"/>
  <c r="W18" i="11"/>
  <c r="W15" i="11"/>
  <c r="W19" i="11" s="1"/>
  <c r="Z60" i="9"/>
  <c r="AC60" i="9"/>
  <c r="Z58" i="9"/>
  <c r="AC58" i="9"/>
  <c r="Z55" i="9"/>
  <c r="AC55" i="9"/>
  <c r="Z56" i="9"/>
  <c r="AC56" i="9"/>
  <c r="W17" i="11"/>
  <c r="Z57" i="9"/>
  <c r="AC57" i="9"/>
  <c r="G51" i="12"/>
  <c r="H51" i="12" s="1"/>
  <c r="G52" i="12"/>
  <c r="H52" i="12" s="1"/>
  <c r="G53" i="12"/>
  <c r="H53" i="12" s="1"/>
  <c r="K1" i="7"/>
  <c r="L1" i="7" s="1"/>
  <c r="D1" i="7"/>
  <c r="AX32" i="13" l="1"/>
  <c r="AY32" i="13"/>
  <c r="B7" i="9"/>
  <c r="B8" i="9"/>
  <c r="B26" i="9"/>
  <c r="B28" i="9"/>
  <c r="B29" i="9"/>
  <c r="B25" i="9"/>
  <c r="B24" i="9"/>
  <c r="B30" i="9"/>
  <c r="B12" i="9"/>
  <c r="B27" i="9"/>
  <c r="B9" i="9"/>
  <c r="B21" i="9"/>
  <c r="G7" i="12"/>
  <c r="I106" i="12" s="1"/>
  <c r="G12" i="12"/>
  <c r="M106" i="12" s="1"/>
  <c r="F13" i="9"/>
  <c r="H13" i="9" s="1"/>
  <c r="L72" i="9"/>
  <c r="F18" i="9"/>
  <c r="B18" i="9" s="1"/>
  <c r="M72" i="9"/>
  <c r="M69" i="9" s="1"/>
  <c r="I71" i="9"/>
  <c r="H25" i="9"/>
  <c r="Q42" i="9" s="1"/>
  <c r="Q43" i="9"/>
  <c r="S43" i="9" s="1"/>
  <c r="D7" i="9"/>
  <c r="D8" i="9"/>
  <c r="D9" i="9"/>
  <c r="D21" i="9"/>
  <c r="D26" i="9"/>
  <c r="D12" i="9"/>
  <c r="D27" i="9"/>
  <c r="D29" i="9"/>
  <c r="D24" i="9"/>
  <c r="D30" i="9"/>
  <c r="D13" i="9"/>
  <c r="D28" i="9"/>
  <c r="D25" i="9"/>
  <c r="E7" i="9"/>
  <c r="E8" i="9"/>
  <c r="E26" i="9"/>
  <c r="E13" i="9"/>
  <c r="E28" i="9"/>
  <c r="E29" i="9"/>
  <c r="E9" i="9"/>
  <c r="E21" i="9"/>
  <c r="E24" i="9"/>
  <c r="E30" i="9"/>
  <c r="E12" i="9"/>
  <c r="E18" i="9"/>
  <c r="E27" i="9"/>
  <c r="E25" i="9"/>
  <c r="F9" i="9"/>
  <c r="H8" i="9"/>
  <c r="K69" i="9"/>
  <c r="G70" i="9"/>
  <c r="G9" i="12"/>
  <c r="M74" i="12" s="1"/>
  <c r="M55" i="12" s="1"/>
  <c r="G14" i="12"/>
  <c r="P74" i="12" s="1"/>
  <c r="G8" i="12"/>
  <c r="M78" i="12" s="1"/>
  <c r="N77" i="12" s="1"/>
  <c r="G13" i="12"/>
  <c r="P78" i="12" s="1"/>
  <c r="Q77" i="12" s="1"/>
  <c r="C9" i="9"/>
  <c r="C21" i="9"/>
  <c r="C12" i="9"/>
  <c r="C27" i="9"/>
  <c r="C13" i="9"/>
  <c r="C28" i="9"/>
  <c r="C24" i="9"/>
  <c r="C30" i="9"/>
  <c r="C25" i="9"/>
  <c r="C7" i="9"/>
  <c r="C8" i="9"/>
  <c r="C18" i="9"/>
  <c r="C29" i="9"/>
  <c r="C26" i="9"/>
  <c r="M1" i="7"/>
  <c r="AX33" i="13" l="1"/>
  <c r="AY33" i="13"/>
  <c r="I18" i="9"/>
  <c r="O18" i="9"/>
  <c r="F43" i="8" a="1"/>
  <c r="F43" i="8" s="1"/>
  <c r="F47" i="8" a="1"/>
  <c r="F47" i="8" s="1"/>
  <c r="F51" i="8" a="1"/>
  <c r="F51" i="8" s="1"/>
  <c r="F39" i="8" a="1"/>
  <c r="F39" i="8" s="1"/>
  <c r="F38" i="8" a="1"/>
  <c r="F38" i="8" s="1"/>
  <c r="F54" i="8" a="1"/>
  <c r="F54" i="8" s="1"/>
  <c r="F44" i="8" a="1"/>
  <c r="F44" i="8" s="1"/>
  <c r="F53" i="8" a="1"/>
  <c r="F53" i="8" s="1"/>
  <c r="F52" i="8" a="1"/>
  <c r="F52" i="8" s="1"/>
  <c r="F41" i="8" a="1"/>
  <c r="F41" i="8" s="1"/>
  <c r="F58" i="8" a="1"/>
  <c r="F58" i="8" s="1"/>
  <c r="F42" i="8" a="1"/>
  <c r="F42" i="8" s="1"/>
  <c r="F49" i="8" a="1"/>
  <c r="F49" i="8" s="1"/>
  <c r="F45" i="8" a="1"/>
  <c r="F45" i="8" s="1"/>
  <c r="F40" i="8" a="1"/>
  <c r="F40" i="8" s="1"/>
  <c r="F46" i="8" a="1"/>
  <c r="F46" i="8" s="1"/>
  <c r="F55" i="8" a="1"/>
  <c r="F55" i="8" s="1"/>
  <c r="F57" i="8" a="1"/>
  <c r="F57" i="8" s="1"/>
  <c r="F50" i="8" a="1"/>
  <c r="F50" i="8" s="1"/>
  <c r="F48" i="8" a="1"/>
  <c r="F48" i="8" s="1"/>
  <c r="O29" i="9"/>
  <c r="I29" i="9"/>
  <c r="F72" i="8" a="1"/>
  <c r="F72" i="8" s="1"/>
  <c r="J28" i="9"/>
  <c r="G75" i="8" a="1"/>
  <c r="G75" i="8" s="1"/>
  <c r="G74" i="8" a="1"/>
  <c r="G74" i="8" s="1"/>
  <c r="G73" i="8" a="1"/>
  <c r="G73" i="8" s="1"/>
  <c r="G76" i="8" a="1"/>
  <c r="G76" i="8" s="1"/>
  <c r="G77" i="8" a="1"/>
  <c r="G77" i="8" s="1"/>
  <c r="L12" i="9"/>
  <c r="I25" i="8" a="1"/>
  <c r="I25" i="8" s="1"/>
  <c r="I24" i="8" a="1"/>
  <c r="I24" i="8" s="1"/>
  <c r="K12" i="9"/>
  <c r="H24" i="8" a="1"/>
  <c r="H24" i="8" s="1"/>
  <c r="H25" i="8" a="1"/>
  <c r="H25" i="8" s="1"/>
  <c r="S42" i="9"/>
  <c r="Q46" i="9"/>
  <c r="S46" i="9" s="1"/>
  <c r="I27" i="9"/>
  <c r="O27" i="9"/>
  <c r="F71" i="8" a="1"/>
  <c r="F71" i="8" s="1"/>
  <c r="I28" i="9"/>
  <c r="O28" i="9"/>
  <c r="F75" i="8" a="1"/>
  <c r="F75" i="8" s="1"/>
  <c r="F73" i="8" a="1"/>
  <c r="F73" i="8" s="1"/>
  <c r="F74" i="8" a="1"/>
  <c r="F74" i="8" s="1"/>
  <c r="F77" i="8" a="1"/>
  <c r="F77" i="8" s="1"/>
  <c r="F76" i="8" a="1"/>
  <c r="F76" i="8" s="1"/>
  <c r="J24" i="9"/>
  <c r="G70" i="8" a="1"/>
  <c r="G70" i="8" s="1"/>
  <c r="L18" i="9"/>
  <c r="I55" i="8" a="1"/>
  <c r="I55" i="8" s="1"/>
  <c r="I57" i="8" a="1"/>
  <c r="I57" i="8" s="1"/>
  <c r="I40" i="8" a="1"/>
  <c r="I40" i="8" s="1"/>
  <c r="I39" i="8" a="1"/>
  <c r="I39" i="8" s="1"/>
  <c r="I42" i="8" a="1"/>
  <c r="I42" i="8" s="1"/>
  <c r="I45" i="8" a="1"/>
  <c r="I45" i="8" s="1"/>
  <c r="I49" i="8" a="1"/>
  <c r="I49" i="8" s="1"/>
  <c r="I53" i="8" a="1"/>
  <c r="I53" i="8" s="1"/>
  <c r="I54" i="8" a="1"/>
  <c r="I54" i="8" s="1"/>
  <c r="I43" i="8" a="1"/>
  <c r="I43" i="8" s="1"/>
  <c r="I46" i="8" a="1"/>
  <c r="I46" i="8" s="1"/>
  <c r="I51" i="8" a="1"/>
  <c r="I51" i="8" s="1"/>
  <c r="I48" i="8" a="1"/>
  <c r="I48" i="8" s="1"/>
  <c r="I52" i="8" a="1"/>
  <c r="I52" i="8" s="1"/>
  <c r="I44" i="8" a="1"/>
  <c r="I44" i="8" s="1"/>
  <c r="I47" i="8" a="1"/>
  <c r="I47" i="8" s="1"/>
  <c r="I41" i="8" a="1"/>
  <c r="I41" i="8" s="1"/>
  <c r="I38" i="8" a="1"/>
  <c r="I38" i="8" s="1"/>
  <c r="I58" i="8" a="1"/>
  <c r="I58" i="8" s="1"/>
  <c r="I50" i="8" a="1"/>
  <c r="I50" i="8" s="1"/>
  <c r="I12" i="9"/>
  <c r="O12" i="9"/>
  <c r="F24" i="8" a="1"/>
  <c r="F24" i="8" s="1"/>
  <c r="F25" i="8" a="1"/>
  <c r="F25" i="8" s="1"/>
  <c r="B13" i="9"/>
  <c r="L13" i="9"/>
  <c r="I26" i="8" a="1"/>
  <c r="I26" i="8" s="1"/>
  <c r="L26" i="9"/>
  <c r="I9" i="9"/>
  <c r="O9" i="9"/>
  <c r="F16" i="8" a="1"/>
  <c r="F16" i="8" s="1"/>
  <c r="F20" i="8" a="1"/>
  <c r="F20" i="8" s="1"/>
  <c r="F14" i="8" a="1"/>
  <c r="F14" i="8" s="1"/>
  <c r="F15" i="8" a="1"/>
  <c r="F15" i="8" s="1"/>
  <c r="F19" i="8" a="1"/>
  <c r="F19" i="8" s="1"/>
  <c r="F17" i="8" a="1"/>
  <c r="F17" i="8" s="1"/>
  <c r="F18" i="8" a="1"/>
  <c r="F18" i="8" s="1"/>
  <c r="F21" i="8" a="1"/>
  <c r="F21" i="8" s="1"/>
  <c r="K27" i="9"/>
  <c r="H71" i="8" a="1"/>
  <c r="H71" i="8" s="1"/>
  <c r="J29" i="9"/>
  <c r="G72" i="8" a="1"/>
  <c r="G72" i="8" s="1"/>
  <c r="J13" i="9"/>
  <c r="G26" i="8" a="1"/>
  <c r="G26" i="8" s="1"/>
  <c r="K26" i="9"/>
  <c r="J27" i="9"/>
  <c r="G71" i="8" a="1"/>
  <c r="G71" i="8" s="1"/>
  <c r="O60" i="12"/>
  <c r="O64" i="12"/>
  <c r="O68" i="12"/>
  <c r="O59" i="12"/>
  <c r="O63" i="12"/>
  <c r="O67" i="12"/>
  <c r="O71" i="12"/>
  <c r="O58" i="12"/>
  <c r="O62" i="12"/>
  <c r="O66" i="12"/>
  <c r="O70" i="12"/>
  <c r="O61" i="12"/>
  <c r="O65" i="12"/>
  <c r="O69" i="12"/>
  <c r="M65" i="12"/>
  <c r="M59" i="12"/>
  <c r="M70" i="12"/>
  <c r="M64" i="12"/>
  <c r="M58" i="12"/>
  <c r="M69" i="12"/>
  <c r="M63" i="12"/>
  <c r="M66" i="12"/>
  <c r="M68" i="12"/>
  <c r="M67" i="12"/>
  <c r="M61" i="12"/>
  <c r="M60" i="12"/>
  <c r="M71" i="12"/>
  <c r="M62" i="12"/>
  <c r="L30" i="9"/>
  <c r="O26" i="9"/>
  <c r="I26" i="9"/>
  <c r="J30" i="9"/>
  <c r="K21" i="9"/>
  <c r="H67" i="8" a="1"/>
  <c r="H67" i="8" s="1"/>
  <c r="H66" i="8" a="1"/>
  <c r="H66" i="8" s="1"/>
  <c r="K9" i="9"/>
  <c r="H15" i="8" a="1"/>
  <c r="H15" i="8" s="1"/>
  <c r="H16" i="8" a="1"/>
  <c r="H16" i="8" s="1"/>
  <c r="H19" i="8" a="1"/>
  <c r="H19" i="8" s="1"/>
  <c r="H21" i="8" a="1"/>
  <c r="H21" i="8" s="1"/>
  <c r="H17" i="8" a="1"/>
  <c r="H17" i="8" s="1"/>
  <c r="H18" i="8" a="1"/>
  <c r="H18" i="8" s="1"/>
  <c r="H14" i="8" a="1"/>
  <c r="H14" i="8" s="1"/>
  <c r="H20" i="8" a="1"/>
  <c r="H20" i="8" s="1"/>
  <c r="J8" i="9"/>
  <c r="G12" i="8" a="1"/>
  <c r="G12" i="8" s="1"/>
  <c r="G13" i="8" a="1"/>
  <c r="G13" i="8" s="1"/>
  <c r="L9" i="9"/>
  <c r="I16" i="8" a="1"/>
  <c r="I16" i="8" s="1"/>
  <c r="I20" i="8" a="1"/>
  <c r="I20" i="8" s="1"/>
  <c r="I17" i="8" a="1"/>
  <c r="I17" i="8" s="1"/>
  <c r="I15" i="8" a="1"/>
  <c r="I15" i="8" s="1"/>
  <c r="I19" i="8" a="1"/>
  <c r="I19" i="8" s="1"/>
  <c r="I18" i="8" a="1"/>
  <c r="I18" i="8" s="1"/>
  <c r="I14" i="8" a="1"/>
  <c r="I14" i="8" s="1"/>
  <c r="I21" i="8" a="1"/>
  <c r="I21" i="8" s="1"/>
  <c r="I24" i="9"/>
  <c r="O24" i="9"/>
  <c r="F70" i="8" a="1"/>
  <c r="F70" i="8" s="1"/>
  <c r="J7" i="9"/>
  <c r="G11" i="8" a="1"/>
  <c r="G11" i="8" s="1"/>
  <c r="G8" i="8" a="1"/>
  <c r="G8" i="8" s="1"/>
  <c r="G9" i="8" a="1"/>
  <c r="G9" i="8" s="1"/>
  <c r="G65" i="8" a="1"/>
  <c r="G65" i="8" s="1"/>
  <c r="G10" i="8" a="1"/>
  <c r="G10" i="8" s="1"/>
  <c r="J21" i="9"/>
  <c r="G66" i="8" a="1"/>
  <c r="G66" i="8" s="1"/>
  <c r="G67" i="8" a="1"/>
  <c r="G67" i="8" s="1"/>
  <c r="F10" i="9"/>
  <c r="H9" i="9"/>
  <c r="L29" i="9"/>
  <c r="I72" i="8" a="1"/>
  <c r="I72" i="8" s="1"/>
  <c r="K30" i="9"/>
  <c r="K8" i="9"/>
  <c r="H12" i="8" a="1"/>
  <c r="H12" i="8" s="1"/>
  <c r="H13" i="8" a="1"/>
  <c r="H13" i="8" s="1"/>
  <c r="L27" i="9"/>
  <c r="I71" i="8" a="1"/>
  <c r="I71" i="8" s="1"/>
  <c r="J12" i="9"/>
  <c r="G24" i="8" a="1"/>
  <c r="G24" i="8" s="1"/>
  <c r="G25" i="8" a="1"/>
  <c r="G25" i="8" s="1"/>
  <c r="L8" i="9"/>
  <c r="I12" i="8" a="1"/>
  <c r="I12" i="8" s="1"/>
  <c r="I13" i="8" a="1"/>
  <c r="I13" i="8" s="1"/>
  <c r="F6" i="9"/>
  <c r="F19" i="9"/>
  <c r="H18" i="9"/>
  <c r="L7" i="9"/>
  <c r="I9" i="8" a="1"/>
  <c r="I9" i="8" s="1"/>
  <c r="I65" i="8" a="1"/>
  <c r="I65" i="8" s="1"/>
  <c r="I8" i="8" a="1"/>
  <c r="I8" i="8" s="1"/>
  <c r="I11" i="8" a="1"/>
  <c r="I11" i="8" s="1"/>
  <c r="I10" i="8" a="1"/>
  <c r="I10" i="8" s="1"/>
  <c r="I30" i="9"/>
  <c r="M30" i="9" s="1"/>
  <c r="O30" i="9"/>
  <c r="K13" i="9"/>
  <c r="H26" i="8" a="1"/>
  <c r="H26" i="8" s="1"/>
  <c r="J9" i="9"/>
  <c r="G20" i="8" a="1"/>
  <c r="G20" i="8" s="1"/>
  <c r="G19" i="8" a="1"/>
  <c r="G19" i="8" s="1"/>
  <c r="G15" i="8" a="1"/>
  <c r="G15" i="8" s="1"/>
  <c r="G16" i="8" a="1"/>
  <c r="G16" i="8" s="1"/>
  <c r="G21" i="8" a="1"/>
  <c r="G21" i="8" s="1"/>
  <c r="G17" i="8" a="1"/>
  <c r="G17" i="8" s="1"/>
  <c r="G18" i="8" a="1"/>
  <c r="G18" i="8" s="1"/>
  <c r="G14" i="8" a="1"/>
  <c r="G14" i="8" s="1"/>
  <c r="K24" i="9"/>
  <c r="H70" i="8" a="1"/>
  <c r="H70" i="8" s="1"/>
  <c r="K7" i="9"/>
  <c r="H8" i="8" a="1"/>
  <c r="H8" i="8" s="1"/>
  <c r="H9" i="8" a="1"/>
  <c r="H9" i="8" s="1"/>
  <c r="H11" i="8" a="1"/>
  <c r="H11" i="8" s="1"/>
  <c r="H10" i="8" a="1"/>
  <c r="H10" i="8" s="1"/>
  <c r="H65" i="8" a="1"/>
  <c r="H65" i="8" s="1"/>
  <c r="O8" i="9"/>
  <c r="F12" i="8" a="1"/>
  <c r="F12" i="8" s="1"/>
  <c r="I8" i="9"/>
  <c r="M8" i="9" s="1"/>
  <c r="F13" i="8" a="1"/>
  <c r="F13" i="8" s="1"/>
  <c r="J26" i="9"/>
  <c r="K29" i="9"/>
  <c r="H72" i="8" a="1"/>
  <c r="H72" i="8" s="1"/>
  <c r="J18" i="9"/>
  <c r="G43" i="8" a="1"/>
  <c r="G43" i="8" s="1"/>
  <c r="G47" i="8" a="1"/>
  <c r="G47" i="8" s="1"/>
  <c r="G51" i="8" a="1"/>
  <c r="G51" i="8" s="1"/>
  <c r="G41" i="8" a="1"/>
  <c r="G41" i="8" s="1"/>
  <c r="G39" i="8" a="1"/>
  <c r="G39" i="8" s="1"/>
  <c r="G46" i="8" a="1"/>
  <c r="G46" i="8" s="1"/>
  <c r="G50" i="8" a="1"/>
  <c r="G50" i="8" s="1"/>
  <c r="G40" i="8" a="1"/>
  <c r="G40" i="8" s="1"/>
  <c r="G38" i="8" a="1"/>
  <c r="G38" i="8" s="1"/>
  <c r="G58" i="8" a="1"/>
  <c r="G58" i="8" s="1"/>
  <c r="G54" i="8" a="1"/>
  <c r="G54" i="8" s="1"/>
  <c r="G48" i="8" a="1"/>
  <c r="G48" i="8" s="1"/>
  <c r="G57" i="8" a="1"/>
  <c r="G57" i="8" s="1"/>
  <c r="G44" i="8" a="1"/>
  <c r="G44" i="8" s="1"/>
  <c r="G42" i="8" a="1"/>
  <c r="G42" i="8" s="1"/>
  <c r="G55" i="8" a="1"/>
  <c r="G55" i="8" s="1"/>
  <c r="G52" i="8" a="1"/>
  <c r="G52" i="8" s="1"/>
  <c r="G53" i="8" a="1"/>
  <c r="G53" i="8" s="1"/>
  <c r="G49" i="8" a="1"/>
  <c r="G49" i="8" s="1"/>
  <c r="G45" i="8" a="1"/>
  <c r="G45" i="8" s="1"/>
  <c r="L24" i="9"/>
  <c r="I70" i="8" a="1"/>
  <c r="I70" i="8" s="1"/>
  <c r="K28" i="9"/>
  <c r="H75" i="8" a="1"/>
  <c r="H75" i="8" s="1"/>
  <c r="H76" i="8" a="1"/>
  <c r="H76" i="8" s="1"/>
  <c r="H73" i="8" a="1"/>
  <c r="H73" i="8" s="1"/>
  <c r="H74" i="8" a="1"/>
  <c r="H74" i="8" s="1"/>
  <c r="H77" i="8" a="1"/>
  <c r="H77" i="8" s="1"/>
  <c r="L21" i="9"/>
  <c r="I66" i="8" a="1"/>
  <c r="I66" i="8" s="1"/>
  <c r="I67" i="8" a="1"/>
  <c r="I67" i="8" s="1"/>
  <c r="L28" i="9"/>
  <c r="I77" i="8" a="1"/>
  <c r="I77" i="8" s="1"/>
  <c r="I76" i="8" a="1"/>
  <c r="I76" i="8" s="1"/>
  <c r="I74" i="8" a="1"/>
  <c r="I74" i="8" s="1"/>
  <c r="I73" i="8" a="1"/>
  <c r="I73" i="8" s="1"/>
  <c r="I75" i="8" a="1"/>
  <c r="I75" i="8" s="1"/>
  <c r="D18" i="9"/>
  <c r="I21" i="9"/>
  <c r="O21" i="9"/>
  <c r="F67" i="8" a="1"/>
  <c r="F67" i="8" s="1"/>
  <c r="F66" i="8" a="1"/>
  <c r="F66" i="8" s="1"/>
  <c r="O25" i="9"/>
  <c r="O7" i="9"/>
  <c r="I7" i="9"/>
  <c r="F11" i="8" a="1"/>
  <c r="F11" i="8" s="1"/>
  <c r="J74" i="13" s="1" a="1"/>
  <c r="J74" i="13" s="1"/>
  <c r="F8" i="8" a="1"/>
  <c r="F8" i="8" s="1"/>
  <c r="F10" i="8" a="1"/>
  <c r="F10" i="8" s="1"/>
  <c r="F9" i="8" a="1"/>
  <c r="F9" i="8" s="1"/>
  <c r="F65" i="8" a="1"/>
  <c r="F65" i="8" s="1"/>
  <c r="N1" i="7"/>
  <c r="J60" i="13" l="1" a="1"/>
  <c r="J60" i="13" s="1"/>
  <c r="J47" i="13" a="1"/>
  <c r="J47" i="13" s="1"/>
  <c r="J69" i="13" a="1"/>
  <c r="J69" i="13" s="1"/>
  <c r="J73" i="13" a="1"/>
  <c r="J73" i="13" s="1"/>
  <c r="J90" i="13" a="1"/>
  <c r="J90" i="13" s="1"/>
  <c r="J221" i="13" a="1"/>
  <c r="J221" i="13" s="1"/>
  <c r="J86" i="13" a="1"/>
  <c r="J86" i="13" s="1"/>
  <c r="J49" i="13" a="1"/>
  <c r="J49" i="13" s="1"/>
  <c r="J226" i="13" a="1"/>
  <c r="J226" i="13" s="1"/>
  <c r="J76" i="13" a="1"/>
  <c r="J76" i="13" s="1"/>
  <c r="J80" i="13" a="1"/>
  <c r="J80" i="13" s="1"/>
  <c r="J85" i="13" a="1"/>
  <c r="J85" i="13" s="1"/>
  <c r="J58" i="13" a="1"/>
  <c r="J58" i="13" s="1"/>
  <c r="J59" i="13" a="1"/>
  <c r="J59" i="13" s="1"/>
  <c r="J87" i="13" a="1"/>
  <c r="J87" i="13" s="1"/>
  <c r="J67" i="13" a="1"/>
  <c r="J67" i="13" s="1"/>
  <c r="J218" i="13" a="1"/>
  <c r="J218" i="13" s="1"/>
  <c r="J71" i="13" a="1"/>
  <c r="J71" i="13" s="1"/>
  <c r="J84" i="13" a="1"/>
  <c r="J84" i="13" s="1"/>
  <c r="J79" i="13" a="1"/>
  <c r="J79" i="13" s="1"/>
  <c r="J64" i="13" a="1"/>
  <c r="J64" i="13" s="1"/>
  <c r="J91" i="13" a="1"/>
  <c r="J91" i="13" s="1"/>
  <c r="J68" i="13" a="1"/>
  <c r="J68" i="13" s="1"/>
  <c r="J61" i="13" a="1"/>
  <c r="J61" i="13" s="1"/>
  <c r="J219" i="13" a="1"/>
  <c r="J219" i="13" s="1"/>
  <c r="J52" i="13" a="1"/>
  <c r="J52" i="13" s="1"/>
  <c r="J77" i="13" a="1"/>
  <c r="J77" i="13" s="1"/>
  <c r="J89" i="13" a="1"/>
  <c r="J89" i="13" s="1"/>
  <c r="J225" i="13" a="1"/>
  <c r="J225" i="13" s="1"/>
  <c r="J82" i="13" a="1"/>
  <c r="J82" i="13" s="1"/>
  <c r="J46" i="13" a="1"/>
  <c r="J46" i="13" s="1"/>
  <c r="J227" i="13" a="1"/>
  <c r="J227" i="13" s="1"/>
  <c r="J66" i="13" a="1"/>
  <c r="J66" i="13" s="1"/>
  <c r="J56" i="13" a="1"/>
  <c r="J56" i="13" s="1"/>
  <c r="J62" i="13" a="1"/>
  <c r="J62" i="13" s="1"/>
  <c r="J57" i="13" a="1"/>
  <c r="J57" i="13" s="1"/>
  <c r="J83" i="13" a="1"/>
  <c r="J83" i="13" s="1"/>
  <c r="J222" i="13" a="1"/>
  <c r="J222" i="13" s="1"/>
  <c r="J55" i="13" a="1"/>
  <c r="J55" i="13" s="1"/>
  <c r="J81" i="13" a="1"/>
  <c r="J81" i="13" s="1"/>
  <c r="J88" i="13" a="1"/>
  <c r="J88" i="13" s="1"/>
  <c r="J92" i="13" a="1"/>
  <c r="J92" i="13" s="1"/>
  <c r="J70" i="13" a="1"/>
  <c r="J70" i="13" s="1"/>
  <c r="J78" i="13" a="1"/>
  <c r="J78" i="13" s="1"/>
  <c r="J53" i="13" a="1"/>
  <c r="J53" i="13" s="1"/>
  <c r="J51" i="13" a="1"/>
  <c r="J51" i="13" s="1"/>
  <c r="J50" i="13" a="1"/>
  <c r="J50" i="13" s="1"/>
  <c r="J223" i="13" a="1"/>
  <c r="J223" i="13" s="1"/>
  <c r="J48" i="13" a="1"/>
  <c r="J48" i="13" s="1"/>
  <c r="J63" i="13" a="1"/>
  <c r="J63" i="13" s="1"/>
  <c r="J229" i="13" a="1"/>
  <c r="J229" i="13" s="1"/>
  <c r="J54" i="13" a="1"/>
  <c r="J54" i="13" s="1"/>
  <c r="J72" i="13" a="1"/>
  <c r="J72" i="13" s="1"/>
  <c r="J65" i="13" a="1"/>
  <c r="J65" i="13" s="1"/>
  <c r="J75" i="13" a="1"/>
  <c r="J75" i="13" s="1"/>
  <c r="J93" i="13" a="1"/>
  <c r="J93" i="13" s="1"/>
  <c r="AY34" i="13"/>
  <c r="AX34" i="13"/>
  <c r="F5" i="9"/>
  <c r="F4" i="9"/>
  <c r="H6" i="9"/>
  <c r="E6" i="9"/>
  <c r="B6" i="9"/>
  <c r="C6" i="9"/>
  <c r="D6" i="9"/>
  <c r="N60" i="12"/>
  <c r="N61" i="12"/>
  <c r="M24" i="9"/>
  <c r="N67" i="12"/>
  <c r="N68" i="12"/>
  <c r="P68" i="12"/>
  <c r="Q68" i="12" s="1"/>
  <c r="M12" i="9"/>
  <c r="F20" i="9"/>
  <c r="H19" i="9"/>
  <c r="C19" i="9"/>
  <c r="D19" i="9"/>
  <c r="E19" i="9"/>
  <c r="B19" i="9"/>
  <c r="N71" i="12"/>
  <c r="P71" i="12"/>
  <c r="Q71" i="12" s="1"/>
  <c r="M21" i="9"/>
  <c r="N66" i="12"/>
  <c r="P66" i="12"/>
  <c r="Q66" i="12" s="1"/>
  <c r="I13" i="9"/>
  <c r="M13" i="9" s="1"/>
  <c r="O13" i="9"/>
  <c r="F26" i="8" a="1"/>
  <c r="F26" i="8" s="1"/>
  <c r="N65" i="12"/>
  <c r="P65" i="12"/>
  <c r="Q65" i="12" s="1"/>
  <c r="K18" i="9"/>
  <c r="M18" i="9" s="1"/>
  <c r="H47" i="8" a="1"/>
  <c r="H47" i="8" s="1"/>
  <c r="H43" i="8" a="1"/>
  <c r="H43" i="8" s="1"/>
  <c r="H51" i="8" a="1"/>
  <c r="H51" i="8" s="1"/>
  <c r="H45" i="8" a="1"/>
  <c r="H45" i="8" s="1"/>
  <c r="H53" i="8" a="1"/>
  <c r="H53" i="8" s="1"/>
  <c r="H46" i="8" a="1"/>
  <c r="H46" i="8" s="1"/>
  <c r="H49" i="8" a="1"/>
  <c r="H49" i="8" s="1"/>
  <c r="H55" i="8" a="1"/>
  <c r="H55" i="8" s="1"/>
  <c r="H57" i="8" a="1"/>
  <c r="H57" i="8" s="1"/>
  <c r="H41" i="8" a="1"/>
  <c r="H41" i="8" s="1"/>
  <c r="H44" i="8" a="1"/>
  <c r="H44" i="8" s="1"/>
  <c r="H52" i="8" a="1"/>
  <c r="H52" i="8" s="1"/>
  <c r="H39" i="8" a="1"/>
  <c r="H39" i="8" s="1"/>
  <c r="H38" i="8" a="1"/>
  <c r="H38" i="8" s="1"/>
  <c r="H42" i="8" a="1"/>
  <c r="H42" i="8" s="1"/>
  <c r="H58" i="8" a="1"/>
  <c r="H58" i="8" s="1"/>
  <c r="H40" i="8" a="1"/>
  <c r="H40" i="8" s="1"/>
  <c r="H54" i="8" a="1"/>
  <c r="H54" i="8" s="1"/>
  <c r="H48" i="8" a="1"/>
  <c r="H48" i="8" s="1"/>
  <c r="H50" i="8" a="1"/>
  <c r="H50" i="8" s="1"/>
  <c r="N63" i="12"/>
  <c r="P63" i="12"/>
  <c r="Q63" i="12" s="1"/>
  <c r="M26" i="9"/>
  <c r="N69" i="12"/>
  <c r="P69" i="12"/>
  <c r="Q69" i="12" s="1"/>
  <c r="M28" i="9"/>
  <c r="F11" i="9"/>
  <c r="H10" i="9"/>
  <c r="C10" i="9"/>
  <c r="B10" i="9"/>
  <c r="E10" i="9"/>
  <c r="D10" i="9"/>
  <c r="N58" i="12"/>
  <c r="M73" i="12"/>
  <c r="P67" i="12" s="1"/>
  <c r="Q67" i="12" s="1"/>
  <c r="N64" i="12"/>
  <c r="P64" i="12"/>
  <c r="Q64" i="12" s="1"/>
  <c r="N70" i="12"/>
  <c r="P70" i="12"/>
  <c r="Q70" i="12" s="1"/>
  <c r="M27" i="9"/>
  <c r="M7" i="9"/>
  <c r="N62" i="12"/>
  <c r="P62" i="12"/>
  <c r="Q62" i="12" s="1"/>
  <c r="N59" i="12"/>
  <c r="P59" i="12"/>
  <c r="Q59" i="12" s="1"/>
  <c r="M9" i="9"/>
  <c r="M29" i="9"/>
  <c r="O1" i="7"/>
  <c r="J10" i="3"/>
  <c r="J228" i="13" l="1" a="1"/>
  <c r="J228" i="13" s="1"/>
  <c r="J220" i="13" a="1"/>
  <c r="J220" i="13" s="1"/>
  <c r="J236" i="13" a="1"/>
  <c r="J236" i="13" s="1"/>
  <c r="J224" i="13" a="1"/>
  <c r="J224" i="13" s="1"/>
  <c r="AX35" i="13"/>
  <c r="AY35" i="13"/>
  <c r="K10" i="9"/>
  <c r="H22" i="8" a="1"/>
  <c r="H22" i="8" s="1"/>
  <c r="J96" i="13" s="1" a="1"/>
  <c r="J96" i="13" s="1"/>
  <c r="H5" i="9"/>
  <c r="B5" i="9"/>
  <c r="D5" i="9"/>
  <c r="E5" i="9"/>
  <c r="C5" i="9"/>
  <c r="L10" i="9"/>
  <c r="I22" i="8" a="1"/>
  <c r="I22" i="8" s="1"/>
  <c r="J97" i="13" s="1" a="1"/>
  <c r="J97" i="13" s="1"/>
  <c r="I19" i="9"/>
  <c r="O19" i="9"/>
  <c r="F56" i="8" a="1"/>
  <c r="F56" i="8" s="1"/>
  <c r="P61" i="12"/>
  <c r="Q61" i="12" s="1"/>
  <c r="K19" i="9"/>
  <c r="H56" i="8" a="1"/>
  <c r="H56" i="8" s="1"/>
  <c r="J240" i="13" s="1" a="1"/>
  <c r="J240" i="13" s="1"/>
  <c r="H4" i="9"/>
  <c r="E4" i="9"/>
  <c r="B4" i="9"/>
  <c r="D4" i="9"/>
  <c r="C4" i="9"/>
  <c r="J19" i="9"/>
  <c r="G56" i="8" a="1"/>
  <c r="G56" i="8" s="1"/>
  <c r="P60" i="12"/>
  <c r="Q60" i="12" s="1"/>
  <c r="J10" i="9"/>
  <c r="G22" i="8" a="1"/>
  <c r="G22" i="8" s="1"/>
  <c r="J95" i="13" s="1" a="1"/>
  <c r="J95" i="13" s="1"/>
  <c r="H11" i="9"/>
  <c r="B11" i="9"/>
  <c r="D11" i="9"/>
  <c r="E11" i="9"/>
  <c r="C11" i="9"/>
  <c r="O10" i="9"/>
  <c r="I10" i="9"/>
  <c r="M10" i="9" s="1"/>
  <c r="F22" i="8" a="1"/>
  <c r="F22" i="8" s="1"/>
  <c r="J94" i="13" s="1" a="1"/>
  <c r="J94" i="13" s="1"/>
  <c r="F22" i="9"/>
  <c r="F17" i="9"/>
  <c r="H20" i="9"/>
  <c r="B20" i="9"/>
  <c r="D20" i="9"/>
  <c r="E20" i="9"/>
  <c r="C20" i="9"/>
  <c r="K6" i="9"/>
  <c r="H7" i="8" a="1"/>
  <c r="H7" i="8" s="1"/>
  <c r="J36" i="13" s="1" a="1"/>
  <c r="J36" i="13" s="1"/>
  <c r="L19" i="9"/>
  <c r="I56" i="8" a="1"/>
  <c r="I56" i="8" s="1"/>
  <c r="J6" i="9"/>
  <c r="G7" i="8" a="1"/>
  <c r="G7" i="8" s="1"/>
  <c r="J35" i="13" s="1" a="1"/>
  <c r="J35" i="13" s="1"/>
  <c r="O6" i="9"/>
  <c r="I6" i="9"/>
  <c r="F7" i="8" a="1"/>
  <c r="F7" i="8" s="1"/>
  <c r="J34" i="13" s="1" a="1"/>
  <c r="J34" i="13" s="1"/>
  <c r="M25" i="9"/>
  <c r="L6" i="9"/>
  <c r="I7" i="8" a="1"/>
  <c r="I7" i="8" s="1"/>
  <c r="J37" i="13" s="1" a="1"/>
  <c r="J37" i="13" s="1"/>
  <c r="P58" i="12"/>
  <c r="P1" i="7"/>
  <c r="C3" i="6"/>
  <c r="C8" i="6" s="1"/>
  <c r="C2" i="6"/>
  <c r="C4" i="6" s="1"/>
  <c r="K1" i="6"/>
  <c r="D1" i="6"/>
  <c r="J235" i="13" l="1" a="1"/>
  <c r="J235" i="13" s="1"/>
  <c r="J231" i="13" a="1"/>
  <c r="J231" i="13" s="1"/>
  <c r="J234" i="13" a="1"/>
  <c r="J234" i="13" s="1"/>
  <c r="J230" i="13" a="1"/>
  <c r="J230" i="13" s="1"/>
  <c r="J232" i="13" a="1"/>
  <c r="J232" i="13" s="1"/>
  <c r="J237" i="13" a="1"/>
  <c r="J237" i="13" s="1"/>
  <c r="J233" i="13" a="1"/>
  <c r="J233" i="13" s="1"/>
  <c r="J238" i="13" a="1"/>
  <c r="J238" i="13" s="1"/>
  <c r="J239" i="13" a="1"/>
  <c r="J239" i="13" s="1"/>
  <c r="J241" i="13" a="1"/>
  <c r="J241" i="13" s="1"/>
  <c r="J106" i="13" a="1"/>
  <c r="J106" i="13" s="1"/>
  <c r="J45" i="13" a="1"/>
  <c r="J45" i="13" s="1"/>
  <c r="J41" i="13" a="1"/>
  <c r="J41" i="13" s="1"/>
  <c r="J43" i="13" a="1"/>
  <c r="J43" i="13" s="1"/>
  <c r="J39" i="13" a="1"/>
  <c r="J39" i="13" s="1"/>
  <c r="J44" i="13" a="1"/>
  <c r="J44" i="13" s="1"/>
  <c r="J40" i="13" a="1"/>
  <c r="J40" i="13" s="1"/>
  <c r="J42" i="13" a="1"/>
  <c r="J42" i="13" s="1"/>
  <c r="J38" i="13" a="1"/>
  <c r="J38" i="13" s="1"/>
  <c r="C6" i="6"/>
  <c r="C5" i="6"/>
  <c r="C7" i="6"/>
  <c r="AY36" i="13"/>
  <c r="AX36" i="13"/>
  <c r="M6" i="9"/>
  <c r="J20" i="9"/>
  <c r="G59" i="8" a="1"/>
  <c r="G59" i="8" s="1"/>
  <c r="G63" i="8" a="1"/>
  <c r="G63" i="8" s="1"/>
  <c r="G62" i="8" a="1"/>
  <c r="G62" i="8" s="1"/>
  <c r="G61" i="8" a="1"/>
  <c r="G61" i="8" s="1"/>
  <c r="J251" i="13" a="1"/>
  <c r="J251" i="13" s="1"/>
  <c r="G64" i="8" a="1"/>
  <c r="G64" i="8" s="1"/>
  <c r="G60" i="8" a="1"/>
  <c r="G60" i="8" s="1"/>
  <c r="K11" i="9"/>
  <c r="H23" i="8" a="1"/>
  <c r="H23" i="8" s="1"/>
  <c r="J100" i="13" s="1" a="1"/>
  <c r="J100" i="13" s="1"/>
  <c r="O4" i="9"/>
  <c r="I4" i="9"/>
  <c r="F3" i="8" a="1"/>
  <c r="F3" i="8" s="1"/>
  <c r="J18" i="13" s="1" a="1"/>
  <c r="J18" i="13" s="1"/>
  <c r="F2" i="8" a="1"/>
  <c r="F2" i="8" s="1"/>
  <c r="J14" i="13" s="1" a="1"/>
  <c r="J14" i="13" s="1"/>
  <c r="F5" i="8" a="1"/>
  <c r="F5" i="8" s="1"/>
  <c r="J26" i="13" s="1" a="1"/>
  <c r="J26" i="13" s="1"/>
  <c r="F4" i="8" a="1"/>
  <c r="F4" i="8" s="1"/>
  <c r="J22" i="13" s="1" a="1"/>
  <c r="J22" i="13" s="1"/>
  <c r="M19" i="9"/>
  <c r="J4" i="9"/>
  <c r="G3" i="8" a="1"/>
  <c r="G3" i="8" s="1"/>
  <c r="J19" i="13" s="1" a="1"/>
  <c r="J19" i="13" s="1"/>
  <c r="G2" i="8" a="1"/>
  <c r="G2" i="8" s="1"/>
  <c r="J15" i="13" s="1" a="1"/>
  <c r="J15" i="13" s="1"/>
  <c r="G5" i="8" a="1"/>
  <c r="G5" i="8" s="1"/>
  <c r="J27" i="13" s="1" a="1"/>
  <c r="J27" i="13" s="1"/>
  <c r="G4" i="8" a="1"/>
  <c r="G4" i="8" s="1"/>
  <c r="J23" i="13" s="1" a="1"/>
  <c r="J23" i="13" s="1"/>
  <c r="K4" i="9"/>
  <c r="H2" i="8" a="1"/>
  <c r="H2" i="8" s="1"/>
  <c r="J16" i="13" s="1" a="1"/>
  <c r="J16" i="13" s="1"/>
  <c r="H4" i="8" a="1"/>
  <c r="H4" i="8" s="1"/>
  <c r="J24" i="13" s="1" a="1"/>
  <c r="J24" i="13" s="1"/>
  <c r="H5" i="8" a="1"/>
  <c r="H5" i="8" s="1"/>
  <c r="J28" i="13" s="1" a="1"/>
  <c r="J28" i="13" s="1"/>
  <c r="H3" i="8" a="1"/>
  <c r="H3" i="8" s="1"/>
  <c r="J20" i="13" s="1" a="1"/>
  <c r="J20" i="13" s="1"/>
  <c r="L20" i="9"/>
  <c r="I61" i="8" a="1"/>
  <c r="I61" i="8" s="1"/>
  <c r="I59" i="8" a="1"/>
  <c r="I59" i="8" s="1"/>
  <c r="J245" i="13" s="1" a="1"/>
  <c r="J245" i="13" s="1"/>
  <c r="I62" i="8" a="1"/>
  <c r="I62" i="8" s="1"/>
  <c r="I63" i="8" a="1"/>
  <c r="I63" i="8" s="1"/>
  <c r="I64" i="8" a="1"/>
  <c r="I64" i="8" s="1"/>
  <c r="I60" i="8" a="1"/>
  <c r="I60" i="8" s="1"/>
  <c r="O11" i="9"/>
  <c r="I11" i="9"/>
  <c r="M11" i="9" s="1"/>
  <c r="F23" i="8" a="1"/>
  <c r="F23" i="8" s="1"/>
  <c r="J98" i="13" s="1" a="1"/>
  <c r="J98" i="13" s="1"/>
  <c r="L4" i="9"/>
  <c r="I3" i="8" a="1"/>
  <c r="I3" i="8" s="1"/>
  <c r="J21" i="13" s="1" a="1"/>
  <c r="J21" i="13" s="1"/>
  <c r="I4" i="8" a="1"/>
  <c r="I4" i="8" s="1"/>
  <c r="J25" i="13" s="1" a="1"/>
  <c r="J25" i="13" s="1"/>
  <c r="I2" i="8" a="1"/>
  <c r="I2" i="8" s="1"/>
  <c r="J17" i="13" s="1" a="1"/>
  <c r="J17" i="13" s="1"/>
  <c r="I5" i="8" a="1"/>
  <c r="I5" i="8" s="1"/>
  <c r="J29" i="13" s="1" a="1"/>
  <c r="J29" i="13" s="1"/>
  <c r="L11" i="9"/>
  <c r="I23" i="8" a="1"/>
  <c r="I23" i="8" s="1"/>
  <c r="J101" i="13" s="1" a="1"/>
  <c r="J101" i="13" s="1"/>
  <c r="K20" i="9"/>
  <c r="H59" i="8" a="1"/>
  <c r="H59" i="8" s="1"/>
  <c r="H63" i="8" a="1"/>
  <c r="H63" i="8" s="1"/>
  <c r="H61" i="8" a="1"/>
  <c r="H61" i="8" s="1"/>
  <c r="J252" i="13" s="1" a="1"/>
  <c r="J252" i="13" s="1"/>
  <c r="H64" i="8" a="1"/>
  <c r="H64" i="8" s="1"/>
  <c r="H60" i="8" a="1"/>
  <c r="H60" i="8" s="1"/>
  <c r="H62" i="8" a="1"/>
  <c r="H62" i="8" s="1"/>
  <c r="J248" i="13" a="1"/>
  <c r="J248" i="13" s="1"/>
  <c r="O20" i="9"/>
  <c r="I20" i="9"/>
  <c r="F59" i="8" a="1"/>
  <c r="F59" i="8" s="1"/>
  <c r="F63" i="8" a="1"/>
  <c r="F63" i="8" s="1"/>
  <c r="F61" i="8" a="1"/>
  <c r="F61" i="8" s="1"/>
  <c r="J250" i="13" s="1" a="1"/>
  <c r="J250" i="13" s="1"/>
  <c r="F62" i="8" a="1"/>
  <c r="F62" i="8" s="1"/>
  <c r="F64" i="8" a="1"/>
  <c r="F64" i="8" s="1"/>
  <c r="F60" i="8" a="1"/>
  <c r="F60" i="8" s="1"/>
  <c r="J246" i="13" s="1" a="1"/>
  <c r="J246" i="13" s="1"/>
  <c r="L5" i="9"/>
  <c r="I6" i="8" a="1"/>
  <c r="I6" i="8" s="1"/>
  <c r="J33" i="13" s="1" a="1"/>
  <c r="J33" i="13" s="1"/>
  <c r="J5" i="9"/>
  <c r="G6" i="8" a="1"/>
  <c r="G6" i="8" s="1"/>
  <c r="J31" i="13" s="1" a="1"/>
  <c r="J31" i="13" s="1"/>
  <c r="Q58" i="12"/>
  <c r="P73" i="12"/>
  <c r="F16" i="9"/>
  <c r="F15" i="9"/>
  <c r="F14" i="9"/>
  <c r="H17" i="9"/>
  <c r="E17" i="9"/>
  <c r="B17" i="9"/>
  <c r="C17" i="9"/>
  <c r="D17" i="9"/>
  <c r="K5" i="9"/>
  <c r="H6" i="8" a="1"/>
  <c r="H6" i="8" s="1"/>
  <c r="J32" i="13" s="1" a="1"/>
  <c r="J32" i="13" s="1"/>
  <c r="H22" i="9"/>
  <c r="B22" i="9"/>
  <c r="C22" i="9"/>
  <c r="D22" i="9"/>
  <c r="E22" i="9"/>
  <c r="I5" i="9"/>
  <c r="F6" i="8" a="1"/>
  <c r="F6" i="8" s="1"/>
  <c r="J30" i="13" s="1" a="1"/>
  <c r="J30" i="13" s="1"/>
  <c r="O5" i="9"/>
  <c r="J11" i="9"/>
  <c r="G23" i="8" a="1"/>
  <c r="G23" i="8" s="1"/>
  <c r="J99" i="13" s="1" a="1"/>
  <c r="J99" i="13" s="1"/>
  <c r="Q1" i="7"/>
  <c r="L1" i="6"/>
  <c r="M1" i="6" s="1"/>
  <c r="N1" i="6" s="1"/>
  <c r="J243" i="13" l="1" a="1"/>
  <c r="J243" i="13" s="1"/>
  <c r="J267" i="13" a="1"/>
  <c r="J267" i="13" s="1"/>
  <c r="J247" i="13" a="1"/>
  <c r="J247" i="13" s="1"/>
  <c r="J242" i="13" a="1"/>
  <c r="J242" i="13" s="1"/>
  <c r="J261" i="13" a="1"/>
  <c r="J261" i="13" s="1"/>
  <c r="J249" i="13" a="1"/>
  <c r="J249" i="13" s="1"/>
  <c r="J244" i="13" a="1"/>
  <c r="J244" i="13" s="1"/>
  <c r="J277" i="13" a="1"/>
  <c r="J277" i="13" s="1"/>
  <c r="J257" i="13" a="1"/>
  <c r="J257" i="13" s="1"/>
  <c r="J253" i="13" a="1"/>
  <c r="J253" i="13" s="1"/>
  <c r="J279" i="13" a="1"/>
  <c r="J279" i="13" s="1"/>
  <c r="J255" i="13" a="1"/>
  <c r="J255" i="13" s="1"/>
  <c r="J260" i="13" a="1"/>
  <c r="J260" i="13" s="1"/>
  <c r="J256" i="13" a="1"/>
  <c r="J256" i="13" s="1"/>
  <c r="J259" i="13" a="1"/>
  <c r="J259" i="13" s="1"/>
  <c r="J272" i="13" a="1"/>
  <c r="J272" i="13" s="1"/>
  <c r="J269" i="13" a="1"/>
  <c r="J269" i="13" s="1"/>
  <c r="J262" i="13" a="1"/>
  <c r="J262" i="13" s="1"/>
  <c r="J254" i="13" a="1"/>
  <c r="J254" i="13" s="1"/>
  <c r="J275" i="13" a="1"/>
  <c r="J275" i="13" s="1"/>
  <c r="J264" i="13" a="1"/>
  <c r="J264" i="13" s="1"/>
  <c r="J258" i="13" a="1"/>
  <c r="J258" i="13" s="1"/>
  <c r="J273" i="13" a="1"/>
  <c r="J273" i="13" s="1"/>
  <c r="J274" i="13" a="1"/>
  <c r="J274" i="13" s="1"/>
  <c r="J276" i="13" a="1"/>
  <c r="J276" i="13" s="1"/>
  <c r="J268" i="13" a="1"/>
  <c r="J268" i="13" s="1"/>
  <c r="J266" i="13" a="1"/>
  <c r="J266" i="13" s="1"/>
  <c r="J271" i="13" a="1"/>
  <c r="J271" i="13" s="1"/>
  <c r="J270" i="13" a="1"/>
  <c r="J270" i="13" s="1"/>
  <c r="J265" i="13" a="1"/>
  <c r="J265" i="13" s="1"/>
  <c r="J263" i="13" a="1"/>
  <c r="J263" i="13" s="1"/>
  <c r="J280" i="13" a="1"/>
  <c r="J280" i="13" s="1"/>
  <c r="J278" i="13" a="1"/>
  <c r="J278" i="13" s="1"/>
  <c r="J282" i="13" a="1"/>
  <c r="J282" i="13" s="1"/>
  <c r="J105" i="13" a="1"/>
  <c r="J105" i="13" s="1"/>
  <c r="J292" i="13" a="1"/>
  <c r="J292" i="13" s="1"/>
  <c r="J103" i="13" a="1"/>
  <c r="J103" i="13" s="1"/>
  <c r="J102" i="13" a="1"/>
  <c r="J102" i="13" s="1"/>
  <c r="J301" i="13" a="1"/>
  <c r="J301" i="13" s="1"/>
  <c r="J295" i="13" a="1"/>
  <c r="J295" i="13" s="1"/>
  <c r="J104" i="13" a="1"/>
  <c r="J104" i="13" s="1"/>
  <c r="J108" i="13" a="1"/>
  <c r="J108" i="13" s="1"/>
  <c r="J109" i="13" a="1"/>
  <c r="J109" i="13" s="1"/>
  <c r="J107" i="13" a="1"/>
  <c r="J107" i="13" s="1"/>
  <c r="J112" i="13" a="1"/>
  <c r="J112" i="13" s="1"/>
  <c r="J113" i="13" a="1"/>
  <c r="J113" i="13" s="1"/>
  <c r="J306" i="13" a="1"/>
  <c r="J306" i="13" s="1"/>
  <c r="J110" i="13" a="1"/>
  <c r="J110" i="13" s="1"/>
  <c r="J111" i="13" a="1"/>
  <c r="J111" i="13" s="1"/>
  <c r="J317" i="13" a="1"/>
  <c r="J317" i="13" s="1"/>
  <c r="J313" i="13" a="1"/>
  <c r="J313" i="13" s="1"/>
  <c r="J315" i="13" a="1"/>
  <c r="J315" i="13" s="1"/>
  <c r="J311" i="13" a="1"/>
  <c r="J311" i="13" s="1"/>
  <c r="J314" i="13" a="1"/>
  <c r="J314" i="13" s="1"/>
  <c r="J316" i="13" a="1"/>
  <c r="J316" i="13" s="1"/>
  <c r="AY37" i="13"/>
  <c r="AX37" i="13"/>
  <c r="K22" i="9"/>
  <c r="H68" i="8" a="1"/>
  <c r="H68" i="8" s="1"/>
  <c r="H69" i="8" a="1"/>
  <c r="H69" i="8" s="1"/>
  <c r="H14" i="9"/>
  <c r="E14" i="9"/>
  <c r="C14" i="9"/>
  <c r="D14" i="9"/>
  <c r="B14" i="9"/>
  <c r="J22" i="9"/>
  <c r="G69" i="8" a="1"/>
  <c r="G69" i="8" s="1"/>
  <c r="G68" i="8" a="1"/>
  <c r="G68" i="8" s="1"/>
  <c r="H15" i="9"/>
  <c r="D15" i="9"/>
  <c r="E15" i="9"/>
  <c r="B15" i="9"/>
  <c r="C15" i="9"/>
  <c r="O22" i="9"/>
  <c r="I22" i="9"/>
  <c r="M22" i="9" s="1"/>
  <c r="F69" i="8" a="1"/>
  <c r="F69" i="8" s="1"/>
  <c r="F68" i="8" a="1"/>
  <c r="F68" i="8" s="1"/>
  <c r="H16" i="9"/>
  <c r="C16" i="9"/>
  <c r="B16" i="9"/>
  <c r="D16" i="9"/>
  <c r="E16" i="9"/>
  <c r="J17" i="9"/>
  <c r="G37" i="8" a="1"/>
  <c r="G37" i="8" s="1"/>
  <c r="J215" i="13" s="1" a="1"/>
  <c r="J215" i="13" s="1"/>
  <c r="L22" i="9"/>
  <c r="I69" i="8" a="1"/>
  <c r="I69" i="8" s="1"/>
  <c r="I68" i="8" a="1"/>
  <c r="I68" i="8" s="1"/>
  <c r="K17" i="9"/>
  <c r="H37" i="8" a="1"/>
  <c r="H37" i="8" s="1"/>
  <c r="J216" i="13" s="1" a="1"/>
  <c r="J216" i="13" s="1"/>
  <c r="M20" i="9"/>
  <c r="M4" i="9"/>
  <c r="O17" i="9"/>
  <c r="I17" i="9"/>
  <c r="M17" i="9" s="1"/>
  <c r="F37" i="8" a="1"/>
  <c r="F37" i="8" s="1"/>
  <c r="J214" i="13" s="1" a="1"/>
  <c r="J214" i="13" s="1"/>
  <c r="M5" i="9"/>
  <c r="L17" i="9"/>
  <c r="I37" i="8" a="1"/>
  <c r="I37" i="8" s="1"/>
  <c r="J217" i="13" s="1" a="1"/>
  <c r="J217" i="13" s="1"/>
  <c r="R1" i="7"/>
  <c r="O1" i="6"/>
  <c r="J284" i="13" l="1" a="1"/>
  <c r="J284" i="13" s="1"/>
  <c r="J281" i="13" a="1"/>
  <c r="J281" i="13" s="1"/>
  <c r="J283" i="13" a="1"/>
  <c r="J283" i="13" s="1"/>
  <c r="J285" i="13" a="1"/>
  <c r="J285" i="13" s="1"/>
  <c r="J291" i="13" a="1"/>
  <c r="J291" i="13" s="1"/>
  <c r="J290" i="13" a="1"/>
  <c r="J290" i="13" s="1"/>
  <c r="J287" i="13" a="1"/>
  <c r="J287" i="13" s="1"/>
  <c r="J289" i="13" a="1"/>
  <c r="J289" i="13" s="1"/>
  <c r="J286" i="13" a="1"/>
  <c r="J286" i="13" s="1"/>
  <c r="J293" i="13" a="1"/>
  <c r="J293" i="13" s="1"/>
  <c r="J288" i="13" a="1"/>
  <c r="J288" i="13" s="1"/>
  <c r="J296" i="13" a="1"/>
  <c r="J296" i="13" s="1"/>
  <c r="J297" i="13" a="1"/>
  <c r="J297" i="13" s="1"/>
  <c r="J294" i="13" a="1"/>
  <c r="J294" i="13" s="1"/>
  <c r="J302" i="13" a="1"/>
  <c r="J302" i="13" s="1"/>
  <c r="J305" i="13" a="1"/>
  <c r="J305" i="13" s="1"/>
  <c r="J300" i="13" a="1"/>
  <c r="J300" i="13" s="1"/>
  <c r="J299" i="13" a="1"/>
  <c r="J299" i="13" s="1"/>
  <c r="J298" i="13" a="1"/>
  <c r="J298" i="13" s="1"/>
  <c r="J304" i="13" a="1"/>
  <c r="J304" i="13" s="1"/>
  <c r="J303" i="13" a="1"/>
  <c r="J303" i="13" s="1"/>
  <c r="J308" i="13" a="1"/>
  <c r="J308" i="13" s="1"/>
  <c r="J310" i="13" a="1"/>
  <c r="J310" i="13" s="1"/>
  <c r="J309" i="13" a="1"/>
  <c r="J309" i="13" s="1"/>
  <c r="J307" i="13" a="1"/>
  <c r="J307" i="13" s="1"/>
  <c r="J312" i="13" a="1"/>
  <c r="J312" i="13" s="1"/>
  <c r="AX38" i="13"/>
  <c r="AY38" i="13"/>
  <c r="I16" i="9"/>
  <c r="M16" i="9" s="1"/>
  <c r="O16" i="9"/>
  <c r="F36" i="8" a="1"/>
  <c r="F36" i="8" s="1"/>
  <c r="J210" i="13" s="1" a="1"/>
  <c r="J210" i="13" s="1"/>
  <c r="J16" i="9"/>
  <c r="G36" i="8" a="1"/>
  <c r="G36" i="8" s="1"/>
  <c r="J211" i="13" s="1" a="1"/>
  <c r="J211" i="13" s="1"/>
  <c r="K16" i="9"/>
  <c r="H36" i="8" a="1"/>
  <c r="H36" i="8" s="1"/>
  <c r="J212" i="13" s="1" a="1"/>
  <c r="J212" i="13" s="1"/>
  <c r="O14" i="9"/>
  <c r="I14" i="9"/>
  <c r="M14" i="9" s="1"/>
  <c r="F27" i="8" a="1"/>
  <c r="F27" i="8" s="1"/>
  <c r="J114" i="13" s="1" a="1"/>
  <c r="J114" i="13" s="1"/>
  <c r="B31" i="9"/>
  <c r="K14" i="9"/>
  <c r="H27" i="8" a="1"/>
  <c r="H27" i="8" s="1"/>
  <c r="J116" i="13" s="1" a="1"/>
  <c r="J116" i="13" s="1"/>
  <c r="D31" i="9"/>
  <c r="L14" i="9"/>
  <c r="I27" i="8" a="1"/>
  <c r="I27" i="8" s="1"/>
  <c r="J117" i="13" s="1" a="1"/>
  <c r="J117" i="13" s="1"/>
  <c r="E31" i="9"/>
  <c r="J14" i="9"/>
  <c r="G27" i="8" a="1"/>
  <c r="G27" i="8" s="1"/>
  <c r="J115" i="13" s="1" a="1"/>
  <c r="J115" i="13" s="1"/>
  <c r="C31" i="9"/>
  <c r="J15" i="9"/>
  <c r="G32" i="8" a="1"/>
  <c r="G32" i="8" s="1"/>
  <c r="G30" i="8" a="1"/>
  <c r="G30" i="8" s="1"/>
  <c r="G28" i="8" a="1"/>
  <c r="G28" i="8" s="1"/>
  <c r="G33" i="8" a="1"/>
  <c r="G33" i="8" s="1"/>
  <c r="G31" i="8" a="1"/>
  <c r="G31" i="8" s="1"/>
  <c r="G29" i="8" a="1"/>
  <c r="G29" i="8" s="1"/>
  <c r="G34" i="8" a="1"/>
  <c r="G34" i="8" s="1"/>
  <c r="G35" i="8" a="1"/>
  <c r="G35" i="8" s="1"/>
  <c r="J207" i="13" s="1" a="1"/>
  <c r="J207" i="13" s="1"/>
  <c r="H23" i="9"/>
  <c r="I15" i="9"/>
  <c r="O15" i="9"/>
  <c r="F34" i="8" a="1"/>
  <c r="F34" i="8" s="1"/>
  <c r="F30" i="8" a="1"/>
  <c r="F30" i="8" s="1"/>
  <c r="F31" i="8" a="1"/>
  <c r="F31" i="8" s="1"/>
  <c r="F33" i="8" a="1"/>
  <c r="F33" i="8" s="1"/>
  <c r="F35" i="8" a="1"/>
  <c r="F35" i="8" s="1"/>
  <c r="J206" i="13" s="1" a="1"/>
  <c r="J206" i="13" s="1"/>
  <c r="F28" i="8" a="1"/>
  <c r="F28" i="8" s="1"/>
  <c r="F32" i="8" a="1"/>
  <c r="F32" i="8" s="1"/>
  <c r="F29" i="8" a="1"/>
  <c r="F29" i="8" s="1"/>
  <c r="L15" i="9"/>
  <c r="I31" i="8" a="1"/>
  <c r="I31" i="8" s="1"/>
  <c r="I28" i="8" a="1"/>
  <c r="I28" i="8" s="1"/>
  <c r="I32" i="8" a="1"/>
  <c r="I32" i="8" s="1"/>
  <c r="I35" i="8" a="1"/>
  <c r="I35" i="8" s="1"/>
  <c r="I30" i="8" a="1"/>
  <c r="I30" i="8" s="1"/>
  <c r="I34" i="8" a="1"/>
  <c r="I34" i="8" s="1"/>
  <c r="J205" i="13" s="1" a="1"/>
  <c r="J205" i="13" s="1"/>
  <c r="I29" i="8" a="1"/>
  <c r="I29" i="8" s="1"/>
  <c r="I33" i="8" a="1"/>
  <c r="I33" i="8" s="1"/>
  <c r="L16" i="9"/>
  <c r="I36" i="8" a="1"/>
  <c r="I36" i="8" s="1"/>
  <c r="J213" i="13" s="1" a="1"/>
  <c r="J213" i="13" s="1"/>
  <c r="K15" i="9"/>
  <c r="H33" i="8" a="1"/>
  <c r="H33" i="8" s="1"/>
  <c r="H30" i="8" a="1"/>
  <c r="H30" i="8" s="1"/>
  <c r="H34" i="8" a="1"/>
  <c r="H34" i="8" s="1"/>
  <c r="H28" i="8" a="1"/>
  <c r="H28" i="8" s="1"/>
  <c r="H31" i="8" a="1"/>
  <c r="H31" i="8" s="1"/>
  <c r="H35" i="8" a="1"/>
  <c r="H35" i="8" s="1"/>
  <c r="J208" i="13" s="1" a="1"/>
  <c r="J208" i="13" s="1"/>
  <c r="H29" i="8" a="1"/>
  <c r="H29" i="8" s="1"/>
  <c r="H32" i="8" a="1"/>
  <c r="H32" i="8" s="1"/>
  <c r="J196" i="13" s="1" a="1"/>
  <c r="J196" i="13" s="1"/>
  <c r="S1" i="7"/>
  <c r="P1" i="6"/>
  <c r="J132" i="13" l="1" a="1"/>
  <c r="J132" i="13" s="1"/>
  <c r="J131" i="13" a="1"/>
  <c r="J131" i="13" s="1"/>
  <c r="J134" i="13" a="1"/>
  <c r="J134" i="13" s="1"/>
  <c r="J137" i="13" a="1"/>
  <c r="J137" i="13" s="1"/>
  <c r="J130" i="13" a="1"/>
  <c r="J130" i="13" s="1"/>
  <c r="J133" i="13" a="1"/>
  <c r="J133" i="13" s="1"/>
  <c r="J125" i="13" a="1"/>
  <c r="J125" i="13" s="1"/>
  <c r="J121" i="13" a="1"/>
  <c r="J121" i="13" s="1"/>
  <c r="J124" i="13" a="1"/>
  <c r="J124" i="13" s="1"/>
  <c r="J120" i="13" a="1"/>
  <c r="J120" i="13" s="1"/>
  <c r="J127" i="13" a="1"/>
  <c r="J127" i="13" s="1"/>
  <c r="J126" i="13" a="1"/>
  <c r="J126" i="13" s="1"/>
  <c r="J135" i="13" a="1"/>
  <c r="J135" i="13" s="1"/>
  <c r="J122" i="13" a="1"/>
  <c r="J122" i="13" s="1"/>
  <c r="J118" i="13" a="1"/>
  <c r="J118" i="13" s="1"/>
  <c r="J128" i="13" a="1"/>
  <c r="J128" i="13" s="1"/>
  <c r="J129" i="13" a="1"/>
  <c r="J129" i="13" s="1"/>
  <c r="J123" i="13" a="1"/>
  <c r="J123" i="13" s="1"/>
  <c r="J119" i="13" a="1"/>
  <c r="J119" i="13" s="1"/>
  <c r="J136" i="13" a="1"/>
  <c r="J136" i="13" s="1"/>
  <c r="J145" i="13" a="1"/>
  <c r="J145" i="13" s="1"/>
  <c r="J141" i="13" a="1"/>
  <c r="J141" i="13" s="1"/>
  <c r="J144" i="13" a="1"/>
  <c r="J144" i="13" s="1"/>
  <c r="J140" i="13" a="1"/>
  <c r="J140" i="13" s="1"/>
  <c r="J142" i="13" a="1"/>
  <c r="J142" i="13" s="1"/>
  <c r="J138" i="13" a="1"/>
  <c r="J138" i="13" s="1"/>
  <c r="J143" i="13" a="1"/>
  <c r="J143" i="13" s="1"/>
  <c r="J139" i="13" a="1"/>
  <c r="J139" i="13" s="1"/>
  <c r="J153" i="13" a="1"/>
  <c r="J153" i="13" s="1"/>
  <c r="J149" i="13" a="1"/>
  <c r="J149" i="13" s="1"/>
  <c r="J152" i="13" a="1"/>
  <c r="J152" i="13" s="1"/>
  <c r="J148" i="13" a="1"/>
  <c r="J148" i="13" s="1"/>
  <c r="J150" i="13" a="1"/>
  <c r="J150" i="13" s="1"/>
  <c r="J146" i="13" a="1"/>
  <c r="J146" i="13" s="1"/>
  <c r="J151" i="13" a="1"/>
  <c r="J151" i="13" s="1"/>
  <c r="J147" i="13" a="1"/>
  <c r="J147" i="13" s="1"/>
  <c r="J178" i="13" a="1"/>
  <c r="J178" i="13" s="1"/>
  <c r="J159" i="13" a="1"/>
  <c r="J159" i="13" s="1"/>
  <c r="J155" i="13" a="1"/>
  <c r="J155" i="13" s="1"/>
  <c r="J160" i="13" a="1"/>
  <c r="J160" i="13" s="1"/>
  <c r="J156" i="13" a="1"/>
  <c r="J156" i="13" s="1"/>
  <c r="J158" i="13" a="1"/>
  <c r="J158" i="13" s="1"/>
  <c r="J154" i="13" a="1"/>
  <c r="J154" i="13" s="1"/>
  <c r="J161" i="13" a="1"/>
  <c r="J161" i="13" s="1"/>
  <c r="J157" i="13" a="1"/>
  <c r="J157" i="13" s="1"/>
  <c r="J185" i="13" a="1"/>
  <c r="J185" i="13" s="1"/>
  <c r="J168" i="13" a="1"/>
  <c r="J168" i="13" s="1"/>
  <c r="J164" i="13" a="1"/>
  <c r="J164" i="13" s="1"/>
  <c r="J179" i="13" a="1"/>
  <c r="J179" i="13" s="1"/>
  <c r="J199" i="13" a="1"/>
  <c r="J199" i="13" s="1"/>
  <c r="J169" i="13" a="1"/>
  <c r="J169" i="13" s="1"/>
  <c r="J165" i="13" a="1"/>
  <c r="J165" i="13" s="1"/>
  <c r="J201" i="13" a="1"/>
  <c r="J201" i="13" s="1"/>
  <c r="J166" i="13" a="1"/>
  <c r="J166" i="13" s="1"/>
  <c r="J162" i="13" a="1"/>
  <c r="J162" i="13" s="1"/>
  <c r="J184" i="13" a="1"/>
  <c r="J184" i="13" s="1"/>
  <c r="J189" i="13" a="1"/>
  <c r="J189" i="13" s="1"/>
  <c r="J167" i="13" a="1"/>
  <c r="J167" i="13" s="1"/>
  <c r="J163" i="13" a="1"/>
  <c r="J163" i="13" s="1"/>
  <c r="J191" i="13" a="1"/>
  <c r="J191" i="13" s="1"/>
  <c r="J198" i="13" a="1"/>
  <c r="J198" i="13" s="1"/>
  <c r="J190" i="13" a="1"/>
  <c r="J190" i="13" s="1"/>
  <c r="J200" i="13" a="1"/>
  <c r="J200" i="13" s="1"/>
  <c r="J187" i="13" a="1"/>
  <c r="J187" i="13" s="1"/>
  <c r="J176" i="13" a="1"/>
  <c r="J176" i="13" s="1"/>
  <c r="J172" i="13" a="1"/>
  <c r="J172" i="13" s="1"/>
  <c r="J186" i="13" a="1"/>
  <c r="J186" i="13" s="1"/>
  <c r="J195" i="13" a="1"/>
  <c r="J195" i="13" s="1"/>
  <c r="J174" i="13" a="1"/>
  <c r="J174" i="13" s="1"/>
  <c r="J170" i="13" a="1"/>
  <c r="J170" i="13" s="1"/>
  <c r="J192" i="13" a="1"/>
  <c r="J192" i="13" s="1"/>
  <c r="J209" i="13" a="1"/>
  <c r="J209" i="13" s="1"/>
  <c r="J202" i="13" a="1"/>
  <c r="J202" i="13" s="1"/>
  <c r="J197" i="13" a="1"/>
  <c r="J197" i="13" s="1"/>
  <c r="J181" i="13" a="1"/>
  <c r="J181" i="13" s="1"/>
  <c r="J175" i="13" a="1"/>
  <c r="J175" i="13" s="1"/>
  <c r="J171" i="13" a="1"/>
  <c r="J171" i="13" s="1"/>
  <c r="J204" i="13" a="1"/>
  <c r="J204" i="13" s="1"/>
  <c r="J188" i="13" a="1"/>
  <c r="J188" i="13" s="1"/>
  <c r="J193" i="13" a="1"/>
  <c r="J193" i="13" s="1"/>
  <c r="J180" i="13" a="1"/>
  <c r="J180" i="13" s="1"/>
  <c r="J182" i="13" a="1"/>
  <c r="J182" i="13" s="1"/>
  <c r="J203" i="13" a="1"/>
  <c r="J203" i="13" s="1"/>
  <c r="J177" i="13" a="1"/>
  <c r="J177" i="13" s="1"/>
  <c r="J173" i="13" a="1"/>
  <c r="J173" i="13" s="1"/>
  <c r="J194" i="13" a="1"/>
  <c r="J194" i="13" s="1"/>
  <c r="J183" i="13" a="1"/>
  <c r="J183" i="13" s="1"/>
  <c r="AX39" i="13"/>
  <c r="AY39" i="13"/>
  <c r="M15" i="9"/>
  <c r="M23" i="9" s="1"/>
  <c r="M31" i="9" s="1"/>
  <c r="H31" i="9"/>
  <c r="Q38" i="9"/>
  <c r="T1" i="7"/>
  <c r="Q1" i="6"/>
  <c r="AX40" i="13" l="1"/>
  <c r="AY40" i="13"/>
  <c r="S38" i="9"/>
  <c r="Q40" i="9"/>
  <c r="S40" i="9" s="1"/>
  <c r="Q47" i="9"/>
  <c r="U1" i="7"/>
  <c r="R1" i="6"/>
  <c r="AX41" i="13" l="1"/>
  <c r="AY41" i="13"/>
  <c r="V1" i="7"/>
  <c r="S1" i="6"/>
  <c r="AX42" i="13" l="1"/>
  <c r="AY42" i="13"/>
  <c r="W1" i="7"/>
  <c r="T1" i="6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H23" i="4"/>
  <c r="G24" i="4"/>
  <c r="H24" i="4"/>
  <c r="R26" i="3"/>
  <c r="G25" i="4"/>
  <c r="H25" i="4"/>
  <c r="R27" i="3"/>
  <c r="G26" i="4"/>
  <c r="H26" i="4"/>
  <c r="I26" i="4"/>
  <c r="R21" i="7" s="1"/>
  <c r="J26" i="4"/>
  <c r="W21" i="7" s="1"/>
  <c r="K26" i="4"/>
  <c r="AB21" i="7" s="1"/>
  <c r="L26" i="4"/>
  <c r="G27" i="4"/>
  <c r="H27" i="4"/>
  <c r="L27" i="4"/>
  <c r="E28" i="4"/>
  <c r="G28" i="4"/>
  <c r="H28" i="4"/>
  <c r="L28" i="4"/>
  <c r="R30" i="3"/>
  <c r="G29" i="4"/>
  <c r="H29" i="4"/>
  <c r="L29" i="4"/>
  <c r="G30" i="4"/>
  <c r="H30" i="4"/>
  <c r="I30" i="4"/>
  <c r="R25" i="7" s="1"/>
  <c r="J30" i="4"/>
  <c r="W25" i="7" s="1"/>
  <c r="K30" i="4"/>
  <c r="AB25" i="7" s="1"/>
  <c r="L30" i="4"/>
  <c r="B31" i="4"/>
  <c r="E27" i="14" s="1"/>
  <c r="A27" i="14" s="1"/>
  <c r="C31" i="4"/>
  <c r="D31" i="4"/>
  <c r="E31" i="4"/>
  <c r="F31" i="4"/>
  <c r="G31" i="4"/>
  <c r="H31" i="4"/>
  <c r="I31" i="4"/>
  <c r="R26" i="7" s="1"/>
  <c r="J31" i="4"/>
  <c r="W26" i="7" s="1"/>
  <c r="K31" i="4"/>
  <c r="AB26" i="7" s="1"/>
  <c r="L31" i="4"/>
  <c r="P31" i="4"/>
  <c r="Q31" i="4"/>
  <c r="R31" i="4"/>
  <c r="G32" i="4"/>
  <c r="L32" i="4"/>
  <c r="G33" i="4"/>
  <c r="L33" i="4"/>
  <c r="G34" i="4"/>
  <c r="H34" i="4"/>
  <c r="L34" i="4"/>
  <c r="M34" i="4"/>
  <c r="R36" i="3" s="1"/>
  <c r="N34" i="4"/>
  <c r="W36" i="3" s="1"/>
  <c r="O34" i="4"/>
  <c r="AB36" i="3" s="1"/>
  <c r="G36" i="4"/>
  <c r="H36" i="4"/>
  <c r="I36" i="4"/>
  <c r="R31" i="7" s="1"/>
  <c r="J36" i="4"/>
  <c r="W31" i="7" s="1"/>
  <c r="K36" i="4"/>
  <c r="AB31" i="7" s="1"/>
  <c r="L36" i="4"/>
  <c r="M36" i="4"/>
  <c r="R38" i="3" s="1"/>
  <c r="N36" i="4"/>
  <c r="W38" i="3" s="1"/>
  <c r="O36" i="4"/>
  <c r="AB38" i="3" s="1"/>
  <c r="G37" i="4"/>
  <c r="H37" i="4"/>
  <c r="I37" i="4"/>
  <c r="R32" i="7" s="1"/>
  <c r="J37" i="4"/>
  <c r="W32" i="7" s="1"/>
  <c r="K37" i="4"/>
  <c r="AB32" i="7" s="1"/>
  <c r="L37" i="4"/>
  <c r="M37" i="4"/>
  <c r="R39" i="3" s="1"/>
  <c r="N37" i="4"/>
  <c r="W39" i="3" s="1"/>
  <c r="O37" i="4"/>
  <c r="AB39" i="3" s="1"/>
  <c r="G38" i="4"/>
  <c r="H38" i="4"/>
  <c r="L38" i="4"/>
  <c r="M38" i="4"/>
  <c r="R40" i="3" s="1"/>
  <c r="N38" i="4"/>
  <c r="W40" i="3" s="1"/>
  <c r="O38" i="4"/>
  <c r="AB40" i="3" s="1"/>
  <c r="G39" i="4"/>
  <c r="H39" i="4"/>
  <c r="I39" i="4"/>
  <c r="R34" i="7" s="1"/>
  <c r="J39" i="4"/>
  <c r="W34" i="7" s="1"/>
  <c r="K39" i="4"/>
  <c r="AB34" i="7" s="1"/>
  <c r="L39" i="4"/>
  <c r="M39" i="4"/>
  <c r="R41" i="3" s="1"/>
  <c r="N39" i="4"/>
  <c r="W41" i="3" s="1"/>
  <c r="O39" i="4"/>
  <c r="AB41" i="3" s="1"/>
  <c r="G40" i="4"/>
  <c r="H40" i="4"/>
  <c r="L40" i="4"/>
  <c r="M40" i="4"/>
  <c r="R42" i="3" s="1"/>
  <c r="N40" i="4"/>
  <c r="W42" i="3" s="1"/>
  <c r="O40" i="4"/>
  <c r="AB42" i="3" s="1"/>
  <c r="G41" i="4"/>
  <c r="H41" i="4"/>
  <c r="L41" i="4"/>
  <c r="M41" i="4"/>
  <c r="R43" i="3" s="1"/>
  <c r="N41" i="4"/>
  <c r="W43" i="3" s="1"/>
  <c r="O41" i="4"/>
  <c r="AB43" i="3" s="1"/>
  <c r="G42" i="4"/>
  <c r="H42" i="4"/>
  <c r="L42" i="4"/>
  <c r="M42" i="4"/>
  <c r="R44" i="3" s="1"/>
  <c r="N42" i="4"/>
  <c r="W44" i="3" s="1"/>
  <c r="O42" i="4"/>
  <c r="AB44" i="3" s="1"/>
  <c r="G43" i="4"/>
  <c r="H43" i="4"/>
  <c r="L43" i="4"/>
  <c r="M43" i="4"/>
  <c r="R45" i="3" s="1"/>
  <c r="N43" i="4"/>
  <c r="W45" i="3" s="1"/>
  <c r="O43" i="4"/>
  <c r="AB45" i="3" s="1"/>
  <c r="G44" i="4"/>
  <c r="H44" i="4"/>
  <c r="L44" i="4"/>
  <c r="M44" i="4"/>
  <c r="R46" i="3" s="1"/>
  <c r="N44" i="4"/>
  <c r="W46" i="3" s="1"/>
  <c r="O44" i="4"/>
  <c r="AB46" i="3" s="1"/>
  <c r="E45" i="4"/>
  <c r="G45" i="4"/>
  <c r="H45" i="4"/>
  <c r="L45" i="4"/>
  <c r="R47" i="3"/>
  <c r="N45" i="4"/>
  <c r="W47" i="3" s="1"/>
  <c r="O45" i="4"/>
  <c r="AB47" i="3" s="1"/>
  <c r="P45" i="4"/>
  <c r="Q45" i="4"/>
  <c r="R45" i="4"/>
  <c r="G46" i="4"/>
  <c r="H46" i="4"/>
  <c r="I46" i="4"/>
  <c r="R41" i="7" s="1"/>
  <c r="J46" i="4"/>
  <c r="W41" i="7" s="1"/>
  <c r="K46" i="4"/>
  <c r="AB41" i="7" s="1"/>
  <c r="L46" i="4"/>
  <c r="M46" i="4"/>
  <c r="R48" i="3" s="1"/>
  <c r="N46" i="4"/>
  <c r="W48" i="3" s="1"/>
  <c r="O46" i="4"/>
  <c r="AB48" i="3" s="1"/>
  <c r="P46" i="4"/>
  <c r="Q46" i="4"/>
  <c r="R46" i="4"/>
  <c r="G48" i="4"/>
  <c r="H48" i="4"/>
  <c r="I48" i="4"/>
  <c r="R43" i="7" s="1"/>
  <c r="J48" i="4"/>
  <c r="W43" i="7" s="1"/>
  <c r="K48" i="4"/>
  <c r="AB43" i="7" s="1"/>
  <c r="L48" i="4"/>
  <c r="M48" i="4"/>
  <c r="R50" i="3" s="1"/>
  <c r="N48" i="4"/>
  <c r="W50" i="3" s="1"/>
  <c r="O48" i="4"/>
  <c r="AB50" i="3" s="1"/>
  <c r="P48" i="4"/>
  <c r="Q48" i="4"/>
  <c r="R48" i="4"/>
  <c r="G50" i="4"/>
  <c r="H50" i="4"/>
  <c r="I50" i="4"/>
  <c r="R45" i="7" s="1"/>
  <c r="J50" i="4"/>
  <c r="W45" i="7" s="1"/>
  <c r="K50" i="4"/>
  <c r="AB45" i="7" s="1"/>
  <c r="L50" i="4"/>
  <c r="M50" i="4"/>
  <c r="R52" i="3" s="1"/>
  <c r="N50" i="4"/>
  <c r="W52" i="3" s="1"/>
  <c r="O50" i="4"/>
  <c r="AB52" i="3" s="1"/>
  <c r="P50" i="4"/>
  <c r="Q50" i="4"/>
  <c r="R50" i="4"/>
  <c r="G51" i="4"/>
  <c r="H51" i="4"/>
  <c r="I51" i="4"/>
  <c r="R46" i="7" s="1"/>
  <c r="J51" i="4"/>
  <c r="W46" i="7" s="1"/>
  <c r="K51" i="4"/>
  <c r="AB46" i="7" s="1"/>
  <c r="L51" i="4"/>
  <c r="M51" i="4"/>
  <c r="R53" i="3" s="1"/>
  <c r="N51" i="4"/>
  <c r="W53" i="3" s="1"/>
  <c r="O51" i="4"/>
  <c r="AB53" i="3" s="1"/>
  <c r="P51" i="4"/>
  <c r="Q51" i="4"/>
  <c r="R51" i="4"/>
  <c r="G52" i="4"/>
  <c r="H52" i="4"/>
  <c r="I52" i="4"/>
  <c r="R47" i="7" s="1"/>
  <c r="J52" i="4"/>
  <c r="W47" i="7" s="1"/>
  <c r="K52" i="4"/>
  <c r="AB47" i="7" s="1"/>
  <c r="L52" i="4"/>
  <c r="M52" i="4"/>
  <c r="R54" i="3" s="1"/>
  <c r="N52" i="4"/>
  <c r="W54" i="3" s="1"/>
  <c r="O52" i="4"/>
  <c r="AB54" i="3" s="1"/>
  <c r="P52" i="4"/>
  <c r="Q52" i="4"/>
  <c r="R52" i="4"/>
  <c r="G53" i="4"/>
  <c r="H53" i="4"/>
  <c r="I53" i="4"/>
  <c r="J53" i="4"/>
  <c r="K53" i="4"/>
  <c r="L53" i="4"/>
  <c r="N53" i="4"/>
  <c r="W48" i="14" s="1"/>
  <c r="O53" i="4"/>
  <c r="AB48" i="14" s="1"/>
  <c r="P53" i="4"/>
  <c r="Q53" i="4"/>
  <c r="R53" i="4"/>
  <c r="B54" i="4"/>
  <c r="E49" i="14" s="1"/>
  <c r="A49" i="14" s="1"/>
  <c r="C54" i="4"/>
  <c r="D54" i="4"/>
  <c r="E54" i="4"/>
  <c r="F54" i="4"/>
  <c r="G54" i="4"/>
  <c r="H54" i="4"/>
  <c r="I54" i="4"/>
  <c r="J54" i="4"/>
  <c r="K54" i="4"/>
  <c r="L54" i="4"/>
  <c r="M54" i="4"/>
  <c r="R56" i="3" s="1"/>
  <c r="N54" i="4"/>
  <c r="W49" i="14" s="1"/>
  <c r="O54" i="4"/>
  <c r="AB49" i="14" s="1"/>
  <c r="P54" i="4"/>
  <c r="Q54" i="4"/>
  <c r="R54" i="4"/>
  <c r="G55" i="4"/>
  <c r="H55" i="4"/>
  <c r="I55" i="4"/>
  <c r="J55" i="4"/>
  <c r="K55" i="4"/>
  <c r="L55" i="4"/>
  <c r="M55" i="4"/>
  <c r="R57" i="3" s="1"/>
  <c r="N55" i="4"/>
  <c r="W50" i="14" s="1"/>
  <c r="O55" i="4"/>
  <c r="P55" i="4"/>
  <c r="Q55" i="4"/>
  <c r="R55" i="4"/>
  <c r="G56" i="4"/>
  <c r="H56" i="4"/>
  <c r="I56" i="4"/>
  <c r="J56" i="4"/>
  <c r="K56" i="4"/>
  <c r="L56" i="4"/>
  <c r="M56" i="4"/>
  <c r="R58" i="3" s="1"/>
  <c r="N56" i="4"/>
  <c r="W51" i="14" s="1"/>
  <c r="O56" i="4"/>
  <c r="AB51" i="14" s="1"/>
  <c r="P56" i="4"/>
  <c r="Q56" i="4"/>
  <c r="R56" i="4"/>
  <c r="G57" i="4"/>
  <c r="H57" i="4"/>
  <c r="I57" i="4"/>
  <c r="J57" i="4"/>
  <c r="K57" i="4"/>
  <c r="L57" i="4"/>
  <c r="M57" i="4"/>
  <c r="R59" i="3" s="1"/>
  <c r="N57" i="4"/>
  <c r="W52" i="14" s="1"/>
  <c r="O57" i="4"/>
  <c r="AB52" i="14" s="1"/>
  <c r="P57" i="4"/>
  <c r="Q57" i="4"/>
  <c r="R57" i="4"/>
  <c r="G58" i="4"/>
  <c r="H58" i="4"/>
  <c r="I58" i="4"/>
  <c r="J58" i="4"/>
  <c r="K58" i="4"/>
  <c r="L58" i="4"/>
  <c r="R60" i="3"/>
  <c r="N58" i="4"/>
  <c r="W53" i="14" s="1"/>
  <c r="O58" i="4"/>
  <c r="AB53" i="14" s="1"/>
  <c r="P58" i="4"/>
  <c r="Q58" i="4"/>
  <c r="R58" i="4"/>
  <c r="G59" i="4"/>
  <c r="H59" i="4"/>
  <c r="I59" i="4"/>
  <c r="J59" i="4"/>
  <c r="K59" i="4"/>
  <c r="L59" i="4"/>
  <c r="R61" i="3"/>
  <c r="N59" i="4"/>
  <c r="W54" i="14" s="1"/>
  <c r="O59" i="4"/>
  <c r="AB54" i="14" s="1"/>
  <c r="P59" i="4"/>
  <c r="Q59" i="4"/>
  <c r="R59" i="4"/>
  <c r="B60" i="4"/>
  <c r="E55" i="14" s="1"/>
  <c r="A55" i="14" s="1"/>
  <c r="C60" i="4"/>
  <c r="D60" i="4"/>
  <c r="E60" i="4"/>
  <c r="F60" i="4"/>
  <c r="G60" i="4"/>
  <c r="H60" i="4"/>
  <c r="I60" i="4"/>
  <c r="J60" i="4"/>
  <c r="K60" i="4"/>
  <c r="L60" i="4"/>
  <c r="M60" i="4"/>
  <c r="R62" i="3" s="1"/>
  <c r="N60" i="4"/>
  <c r="W55" i="14" s="1"/>
  <c r="O60" i="4"/>
  <c r="AB55" i="14" s="1"/>
  <c r="P60" i="4"/>
  <c r="Q60" i="4"/>
  <c r="R60" i="4"/>
  <c r="B61" i="4"/>
  <c r="E56" i="14" s="1"/>
  <c r="A56" i="14" s="1"/>
  <c r="C61" i="4"/>
  <c r="D61" i="4"/>
  <c r="E61" i="4"/>
  <c r="F61" i="4"/>
  <c r="G61" i="4"/>
  <c r="H61" i="4"/>
  <c r="I61" i="4"/>
  <c r="J61" i="4"/>
  <c r="K61" i="4"/>
  <c r="L61" i="4"/>
  <c r="M61" i="4"/>
  <c r="R63" i="3" s="1"/>
  <c r="N61" i="4"/>
  <c r="W56" i="14" s="1"/>
  <c r="O61" i="4"/>
  <c r="AB56" i="14" s="1"/>
  <c r="P61" i="4"/>
  <c r="Q61" i="4"/>
  <c r="R61" i="4"/>
  <c r="B62" i="4"/>
  <c r="E57" i="14" s="1"/>
  <c r="A57" i="14" s="1"/>
  <c r="C62" i="4"/>
  <c r="D62" i="4"/>
  <c r="E62" i="4"/>
  <c r="F62" i="4"/>
  <c r="G62" i="4"/>
  <c r="H62" i="4"/>
  <c r="I62" i="4"/>
  <c r="J62" i="4"/>
  <c r="K62" i="4"/>
  <c r="L62" i="4"/>
  <c r="M62" i="4"/>
  <c r="R64" i="3" s="1"/>
  <c r="N62" i="4"/>
  <c r="W57" i="14" s="1"/>
  <c r="O62" i="4"/>
  <c r="AB57" i="14" s="1"/>
  <c r="P62" i="4"/>
  <c r="Q62" i="4"/>
  <c r="R62" i="4"/>
  <c r="G9" i="4"/>
  <c r="A9" i="4"/>
  <c r="D2" i="5"/>
  <c r="A8" i="4"/>
  <c r="K1" i="3"/>
  <c r="D1" i="3"/>
  <c r="N2" i="2"/>
  <c r="K2" i="1"/>
  <c r="L1" i="3" l="1"/>
  <c r="K10" i="3"/>
  <c r="AB50" i="7"/>
  <c r="AB50" i="14"/>
  <c r="AX43" i="13"/>
  <c r="AY43" i="13"/>
  <c r="AB63" i="3"/>
  <c r="AB56" i="7"/>
  <c r="E63" i="3"/>
  <c r="A63" i="3" s="1"/>
  <c r="E56" i="7"/>
  <c r="A56" i="7" s="1"/>
  <c r="AB55" i="3"/>
  <c r="AB48" i="7"/>
  <c r="W55" i="3"/>
  <c r="W48" i="7"/>
  <c r="AB62" i="3"/>
  <c r="AB55" i="7"/>
  <c r="W63" i="3"/>
  <c r="W56" i="7"/>
  <c r="AB64" i="3"/>
  <c r="AB57" i="7"/>
  <c r="W62" i="3"/>
  <c r="W55" i="7"/>
  <c r="W64" i="3"/>
  <c r="W57" i="7"/>
  <c r="AB57" i="3"/>
  <c r="E64" i="3"/>
  <c r="A64" i="3" s="1"/>
  <c r="E57" i="7"/>
  <c r="A57" i="7" s="1"/>
  <c r="AB60" i="3"/>
  <c r="AB53" i="7"/>
  <c r="AB59" i="3"/>
  <c r="AB52" i="7"/>
  <c r="AB58" i="3"/>
  <c r="AB51" i="7"/>
  <c r="AB56" i="3"/>
  <c r="AB49" i="7"/>
  <c r="E62" i="3"/>
  <c r="A62" i="3" s="1"/>
  <c r="E55" i="7"/>
  <c r="A55" i="7" s="1"/>
  <c r="AM10" i="3"/>
  <c r="AN10" i="3"/>
  <c r="AO10" i="3"/>
  <c r="AP10" i="3"/>
  <c r="AB61" i="3"/>
  <c r="AB54" i="7"/>
  <c r="W61" i="3"/>
  <c r="W54" i="7"/>
  <c r="W60" i="3"/>
  <c r="W53" i="7"/>
  <c r="W59" i="3"/>
  <c r="W52" i="7"/>
  <c r="W58" i="3"/>
  <c r="W51" i="7"/>
  <c r="W57" i="3"/>
  <c r="W50" i="7"/>
  <c r="W56" i="3"/>
  <c r="W49" i="7"/>
  <c r="E56" i="3"/>
  <c r="A56" i="3" s="1"/>
  <c r="E49" i="7"/>
  <c r="A49" i="7" s="1"/>
  <c r="E33" i="3"/>
  <c r="A33" i="3" s="1"/>
  <c r="E26" i="7"/>
  <c r="A26" i="7" s="1"/>
  <c r="X1" i="7"/>
  <c r="U1" i="6"/>
  <c r="M1" i="3" l="1"/>
  <c r="L10" i="3"/>
  <c r="AX44" i="13"/>
  <c r="AY44" i="13"/>
  <c r="Y1" i="7"/>
  <c r="V1" i="6"/>
  <c r="N1" i="3" l="1"/>
  <c r="M10" i="3"/>
  <c r="AX45" i="13"/>
  <c r="AY45" i="13"/>
  <c r="Z1" i="7"/>
  <c r="W1" i="6"/>
  <c r="O1" i="3" l="1"/>
  <c r="N10" i="3"/>
  <c r="AY46" i="13"/>
  <c r="AX46" i="13"/>
  <c r="AA1" i="7"/>
  <c r="X1" i="6"/>
  <c r="P1" i="3" l="1"/>
  <c r="O10" i="3"/>
  <c r="AX47" i="13"/>
  <c r="AY47" i="13"/>
  <c r="AB1" i="7"/>
  <c r="Y1" i="6"/>
  <c r="Q1" i="3" l="1"/>
  <c r="P10" i="3"/>
  <c r="AY48" i="13"/>
  <c r="AX48" i="13"/>
  <c r="AC1" i="7"/>
  <c r="Z1" i="6"/>
  <c r="R1" i="3" l="1"/>
  <c r="Q10" i="3"/>
  <c r="AY49" i="13"/>
  <c r="AX49" i="13"/>
  <c r="AD1" i="7"/>
  <c r="AA1" i="6"/>
  <c r="S1" i="3" l="1"/>
  <c r="R10" i="3"/>
  <c r="AX50" i="13"/>
  <c r="AY50" i="13"/>
  <c r="AE1" i="7"/>
  <c r="AB1" i="6"/>
  <c r="T1" i="3" l="1"/>
  <c r="S10" i="3"/>
  <c r="AX51" i="13"/>
  <c r="AY51" i="13"/>
  <c r="AF1" i="7"/>
  <c r="AC1" i="6"/>
  <c r="U1" i="3" l="1"/>
  <c r="T10" i="3"/>
  <c r="AX52" i="13"/>
  <c r="AY52" i="13"/>
  <c r="AG1" i="7"/>
  <c r="AD1" i="6"/>
  <c r="V1" i="3" l="1"/>
  <c r="U10" i="3"/>
  <c r="AX53" i="13"/>
  <c r="AY53" i="13"/>
  <c r="AH1" i="7"/>
  <c r="AE1" i="6"/>
  <c r="W1" i="3" l="1"/>
  <c r="V10" i="3"/>
  <c r="AX54" i="13"/>
  <c r="AY54" i="13"/>
  <c r="AI1" i="7"/>
  <c r="AF1" i="6"/>
  <c r="X1" i="3" l="1"/>
  <c r="W10" i="3"/>
  <c r="AX55" i="13"/>
  <c r="AY55" i="13"/>
  <c r="AJ1" i="7"/>
  <c r="AG1" i="6"/>
  <c r="Y1" i="3" l="1"/>
  <c r="X10" i="3"/>
  <c r="AX56" i="13"/>
  <c r="AY56" i="13"/>
  <c r="AK1" i="7"/>
  <c r="AH1" i="6"/>
  <c r="Z1" i="3" l="1"/>
  <c r="Y10" i="3"/>
  <c r="AX57" i="13"/>
  <c r="AY57" i="13"/>
  <c r="AL1" i="7"/>
  <c r="AI1" i="6"/>
  <c r="AA1" i="3" l="1"/>
  <c r="Z10" i="3"/>
  <c r="AY58" i="13"/>
  <c r="AX58" i="13"/>
  <c r="AJ1" i="6"/>
  <c r="AB1" i="3" l="1"/>
  <c r="AA10" i="3"/>
  <c r="AX59" i="13"/>
  <c r="AY59" i="13"/>
  <c r="AK1" i="6"/>
  <c r="AC1" i="3" l="1"/>
  <c r="AB10" i="3"/>
  <c r="AY60" i="13"/>
  <c r="AX60" i="13"/>
  <c r="AL1" i="6"/>
  <c r="AD1" i="3" l="1"/>
  <c r="AC10" i="3"/>
  <c r="AY61" i="13"/>
  <c r="AX61" i="13"/>
  <c r="AE1" i="3" l="1"/>
  <c r="AD10" i="3"/>
  <c r="AX62" i="13"/>
  <c r="AY62" i="13"/>
  <c r="AF1" i="3" l="1"/>
  <c r="AE10" i="3"/>
  <c r="AX63" i="13"/>
  <c r="AY63" i="13"/>
  <c r="AG1" i="3" l="1"/>
  <c r="AF10" i="3"/>
  <c r="AX64" i="13"/>
  <c r="AY64" i="13"/>
  <c r="AH1" i="3" l="1"/>
  <c r="AG10" i="3"/>
  <c r="AX65" i="13"/>
  <c r="AY65" i="13"/>
  <c r="AI1" i="3" l="1"/>
  <c r="AH10" i="3"/>
  <c r="AX66" i="13"/>
  <c r="AY66" i="13"/>
  <c r="AJ1" i="3" l="1"/>
  <c r="AI10" i="3"/>
  <c r="AX67" i="13"/>
  <c r="AY67" i="13"/>
  <c r="AK1" i="3" l="1"/>
  <c r="AJ10" i="3"/>
  <c r="AX68" i="13"/>
  <c r="AY68" i="13"/>
  <c r="AL1" i="3" l="1"/>
  <c r="AL10" i="3" s="1"/>
  <c r="AK10" i="3"/>
  <c r="AX69" i="13"/>
  <c r="AY69" i="13"/>
  <c r="AY70" i="13" l="1"/>
  <c r="AX70" i="13"/>
  <c r="AX71" i="13" l="1"/>
  <c r="AY71" i="13"/>
  <c r="AY72" i="13" l="1"/>
  <c r="AX72" i="13"/>
  <c r="AY73" i="13" l="1"/>
  <c r="AX73" i="13"/>
  <c r="AX74" i="13" l="1"/>
  <c r="AY74" i="13"/>
  <c r="AX75" i="13" l="1"/>
  <c r="AY75" i="13"/>
  <c r="AX76" i="13" l="1"/>
  <c r="AY76" i="13"/>
  <c r="AX77" i="13" l="1"/>
  <c r="AY77" i="13"/>
  <c r="AX78" i="13" l="1"/>
  <c r="AY78" i="13"/>
  <c r="AX79" i="13" l="1"/>
  <c r="AY79" i="13"/>
  <c r="AX80" i="13" l="1"/>
  <c r="AY80" i="13"/>
  <c r="AX81" i="13" l="1"/>
  <c r="AY81" i="13"/>
  <c r="AY82" i="13" l="1"/>
  <c r="AX82" i="13"/>
  <c r="AX83" i="13" l="1"/>
  <c r="AY83" i="13"/>
  <c r="AY84" i="13" l="1"/>
  <c r="AX84" i="13"/>
  <c r="AY85" i="13" l="1"/>
  <c r="AX85" i="13"/>
  <c r="AX86" i="13" l="1"/>
  <c r="AY86" i="13"/>
  <c r="AX87" i="13" l="1"/>
  <c r="AY87" i="13"/>
  <c r="AX88" i="13" l="1"/>
  <c r="AY88" i="13"/>
  <c r="AX89" i="13" l="1"/>
  <c r="AY89" i="13"/>
  <c r="AX90" i="13" l="1"/>
  <c r="AY90" i="13"/>
  <c r="AX91" i="13" l="1"/>
  <c r="AY91" i="13"/>
  <c r="AX92" i="13" l="1"/>
  <c r="AY92" i="13"/>
  <c r="AX93" i="13" l="1"/>
  <c r="AY93" i="13"/>
  <c r="AY94" i="13" l="1"/>
  <c r="AX94" i="13"/>
  <c r="AX95" i="13" l="1"/>
  <c r="AY95" i="13"/>
  <c r="AY96" i="13" l="1"/>
  <c r="AX96" i="13"/>
  <c r="AY97" i="13" l="1"/>
  <c r="AX97" i="13"/>
  <c r="AX98" i="13" l="1"/>
  <c r="AY98" i="13"/>
  <c r="AX99" i="13" l="1"/>
  <c r="AY99" i="13"/>
  <c r="AX100" i="13" l="1"/>
  <c r="AY100" i="13"/>
  <c r="AX101" i="13" l="1"/>
  <c r="AY101" i="13"/>
  <c r="AX102" i="13" l="1"/>
  <c r="AY102" i="13"/>
  <c r="AX103" i="13" l="1"/>
  <c r="AY103" i="13"/>
  <c r="AX104" i="13" l="1"/>
  <c r="AY104" i="13"/>
  <c r="AX105" i="13" l="1"/>
  <c r="AY105" i="13"/>
  <c r="AY106" i="13" l="1"/>
  <c r="AX106" i="13"/>
  <c r="AX107" i="13" l="1"/>
  <c r="AY107" i="13"/>
  <c r="AY108" i="13" l="1"/>
  <c r="AX108" i="13"/>
  <c r="AY109" i="13" l="1"/>
  <c r="AX109" i="13"/>
  <c r="AY110" i="13" l="1"/>
  <c r="AX110" i="13"/>
  <c r="AX111" i="13" l="1"/>
  <c r="AY111" i="13"/>
  <c r="AX112" i="13" l="1"/>
  <c r="AY112" i="13"/>
  <c r="AX113" i="13" l="1"/>
  <c r="AY113" i="13"/>
  <c r="AX114" i="13" l="1"/>
  <c r="AY114" i="13"/>
  <c r="AX115" i="13" l="1"/>
  <c r="AY115" i="13"/>
  <c r="AX116" i="13" l="1"/>
  <c r="AY116" i="13"/>
  <c r="AX117" i="13" l="1"/>
  <c r="AY117" i="13"/>
  <c r="AY118" i="13" l="1"/>
  <c r="AX118" i="13"/>
  <c r="AX119" i="13" l="1"/>
  <c r="AY119" i="13"/>
  <c r="AY120" i="13" l="1"/>
  <c r="AX120" i="13"/>
  <c r="AY121" i="13" l="1"/>
  <c r="AX121" i="13"/>
  <c r="AY122" i="13" l="1"/>
  <c r="AX122" i="13"/>
  <c r="AX123" i="13" l="1"/>
  <c r="AY123" i="13"/>
  <c r="AX124" i="13" l="1"/>
  <c r="AY124" i="13"/>
  <c r="AX125" i="13" l="1"/>
  <c r="AY125" i="13"/>
  <c r="AX126" i="13" l="1"/>
  <c r="AY126" i="13"/>
  <c r="AX127" i="13" l="1"/>
  <c r="AY127" i="13"/>
  <c r="AX128" i="13" l="1"/>
  <c r="AY128" i="13"/>
  <c r="AX129" i="13" l="1"/>
  <c r="AY129" i="13"/>
  <c r="AY130" i="13" l="1"/>
  <c r="AX130" i="13"/>
  <c r="AX131" i="13" l="1"/>
  <c r="AY131" i="13"/>
  <c r="AY132" i="13" l="1"/>
  <c r="AX132" i="13"/>
  <c r="AY133" i="13" l="1"/>
  <c r="AX133" i="13"/>
  <c r="AY134" i="13" l="1"/>
  <c r="AX134" i="13"/>
  <c r="AX135" i="13" l="1"/>
  <c r="AY135" i="13"/>
  <c r="AX136" i="13" l="1"/>
  <c r="AY136" i="13"/>
  <c r="AX137" i="13" l="1"/>
  <c r="AY137" i="13"/>
  <c r="AX138" i="13" l="1"/>
  <c r="AY138" i="13"/>
  <c r="AX139" i="13" l="1"/>
  <c r="AY139" i="13"/>
  <c r="AY140" i="13" l="1"/>
  <c r="AX140" i="13"/>
  <c r="AX141" i="13" l="1"/>
  <c r="AY141" i="13"/>
  <c r="AY142" i="13" l="1"/>
  <c r="AX142" i="13"/>
  <c r="AX143" i="13" l="1"/>
  <c r="AY143" i="13"/>
  <c r="AY144" i="13" l="1"/>
  <c r="AX144" i="13"/>
  <c r="AY145" i="13" l="1"/>
  <c r="AX145" i="13"/>
  <c r="AY146" i="13" l="1"/>
  <c r="AX146" i="13"/>
  <c r="AX147" i="13" l="1"/>
  <c r="AY147" i="13"/>
  <c r="AX148" i="13" l="1"/>
  <c r="AY148" i="13"/>
  <c r="AX149" i="13" l="1"/>
  <c r="AY149" i="13"/>
  <c r="AX150" i="13" l="1"/>
  <c r="AY150" i="13"/>
  <c r="AX151" i="13" l="1"/>
  <c r="AY151" i="13"/>
  <c r="AY152" i="13" l="1"/>
  <c r="AX152" i="13"/>
  <c r="AY153" i="13" l="1"/>
  <c r="AX153" i="13"/>
  <c r="AY154" i="13" l="1"/>
  <c r="AX154" i="13"/>
  <c r="AX155" i="13" l="1"/>
  <c r="AY155" i="13"/>
  <c r="AY156" i="13" l="1"/>
  <c r="AX156" i="13"/>
  <c r="AY157" i="13" l="1"/>
  <c r="AX157" i="13"/>
  <c r="AY158" i="13" l="1"/>
  <c r="AX158" i="13"/>
  <c r="AX159" i="13" l="1"/>
  <c r="AY159" i="13"/>
  <c r="AY160" i="13" l="1"/>
  <c r="AX160" i="13"/>
  <c r="AX161" i="13" l="1"/>
  <c r="AY161" i="13"/>
  <c r="AX162" i="13" l="1"/>
  <c r="AY162" i="13"/>
  <c r="AX163" i="13" l="1"/>
  <c r="AY163" i="13"/>
  <c r="AX164" i="13" l="1"/>
  <c r="AY164" i="13"/>
  <c r="AY165" i="13" l="1"/>
  <c r="AX165" i="13"/>
  <c r="AX166" i="13" l="1"/>
  <c r="AY166" i="13"/>
  <c r="AX167" i="13" l="1"/>
  <c r="AY167" i="13"/>
  <c r="AY168" i="13" l="1"/>
  <c r="AX168" i="13"/>
  <c r="AY169" i="13" l="1"/>
  <c r="AX169" i="13"/>
  <c r="AY170" i="13" l="1"/>
  <c r="AX170" i="13"/>
  <c r="AY171" i="13" l="1"/>
  <c r="AX171" i="13"/>
  <c r="AX172" i="13" l="1"/>
  <c r="AY172" i="13"/>
  <c r="AX173" i="13" l="1"/>
  <c r="AY173" i="13"/>
  <c r="AX174" i="13" l="1"/>
  <c r="AY174" i="13"/>
  <c r="AX175" i="13" l="1"/>
  <c r="AY175" i="13"/>
  <c r="AX176" i="13" l="1"/>
  <c r="AY176" i="13"/>
  <c r="AX177" i="13" l="1"/>
  <c r="AY177" i="13"/>
  <c r="AX178" i="13" l="1"/>
  <c r="AY178" i="13"/>
  <c r="AX179" i="13" l="1"/>
  <c r="AY179" i="13"/>
  <c r="AY180" i="13" l="1"/>
  <c r="AX180" i="13"/>
  <c r="AY181" i="13" l="1"/>
  <c r="AX181" i="13"/>
  <c r="AY182" i="13" l="1"/>
  <c r="AX182" i="13"/>
  <c r="AY183" i="13" l="1"/>
  <c r="AX183" i="13"/>
  <c r="AX184" i="13" l="1"/>
  <c r="AY184" i="13"/>
  <c r="AX185" i="13" l="1"/>
  <c r="AY185" i="13"/>
  <c r="AX186" i="13" l="1"/>
  <c r="AY186" i="13"/>
  <c r="AX187" i="13" l="1"/>
  <c r="AY187" i="13"/>
  <c r="AX188" i="13" l="1"/>
  <c r="AY188" i="13"/>
  <c r="AY189" i="13" l="1"/>
  <c r="AX189" i="13"/>
  <c r="AY190" i="13" l="1"/>
  <c r="AX190" i="13"/>
  <c r="AX191" i="13" l="1"/>
  <c r="AY191" i="13"/>
  <c r="AY192" i="13" l="1"/>
  <c r="AX192" i="13"/>
  <c r="AY193" i="13" l="1"/>
  <c r="AX193" i="13"/>
  <c r="AY194" i="13" l="1"/>
  <c r="AX194" i="13"/>
  <c r="AX195" i="13" l="1"/>
  <c r="AY195" i="13"/>
  <c r="AX196" i="13" l="1"/>
  <c r="AY196" i="13"/>
  <c r="AX197" i="13" l="1"/>
  <c r="AY197" i="13"/>
  <c r="AX198" i="13" l="1"/>
  <c r="AY198" i="13"/>
  <c r="AX199" i="13" l="1"/>
  <c r="AY199" i="13"/>
  <c r="AX200" i="13" l="1"/>
  <c r="AY200" i="13"/>
  <c r="AY201" i="13" l="1"/>
  <c r="AX201" i="13"/>
  <c r="AX202" i="13" l="1"/>
  <c r="AY202" i="13"/>
  <c r="AX203" i="13" l="1"/>
  <c r="AY203" i="13"/>
  <c r="AY204" i="13" l="1"/>
  <c r="AX204" i="13"/>
  <c r="AY205" i="13" l="1"/>
  <c r="AX205" i="13"/>
  <c r="AY206" i="13" l="1"/>
  <c r="AX206" i="13"/>
  <c r="AY207" i="13" l="1"/>
  <c r="AX207" i="13"/>
  <c r="AX208" i="13" l="1"/>
  <c r="AY208" i="13"/>
  <c r="AX209" i="13" l="1"/>
  <c r="AY209" i="13"/>
  <c r="AX210" i="13" l="1"/>
  <c r="AY210" i="13"/>
  <c r="AX211" i="13" l="1"/>
  <c r="AY211" i="13"/>
  <c r="AX212" i="13" l="1"/>
  <c r="AY212" i="13"/>
  <c r="AX213" i="13" l="1"/>
  <c r="AY213" i="13"/>
  <c r="AY214" i="13" l="1"/>
  <c r="AX214" i="13"/>
  <c r="AY215" i="13" l="1"/>
  <c r="AX215" i="13"/>
  <c r="AX216" i="13" l="1"/>
  <c r="AY216" i="13"/>
  <c r="AX217" i="13" l="1"/>
  <c r="AY217" i="13"/>
  <c r="AX218" i="13" l="1"/>
  <c r="AY218" i="13"/>
  <c r="AY219" i="13" l="1"/>
  <c r="AX219" i="13"/>
  <c r="AY220" i="13" l="1"/>
  <c r="AX220" i="13"/>
  <c r="AX221" i="13" l="1"/>
  <c r="AY221" i="13"/>
  <c r="AX222" i="13" l="1"/>
  <c r="AY222" i="13"/>
  <c r="AX223" i="13" l="1"/>
  <c r="AY223" i="13"/>
  <c r="AY224" i="13" l="1"/>
  <c r="AX224" i="13"/>
  <c r="AX225" i="13" l="1"/>
  <c r="AY225" i="13"/>
  <c r="AX226" i="13" l="1"/>
  <c r="AY226" i="13"/>
  <c r="AX227" i="13" l="1"/>
  <c r="AY227" i="13"/>
  <c r="AX228" i="13" l="1"/>
  <c r="AY228" i="13"/>
  <c r="AX229" i="13" l="1"/>
  <c r="AY229" i="13"/>
  <c r="AX230" i="13" l="1"/>
  <c r="AY230" i="13"/>
  <c r="AX231" i="13" l="1"/>
  <c r="AY231" i="13"/>
  <c r="AY232" i="13" l="1"/>
  <c r="AX232" i="13"/>
  <c r="AX233" i="13" l="1"/>
  <c r="AY233" i="13"/>
  <c r="AY234" i="13" l="1"/>
  <c r="AX234" i="13"/>
  <c r="AX235" i="13" l="1"/>
  <c r="AY235" i="13"/>
  <c r="AY236" i="13" l="1"/>
  <c r="AX236" i="13"/>
  <c r="AX237" i="13" l="1"/>
  <c r="AY237" i="13"/>
  <c r="AX238" i="13" l="1"/>
  <c r="AY238" i="13"/>
  <c r="AX239" i="13" l="1"/>
  <c r="AY239" i="13"/>
  <c r="AX240" i="13" l="1"/>
  <c r="AY240" i="13"/>
  <c r="AX241" i="13" l="1"/>
  <c r="AY241" i="13"/>
  <c r="AX242" i="13" l="1"/>
  <c r="AY242" i="13"/>
  <c r="AY243" i="13" l="1"/>
  <c r="AX243" i="13"/>
  <c r="AY244" i="13" l="1"/>
  <c r="AX244" i="13"/>
  <c r="AX245" i="13" l="1"/>
  <c r="AY245" i="13"/>
  <c r="AX246" i="13" l="1"/>
  <c r="AY246" i="13"/>
  <c r="AX247" i="13" l="1"/>
  <c r="AY247" i="13"/>
  <c r="AY248" i="13" l="1"/>
  <c r="AX248" i="13"/>
  <c r="AX249" i="13" l="1"/>
  <c r="AY249" i="13"/>
  <c r="AX250" i="13" l="1"/>
  <c r="AY250" i="13"/>
  <c r="AY251" i="13" l="1"/>
  <c r="AX251" i="13"/>
  <c r="AX252" i="13" l="1"/>
  <c r="AY252" i="13"/>
  <c r="AX253" i="13" l="1"/>
  <c r="AY253" i="13"/>
  <c r="AX254" i="13" l="1"/>
  <c r="AY254" i="13"/>
  <c r="AY255" i="13" l="1"/>
  <c r="AX255" i="13"/>
  <c r="AY256" i="13" l="1"/>
  <c r="AX256" i="13"/>
  <c r="AY257" i="13" l="1"/>
  <c r="AX257" i="13"/>
  <c r="AX258" i="13" l="1"/>
  <c r="AY258" i="13"/>
  <c r="AX259" i="13" l="1"/>
  <c r="AY259" i="13"/>
  <c r="AY260" i="13" l="1"/>
  <c r="AX260" i="13"/>
  <c r="AX261" i="13" l="1"/>
  <c r="AY261" i="13"/>
  <c r="AX262" i="13" l="1"/>
  <c r="AY262" i="13"/>
  <c r="AY263" i="13" l="1"/>
  <c r="AX263" i="13"/>
  <c r="AX264" i="13" l="1"/>
  <c r="AY264" i="13"/>
  <c r="AX265" i="13" l="1"/>
  <c r="AY265" i="13"/>
  <c r="AX266" i="13" l="1"/>
  <c r="AY266" i="13"/>
  <c r="AX267" i="13" l="1"/>
  <c r="AY267" i="13"/>
  <c r="AY268" i="13" l="1"/>
  <c r="AX268" i="13"/>
  <c r="AY269" i="13" l="1"/>
  <c r="AX269" i="13"/>
  <c r="AX270" i="13" l="1"/>
  <c r="AY270" i="13"/>
  <c r="AX271" i="13" l="1"/>
  <c r="AY271" i="13"/>
  <c r="AX272" i="13" l="1"/>
  <c r="AY272" i="13"/>
  <c r="AX273" i="13" l="1"/>
  <c r="AY273" i="13"/>
  <c r="AX274" i="13" l="1"/>
  <c r="AY274" i="13"/>
  <c r="AX275" i="13" l="1"/>
  <c r="AY275" i="13"/>
  <c r="AX276" i="13" l="1"/>
  <c r="AY276" i="13"/>
  <c r="AX277" i="13" l="1"/>
  <c r="AY277" i="13"/>
  <c r="AX278" i="13" l="1"/>
  <c r="AY278" i="13"/>
  <c r="AX279" i="13" l="1"/>
  <c r="AY279" i="13"/>
  <c r="AY280" i="13" l="1"/>
  <c r="AX280" i="13"/>
  <c r="AX281" i="13" l="1"/>
  <c r="AY281" i="13"/>
  <c r="AY282" i="13" l="1"/>
  <c r="AX282" i="13"/>
  <c r="AX283" i="13" l="1"/>
  <c r="AY283" i="13"/>
  <c r="AX284" i="13" l="1"/>
  <c r="AY284" i="13"/>
  <c r="AX285" i="13" l="1"/>
  <c r="AY285" i="13"/>
  <c r="AY286" i="13" l="1"/>
  <c r="AX286" i="13"/>
  <c r="AX287" i="13" l="1"/>
  <c r="AY287" i="13"/>
  <c r="AX288" i="13" l="1"/>
  <c r="AY288" i="13"/>
  <c r="AX289" i="13" l="1"/>
  <c r="AY289" i="13"/>
  <c r="AX290" i="13" l="1"/>
  <c r="AY290" i="13"/>
  <c r="AX291" i="13" l="1"/>
  <c r="AY291" i="13"/>
  <c r="AY292" i="13" l="1"/>
  <c r="AX292" i="13"/>
  <c r="AX293" i="13" l="1"/>
  <c r="AY293" i="13"/>
  <c r="AY294" i="13" l="1"/>
  <c r="AX294" i="13"/>
  <c r="AX295" i="13" l="1"/>
  <c r="AY295" i="13"/>
  <c r="AX296" i="13" l="1"/>
  <c r="AY296" i="13"/>
  <c r="AX297" i="13" l="1"/>
  <c r="AY297" i="13"/>
  <c r="AY298" i="13" l="1"/>
  <c r="AX298" i="13"/>
  <c r="AX299" i="13" l="1"/>
  <c r="AY299" i="13"/>
  <c r="AX300" i="13" l="1"/>
  <c r="AY300" i="13"/>
  <c r="AX301" i="13" l="1"/>
  <c r="AY301" i="13"/>
  <c r="AX302" i="13" l="1"/>
  <c r="AY302" i="13"/>
  <c r="AX303" i="13" l="1"/>
  <c r="AY303" i="13"/>
  <c r="AY304" i="13" l="1"/>
  <c r="AX304" i="13"/>
  <c r="AX305" i="13" l="1"/>
  <c r="AY305" i="13"/>
  <c r="AX306" i="13" l="1"/>
  <c r="AY306" i="13"/>
  <c r="AX307" i="13" l="1"/>
  <c r="AY307" i="13"/>
  <c r="AX308" i="13" l="1"/>
  <c r="AY308" i="13"/>
  <c r="AX309" i="13" l="1"/>
  <c r="AY309" i="13"/>
  <c r="AX310" i="13" l="1"/>
  <c r="AY310" i="13"/>
  <c r="AX311" i="13" l="1"/>
  <c r="AY311" i="13"/>
  <c r="AX312" i="13" l="1"/>
  <c r="AY312" i="13"/>
  <c r="AX313" i="13" l="1"/>
  <c r="AY313" i="13"/>
  <c r="AX314" i="13" l="1"/>
  <c r="AY314" i="13"/>
  <c r="AX315" i="13" l="1"/>
  <c r="AY315" i="13"/>
  <c r="AY316" i="13" l="1"/>
  <c r="AX316" i="13"/>
  <c r="AX317" i="13" l="1"/>
  <c r="AY317" i="13"/>
  <c r="P43" i="4" l="1"/>
  <c r="P41" i="4"/>
  <c r="P44" i="4"/>
  <c r="P42" i="4"/>
  <c r="J28" i="4" l="1"/>
  <c r="W23" i="7" s="1"/>
  <c r="K28" i="4"/>
  <c r="AB23" i="7" s="1"/>
  <c r="J29" i="4"/>
  <c r="W24" i="7" s="1"/>
  <c r="K23" i="4"/>
  <c r="AB18" i="7" s="1"/>
  <c r="J23" i="4"/>
  <c r="W18" i="7" s="1"/>
  <c r="P30" i="4"/>
  <c r="F30" i="4"/>
  <c r="E30" i="4"/>
  <c r="P25" i="4"/>
  <c r="P26" i="4"/>
  <c r="P27" i="4"/>
  <c r="P28" i="4"/>
  <c r="P29" i="4"/>
  <c r="P24" i="4"/>
  <c r="P23" i="4"/>
  <c r="F28" i="4"/>
  <c r="E29" i="4"/>
  <c r="F29" i="4"/>
  <c r="F10" i="4"/>
  <c r="F11" i="4"/>
  <c r="F12" i="4"/>
  <c r="F13" i="4"/>
  <c r="F14" i="4"/>
  <c r="F15" i="4"/>
  <c r="F16" i="4"/>
  <c r="F17" i="4"/>
  <c r="E18" i="4"/>
  <c r="F18" i="4"/>
  <c r="E19" i="4"/>
  <c r="F19" i="4"/>
  <c r="F20" i="4"/>
  <c r="F21" i="4"/>
  <c r="F22" i="4"/>
  <c r="E23" i="4"/>
  <c r="F23" i="4"/>
  <c r="E24" i="4"/>
  <c r="F24" i="4"/>
  <c r="E25" i="4"/>
  <c r="F25" i="4"/>
  <c r="E26" i="4"/>
  <c r="F26" i="4"/>
  <c r="E27" i="4"/>
  <c r="F27" i="4"/>
  <c r="F9" i="4"/>
  <c r="R26" i="4"/>
  <c r="I24" i="4"/>
  <c r="R19" i="7" s="1"/>
  <c r="B28" i="4"/>
  <c r="C28" i="4"/>
  <c r="D28" i="4"/>
  <c r="B29" i="4"/>
  <c r="B23" i="4"/>
  <c r="D25" i="4"/>
  <c r="B25" i="4"/>
  <c r="D30" i="4"/>
  <c r="D27" i="4"/>
  <c r="D24" i="4"/>
  <c r="C24" i="4"/>
  <c r="B30" i="4"/>
  <c r="B27" i="4"/>
  <c r="B24" i="4"/>
  <c r="D23" i="4"/>
  <c r="B21" i="4"/>
  <c r="B20" i="4"/>
  <c r="D16" i="4"/>
  <c r="D12" i="4"/>
  <c r="D20" i="4"/>
  <c r="C29" i="4"/>
  <c r="C26" i="4"/>
  <c r="C30" i="4"/>
  <c r="B19" i="4"/>
  <c r="D10" i="4"/>
  <c r="D22" i="4"/>
  <c r="D18" i="4"/>
  <c r="D14" i="4"/>
  <c r="B10" i="4"/>
  <c r="D21" i="4"/>
  <c r="B18" i="4"/>
  <c r="B11" i="4"/>
  <c r="D9" i="4"/>
  <c r="C27" i="4"/>
  <c r="B14" i="4"/>
  <c r="C16" i="4"/>
  <c r="C22" i="4"/>
  <c r="C12" i="4"/>
  <c r="C15" i="4"/>
  <c r="C14" i="4"/>
  <c r="C17" i="4"/>
  <c r="C13" i="4"/>
  <c r="C9" i="4"/>
  <c r="I27" i="4"/>
  <c r="R22" i="7" s="1"/>
  <c r="C21" i="4"/>
  <c r="B15" i="4"/>
  <c r="F102" i="12"/>
  <c r="M102" i="12" s="1"/>
  <c r="I29" i="4"/>
  <c r="R24" i="7" s="1"/>
  <c r="I23" i="4"/>
  <c r="R18" i="7" s="1"/>
  <c r="E20" i="4"/>
  <c r="E10" i="4"/>
  <c r="C20" i="4"/>
  <c r="F84" i="12"/>
  <c r="M84" i="12" s="1"/>
  <c r="I28" i="4"/>
  <c r="R23" i="7" s="1"/>
  <c r="B17" i="4"/>
  <c r="B13" i="4"/>
  <c r="B22" i="4"/>
  <c r="B9" i="4"/>
  <c r="F83" i="12"/>
  <c r="M83" i="12" s="1"/>
  <c r="P19" i="4"/>
  <c r="R28" i="4"/>
  <c r="R29" i="4"/>
  <c r="H17" i="4"/>
  <c r="H12" i="4"/>
  <c r="H9" i="4"/>
  <c r="H21" i="4"/>
  <c r="H13" i="4"/>
  <c r="E17" i="4"/>
  <c r="E11" i="4"/>
  <c r="E9" i="4"/>
  <c r="E21" i="4"/>
  <c r="E22" i="4"/>
  <c r="E14" i="4"/>
  <c r="R27" i="4"/>
  <c r="Q44" i="4"/>
  <c r="Q42" i="4"/>
  <c r="Q41" i="4"/>
  <c r="Q43" i="4"/>
  <c r="J27" i="4" l="1"/>
  <c r="W22" i="7" s="1"/>
  <c r="I25" i="4"/>
  <c r="R20" i="7" s="1"/>
  <c r="R25" i="4"/>
  <c r="E31" i="3"/>
  <c r="A31" i="3" s="1"/>
  <c r="E25" i="14"/>
  <c r="A25" i="14" s="1"/>
  <c r="E24" i="7"/>
  <c r="A24" i="7" s="1"/>
  <c r="E6" i="14"/>
  <c r="A6" i="14" s="1"/>
  <c r="E12" i="3"/>
  <c r="A12" i="3" s="1"/>
  <c r="E5" i="7"/>
  <c r="A5" i="7" s="1"/>
  <c r="H22" i="4"/>
  <c r="H20" i="4"/>
  <c r="E15" i="3"/>
  <c r="A15" i="3" s="1"/>
  <c r="E9" i="14"/>
  <c r="A9" i="14" s="1"/>
  <c r="E8" i="7"/>
  <c r="A8" i="7" s="1"/>
  <c r="E7" i="14"/>
  <c r="A7" i="14" s="1"/>
  <c r="E6" i="7"/>
  <c r="A6" i="7" s="1"/>
  <c r="E13" i="3"/>
  <c r="A13" i="3" s="1"/>
  <c r="E26" i="3"/>
  <c r="A26" i="3" s="1"/>
  <c r="E20" i="14"/>
  <c r="A20" i="14" s="1"/>
  <c r="E19" i="7"/>
  <c r="A19" i="7" s="1"/>
  <c r="C18" i="4"/>
  <c r="E16" i="14"/>
  <c r="A16" i="14" s="1"/>
  <c r="E22" i="3"/>
  <c r="A22" i="3" s="1"/>
  <c r="E15" i="7"/>
  <c r="A15" i="7" s="1"/>
  <c r="B26" i="4"/>
  <c r="H14" i="4"/>
  <c r="E23" i="14"/>
  <c r="A23" i="14" s="1"/>
  <c r="E22" i="7"/>
  <c r="A22" i="7" s="1"/>
  <c r="E29" i="3"/>
  <c r="A29" i="3" s="1"/>
  <c r="F100" i="12"/>
  <c r="M100" i="12" s="1"/>
  <c r="F82" i="12"/>
  <c r="M82" i="12" s="1"/>
  <c r="F90" i="12"/>
  <c r="M90" i="12" s="1"/>
  <c r="F99" i="12"/>
  <c r="M99" i="12" s="1"/>
  <c r="K27" i="4"/>
  <c r="AB22" i="7" s="1"/>
  <c r="E13" i="14"/>
  <c r="A13" i="14" s="1"/>
  <c r="E19" i="3"/>
  <c r="A19" i="3" s="1"/>
  <c r="E12" i="7"/>
  <c r="A12" i="7" s="1"/>
  <c r="C25" i="4"/>
  <c r="E19" i="14"/>
  <c r="A19" i="14" s="1"/>
  <c r="E25" i="3"/>
  <c r="A25" i="3" s="1"/>
  <c r="E18" i="7"/>
  <c r="A18" i="7" s="1"/>
  <c r="E30" i="3"/>
  <c r="A30" i="3" s="1"/>
  <c r="E24" i="14"/>
  <c r="A24" i="14" s="1"/>
  <c r="E23" i="7"/>
  <c r="A23" i="7" s="1"/>
  <c r="D13" i="4"/>
  <c r="E26" i="14"/>
  <c r="A26" i="14" s="1"/>
  <c r="E25" i="7"/>
  <c r="A25" i="7" s="1"/>
  <c r="E32" i="3"/>
  <c r="A32" i="3" s="1"/>
  <c r="R24" i="4"/>
  <c r="E4" i="7"/>
  <c r="A4" i="7" s="1"/>
  <c r="E5" i="14"/>
  <c r="A5" i="14" s="1"/>
  <c r="E11" i="3"/>
  <c r="A11" i="3" s="1"/>
  <c r="E14" i="14"/>
  <c r="A14" i="14" s="1"/>
  <c r="E20" i="3"/>
  <c r="A20" i="3" s="1"/>
  <c r="E13" i="7"/>
  <c r="A13" i="7" s="1"/>
  <c r="R30" i="4"/>
  <c r="R23" i="4"/>
  <c r="E17" i="3"/>
  <c r="A17" i="3" s="1"/>
  <c r="E11" i="14"/>
  <c r="A11" i="14" s="1"/>
  <c r="E10" i="7"/>
  <c r="A10" i="7" s="1"/>
  <c r="D17" i="4"/>
  <c r="E24" i="3"/>
  <c r="A24" i="3" s="1"/>
  <c r="E17" i="7"/>
  <c r="A17" i="7" s="1"/>
  <c r="E18" i="14"/>
  <c r="A18" i="14" s="1"/>
  <c r="E15" i="14"/>
  <c r="A15" i="14" s="1"/>
  <c r="E14" i="7"/>
  <c r="A14" i="7" s="1"/>
  <c r="E21" i="3"/>
  <c r="A21" i="3" s="1"/>
  <c r="E21" i="14"/>
  <c r="A21" i="14" s="1"/>
  <c r="E27" i="3"/>
  <c r="A27" i="3" s="1"/>
  <c r="E20" i="7"/>
  <c r="A20" i="7" s="1"/>
  <c r="C11" i="4"/>
  <c r="E9" i="7"/>
  <c r="A9" i="7" s="1"/>
  <c r="E10" i="14"/>
  <c r="A10" i="14" s="1"/>
  <c r="E16" i="3"/>
  <c r="A16" i="3" s="1"/>
  <c r="E16" i="7"/>
  <c r="A16" i="7" s="1"/>
  <c r="E23" i="3"/>
  <c r="A23" i="3" s="1"/>
  <c r="E17" i="14"/>
  <c r="A17" i="14" s="1"/>
  <c r="K29" i="4"/>
  <c r="AB24" i="7" s="1"/>
  <c r="E13" i="4"/>
  <c r="D19" i="4"/>
  <c r="B16" i="4"/>
  <c r="B12" i="4"/>
  <c r="D29" i="4"/>
  <c r="D26" i="4"/>
  <c r="C23" i="4"/>
  <c r="D15" i="4"/>
  <c r="D11" i="4"/>
  <c r="E15" i="4"/>
  <c r="H11" i="4" l="1"/>
  <c r="E18" i="3"/>
  <c r="A18" i="3" s="1"/>
  <c r="E11" i="7"/>
  <c r="A11" i="7" s="1"/>
  <c r="E12" i="14"/>
  <c r="A12" i="14" s="1"/>
  <c r="H15" i="4"/>
  <c r="J25" i="4"/>
  <c r="W20" i="7" s="1"/>
  <c r="K25" i="4"/>
  <c r="AB20" i="7" s="1"/>
  <c r="C10" i="4"/>
  <c r="E8" i="14"/>
  <c r="A8" i="14" s="1"/>
  <c r="E14" i="3"/>
  <c r="A14" i="3" s="1"/>
  <c r="E7" i="7"/>
  <c r="A7" i="7" s="1"/>
  <c r="J24" i="4"/>
  <c r="W19" i="7" s="1"/>
  <c r="K24" i="4"/>
  <c r="AB19" i="7" s="1"/>
  <c r="H18" i="4"/>
  <c r="H16" i="4"/>
  <c r="C19" i="4"/>
  <c r="E22" i="14"/>
  <c r="A22" i="14" s="1"/>
  <c r="E28" i="3"/>
  <c r="A28" i="3" s="1"/>
  <c r="E21" i="7"/>
  <c r="A21" i="7" s="1"/>
  <c r="E12" i="4"/>
  <c r="E16" i="4"/>
  <c r="H19" i="4" l="1"/>
  <c r="H10" i="4"/>
  <c r="O9" i="4" l="1"/>
  <c r="AB11" i="3" s="1"/>
  <c r="O10" i="4"/>
  <c r="AB12" i="3" s="1"/>
  <c r="O11" i="4"/>
  <c r="AB13" i="3" s="1"/>
  <c r="O12" i="4"/>
  <c r="AB14" i="3" s="1"/>
  <c r="O13" i="4"/>
  <c r="AB15" i="3" s="1"/>
  <c r="O14" i="4"/>
  <c r="AB16" i="3" s="1"/>
  <c r="O15" i="4"/>
  <c r="AB17" i="3" s="1"/>
  <c r="O16" i="4"/>
  <c r="AB18" i="3" s="1"/>
  <c r="O17" i="4"/>
  <c r="AB19" i="3" s="1"/>
  <c r="O18" i="4"/>
  <c r="AB20" i="3" s="1"/>
  <c r="O19" i="4"/>
  <c r="AB21" i="3" s="1"/>
  <c r="O20" i="4"/>
  <c r="AB22" i="3" s="1"/>
  <c r="O21" i="4"/>
  <c r="AB23" i="3" s="1"/>
  <c r="O22" i="4"/>
  <c r="AB24" i="3" s="1"/>
  <c r="O23" i="4"/>
  <c r="AB25" i="3" s="1"/>
  <c r="O24" i="4"/>
  <c r="AB26" i="3" s="1"/>
  <c r="O25" i="4"/>
  <c r="AB27" i="3" s="1"/>
  <c r="O26" i="4"/>
  <c r="AB28" i="3" s="1"/>
  <c r="O27" i="4"/>
  <c r="AB29" i="3" s="1"/>
  <c r="O28" i="4"/>
  <c r="AB30" i="3" s="1"/>
  <c r="O29" i="4"/>
  <c r="AB31" i="3" s="1"/>
  <c r="O30" i="4"/>
  <c r="AB32" i="3" s="1"/>
  <c r="O31" i="4"/>
  <c r="AB33" i="3" s="1"/>
  <c r="O32" i="4"/>
  <c r="AB34" i="3" s="1"/>
  <c r="O33" i="4"/>
  <c r="AB35" i="3" s="1"/>
  <c r="N10" i="4"/>
  <c r="W12" i="3" s="1"/>
  <c r="N11" i="4"/>
  <c r="W13" i="3" s="1"/>
  <c r="N12" i="4"/>
  <c r="W14" i="3" s="1"/>
  <c r="N13" i="4"/>
  <c r="W15" i="3" s="1"/>
  <c r="N14" i="4"/>
  <c r="W16" i="3" s="1"/>
  <c r="N15" i="4"/>
  <c r="W17" i="3" s="1"/>
  <c r="N16" i="4"/>
  <c r="W18" i="3" s="1"/>
  <c r="N17" i="4"/>
  <c r="W19" i="3" s="1"/>
  <c r="N18" i="4"/>
  <c r="W20" i="3" s="1"/>
  <c r="N19" i="4"/>
  <c r="W21" i="3" s="1"/>
  <c r="N20" i="4"/>
  <c r="W22" i="3" s="1"/>
  <c r="N21" i="4"/>
  <c r="W23" i="3" s="1"/>
  <c r="N22" i="4"/>
  <c r="W24" i="3" s="1"/>
  <c r="N23" i="4"/>
  <c r="W25" i="3" s="1"/>
  <c r="N24" i="4"/>
  <c r="W26" i="3" s="1"/>
  <c r="N25" i="4"/>
  <c r="W27" i="3" s="1"/>
  <c r="N26" i="4"/>
  <c r="W28" i="3" s="1"/>
  <c r="N27" i="4"/>
  <c r="W29" i="3" s="1"/>
  <c r="N28" i="4"/>
  <c r="W30" i="3" s="1"/>
  <c r="N29" i="4"/>
  <c r="W31" i="3" s="1"/>
  <c r="N30" i="4"/>
  <c r="W32" i="3" s="1"/>
  <c r="N31" i="4"/>
  <c r="W33" i="3" s="1"/>
  <c r="N32" i="4"/>
  <c r="W34" i="3" s="1"/>
  <c r="N33" i="4"/>
  <c r="W35" i="3" s="1"/>
  <c r="M26" i="4"/>
  <c r="R28" i="3" s="1"/>
  <c r="M27" i="4"/>
  <c r="R29" i="3" s="1"/>
  <c r="M29" i="4"/>
  <c r="R31" i="3" s="1"/>
  <c r="M30" i="4"/>
  <c r="R32" i="3" s="1"/>
  <c r="M31" i="4"/>
  <c r="R33" i="3" s="1"/>
  <c r="N9" i="4"/>
  <c r="W11" i="3" s="1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9" i="4"/>
  <c r="M23" i="4"/>
  <c r="R25" i="3" s="1"/>
  <c r="F49" i="4" l="1"/>
  <c r="E49" i="4"/>
  <c r="D49" i="4"/>
  <c r="P35" i="4"/>
  <c r="Q35" i="4"/>
  <c r="K35" i="4"/>
  <c r="AB30" i="7" s="1"/>
  <c r="J35" i="4"/>
  <c r="W30" i="7" s="1"/>
  <c r="I35" i="4"/>
  <c r="R30" i="7" s="1"/>
  <c r="F35" i="4"/>
  <c r="D35" i="4"/>
  <c r="B35" i="4"/>
  <c r="C35" i="4"/>
  <c r="R35" i="4"/>
  <c r="F47" i="4"/>
  <c r="E47" i="4"/>
  <c r="D47" i="4"/>
  <c r="K34" i="4"/>
  <c r="AB29" i="7" s="1"/>
  <c r="J34" i="4"/>
  <c r="W29" i="7" s="1"/>
  <c r="I45" i="4"/>
  <c r="R40" i="7" s="1"/>
  <c r="I40" i="4"/>
  <c r="R35" i="7" s="1"/>
  <c r="I38" i="4"/>
  <c r="R33" i="7" s="1"/>
  <c r="I34" i="4"/>
  <c r="R29" i="7" s="1"/>
  <c r="P34" i="4"/>
  <c r="P36" i="4"/>
  <c r="P37" i="4"/>
  <c r="P38" i="4"/>
  <c r="P39" i="4"/>
  <c r="P40" i="4"/>
  <c r="J38" i="4"/>
  <c r="W33" i="7" s="1"/>
  <c r="Q37" i="4"/>
  <c r="Q34" i="4"/>
  <c r="P32" i="4"/>
  <c r="Q25" i="4"/>
  <c r="Q27" i="4"/>
  <c r="Q28" i="4"/>
  <c r="Q24" i="4"/>
  <c r="Q23" i="4"/>
  <c r="F32" i="4"/>
  <c r="F33" i="4"/>
  <c r="F34" i="4"/>
  <c r="E36" i="4"/>
  <c r="F36" i="4"/>
  <c r="E37" i="4"/>
  <c r="F37" i="4"/>
  <c r="E38" i="4"/>
  <c r="F38" i="4"/>
  <c r="E39" i="4"/>
  <c r="F39" i="4"/>
  <c r="E40" i="4"/>
  <c r="F40" i="4"/>
  <c r="E41" i="4"/>
  <c r="F41" i="4"/>
  <c r="E42" i="4"/>
  <c r="F42" i="4"/>
  <c r="E43" i="4"/>
  <c r="F43" i="4"/>
  <c r="E44" i="4"/>
  <c r="F44" i="4"/>
  <c r="F45" i="4"/>
  <c r="E46" i="4"/>
  <c r="F46" i="4"/>
  <c r="E48" i="4"/>
  <c r="F48" i="4"/>
  <c r="E50" i="4"/>
  <c r="F50" i="4"/>
  <c r="E51" i="4"/>
  <c r="F51" i="4"/>
  <c r="E52" i="4"/>
  <c r="F52" i="4"/>
  <c r="E53" i="4"/>
  <c r="F53" i="4"/>
  <c r="E55" i="4"/>
  <c r="F55" i="4"/>
  <c r="E56" i="4"/>
  <c r="F56" i="4"/>
  <c r="E57" i="4"/>
  <c r="F57" i="4"/>
  <c r="E58" i="4"/>
  <c r="F58" i="4"/>
  <c r="E59" i="4"/>
  <c r="F59" i="4"/>
  <c r="Q29" i="4"/>
  <c r="Q26" i="4"/>
  <c r="I41" i="4"/>
  <c r="R36" i="7" s="1"/>
  <c r="I42" i="4"/>
  <c r="R37" i="7" s="1"/>
  <c r="I44" i="4"/>
  <c r="R39" i="7" s="1"/>
  <c r="K44" i="4"/>
  <c r="AB39" i="7" s="1"/>
  <c r="A31" i="4"/>
  <c r="B36" i="4"/>
  <c r="C36" i="4"/>
  <c r="D48" i="4"/>
  <c r="A54" i="4"/>
  <c r="B58" i="4"/>
  <c r="J11" i="4"/>
  <c r="W6" i="7" s="1"/>
  <c r="D56" i="4"/>
  <c r="B52" i="4"/>
  <c r="B46" i="4"/>
  <c r="D43" i="4"/>
  <c r="D33" i="4"/>
  <c r="C56" i="4"/>
  <c r="D51" i="4"/>
  <c r="D44" i="4"/>
  <c r="C43" i="4"/>
  <c r="D38" i="4"/>
  <c r="D34" i="4"/>
  <c r="D45" i="4"/>
  <c r="C44" i="4"/>
  <c r="B43" i="4"/>
  <c r="B56" i="4"/>
  <c r="C59" i="4"/>
  <c r="D55" i="4"/>
  <c r="B51" i="4"/>
  <c r="C45" i="4"/>
  <c r="B44" i="4"/>
  <c r="D41" i="4"/>
  <c r="B38" i="4"/>
  <c r="D59" i="4"/>
  <c r="B59" i="4"/>
  <c r="C55" i="4"/>
  <c r="D50" i="4"/>
  <c r="B45" i="4"/>
  <c r="D42" i="4"/>
  <c r="B41" i="4"/>
  <c r="D37" i="4"/>
  <c r="D58" i="4"/>
  <c r="B50" i="4"/>
  <c r="D40" i="4"/>
  <c r="C37" i="4"/>
  <c r="D32" i="4"/>
  <c r="C40" i="4"/>
  <c r="B37" i="4"/>
  <c r="B48" i="4"/>
  <c r="D57" i="4"/>
  <c r="C57" i="4"/>
  <c r="D52" i="4"/>
  <c r="D46" i="4"/>
  <c r="B57" i="4"/>
  <c r="B39" i="4"/>
  <c r="C53" i="4"/>
  <c r="C52" i="4"/>
  <c r="C46" i="4"/>
  <c r="C51" i="4"/>
  <c r="B32" i="4"/>
  <c r="C38" i="4"/>
  <c r="C34" i="4"/>
  <c r="B33" i="4"/>
  <c r="B53" i="4"/>
  <c r="B34" i="4"/>
  <c r="C41" i="4"/>
  <c r="P33" i="4"/>
  <c r="C42" i="4"/>
  <c r="J20" i="4"/>
  <c r="W15" i="7" s="1"/>
  <c r="J15" i="4"/>
  <c r="W10" i="7" s="1"/>
  <c r="J12" i="4"/>
  <c r="W7" i="7" s="1"/>
  <c r="E33" i="4"/>
  <c r="E32" i="4"/>
  <c r="R43" i="4"/>
  <c r="J40" i="4" l="1"/>
  <c r="W35" i="7" s="1"/>
  <c r="K11" i="4"/>
  <c r="AB6" i="7" s="1"/>
  <c r="R36" i="4"/>
  <c r="K14" i="4"/>
  <c r="AB9" i="7" s="1"/>
  <c r="K40" i="4"/>
  <c r="AB35" i="7" s="1"/>
  <c r="R40" i="4"/>
  <c r="K12" i="4"/>
  <c r="AB7" i="7" s="1"/>
  <c r="R38" i="4"/>
  <c r="Q36" i="4"/>
  <c r="J16" i="4"/>
  <c r="W11" i="7" s="1"/>
  <c r="J45" i="4"/>
  <c r="W40" i="7" s="1"/>
  <c r="K16" i="4"/>
  <c r="AB11" i="7" s="1"/>
  <c r="J14" i="4"/>
  <c r="W9" i="7" s="1"/>
  <c r="E53" i="7"/>
  <c r="A53" i="7" s="1"/>
  <c r="E53" i="14"/>
  <c r="A53" i="14" s="1"/>
  <c r="E60" i="3"/>
  <c r="A60" i="3" s="1"/>
  <c r="E32" i="14"/>
  <c r="A32" i="14" s="1"/>
  <c r="E31" i="7"/>
  <c r="A31" i="7" s="1"/>
  <c r="E38" i="3"/>
  <c r="A38" i="3" s="1"/>
  <c r="I15" i="4"/>
  <c r="R10" i="7" s="1"/>
  <c r="C58" i="4"/>
  <c r="E40" i="7"/>
  <c r="A40" i="7" s="1"/>
  <c r="E47" i="3"/>
  <c r="A47" i="3" s="1"/>
  <c r="E41" i="14"/>
  <c r="A41" i="14" s="1"/>
  <c r="E58" i="3"/>
  <c r="A58" i="3" s="1"/>
  <c r="E51" i="7"/>
  <c r="A51" i="7" s="1"/>
  <c r="E51" i="14"/>
  <c r="A51" i="14" s="1"/>
  <c r="I43" i="4"/>
  <c r="R38" i="7" s="1"/>
  <c r="R34" i="4"/>
  <c r="E36" i="3"/>
  <c r="A36" i="3" s="1"/>
  <c r="E29" i="7"/>
  <c r="A29" i="7" s="1"/>
  <c r="E30" i="14"/>
  <c r="A30" i="14" s="1"/>
  <c r="E61" i="3"/>
  <c r="A61" i="3" s="1"/>
  <c r="E54" i="7"/>
  <c r="A54" i="7" s="1"/>
  <c r="E54" i="14"/>
  <c r="A54" i="14" s="1"/>
  <c r="E42" i="14"/>
  <c r="A42" i="14" s="1"/>
  <c r="E48" i="3"/>
  <c r="A48" i="3" s="1"/>
  <c r="E41" i="7"/>
  <c r="A41" i="7" s="1"/>
  <c r="E28" i="7"/>
  <c r="A28" i="7" s="1"/>
  <c r="E29" i="14"/>
  <c r="A29" i="14" s="1"/>
  <c r="E35" i="3"/>
  <c r="A35" i="3" s="1"/>
  <c r="C39" i="4"/>
  <c r="E54" i="3"/>
  <c r="A54" i="3" s="1"/>
  <c r="E47" i="14"/>
  <c r="A47" i="14" s="1"/>
  <c r="E47" i="7"/>
  <c r="A47" i="7" s="1"/>
  <c r="Q38" i="4"/>
  <c r="B49" i="4"/>
  <c r="E39" i="14"/>
  <c r="A39" i="14" s="1"/>
  <c r="E45" i="3"/>
  <c r="A45" i="3" s="1"/>
  <c r="E38" i="7"/>
  <c r="A38" i="7" s="1"/>
  <c r="I16" i="4"/>
  <c r="R11" i="7" s="1"/>
  <c r="E40" i="3"/>
  <c r="A40" i="3" s="1"/>
  <c r="E33" i="7"/>
  <c r="A33" i="7" s="1"/>
  <c r="E34" i="14"/>
  <c r="A34" i="14" s="1"/>
  <c r="C33" i="4"/>
  <c r="Q39" i="4"/>
  <c r="B47" i="4"/>
  <c r="C49" i="4"/>
  <c r="E48" i="14"/>
  <c r="A48" i="14" s="1"/>
  <c r="E55" i="3"/>
  <c r="A55" i="3" s="1"/>
  <c r="E48" i="7"/>
  <c r="A48" i="7" s="1"/>
  <c r="D39" i="4"/>
  <c r="R37" i="4"/>
  <c r="J19" i="4"/>
  <c r="W14" i="7" s="1"/>
  <c r="C47" i="4"/>
  <c r="D53" i="4"/>
  <c r="E44" i="14"/>
  <c r="A44" i="14" s="1"/>
  <c r="E43" i="7"/>
  <c r="A43" i="7" s="1"/>
  <c r="E50" i="3"/>
  <c r="A50" i="3" s="1"/>
  <c r="E52" i="3"/>
  <c r="A52" i="3" s="1"/>
  <c r="E45" i="14"/>
  <c r="A45" i="14" s="1"/>
  <c r="E45" i="7"/>
  <c r="A45" i="7" s="1"/>
  <c r="E46" i="3"/>
  <c r="A46" i="3" s="1"/>
  <c r="E40" i="14"/>
  <c r="A40" i="14" s="1"/>
  <c r="E39" i="7"/>
  <c r="A39" i="7" s="1"/>
  <c r="K38" i="4"/>
  <c r="AB33" i="7" s="1"/>
  <c r="Q40" i="4"/>
  <c r="J18" i="4"/>
  <c r="W13" i="7" s="1"/>
  <c r="E31" i="14"/>
  <c r="A31" i="14" s="1"/>
  <c r="E30" i="7"/>
  <c r="A30" i="7" s="1"/>
  <c r="E37" i="3"/>
  <c r="A37" i="3" s="1"/>
  <c r="H33" i="4"/>
  <c r="K15" i="4"/>
  <c r="AB10" i="7" s="1"/>
  <c r="K20" i="4"/>
  <c r="AB15" i="7" s="1"/>
  <c r="K18" i="4"/>
  <c r="AB13" i="7" s="1"/>
  <c r="I18" i="4"/>
  <c r="R13" i="7" s="1"/>
  <c r="I14" i="4"/>
  <c r="R9" i="7" s="1"/>
  <c r="I12" i="4"/>
  <c r="R7" i="7" s="1"/>
  <c r="E32" i="7"/>
  <c r="A32" i="7" s="1"/>
  <c r="E33" i="14"/>
  <c r="A33" i="14" s="1"/>
  <c r="E39" i="3"/>
  <c r="A39" i="3" s="1"/>
  <c r="E46" i="14"/>
  <c r="A46" i="14" s="1"/>
  <c r="E46" i="7"/>
  <c r="A46" i="7" s="1"/>
  <c r="E53" i="3"/>
  <c r="A53" i="3" s="1"/>
  <c r="I17" i="4"/>
  <c r="R12" i="7" s="1"/>
  <c r="R39" i="4"/>
  <c r="I19" i="4"/>
  <c r="R14" i="7" s="1"/>
  <c r="E27" i="7"/>
  <c r="A27" i="7" s="1"/>
  <c r="E34" i="3"/>
  <c r="A34" i="3" s="1"/>
  <c r="E28" i="14"/>
  <c r="A28" i="14" s="1"/>
  <c r="E41" i="3"/>
  <c r="A41" i="3" s="1"/>
  <c r="E35" i="14"/>
  <c r="A35" i="14" s="1"/>
  <c r="E34" i="7"/>
  <c r="A34" i="7" s="1"/>
  <c r="E36" i="7"/>
  <c r="A36" i="7" s="1"/>
  <c r="E43" i="3"/>
  <c r="A43" i="3" s="1"/>
  <c r="E37" i="14"/>
  <c r="A37" i="14" s="1"/>
  <c r="I20" i="4"/>
  <c r="R15" i="7" s="1"/>
  <c r="C48" i="4"/>
  <c r="E59" i="3"/>
  <c r="A59" i="3" s="1"/>
  <c r="E52" i="7"/>
  <c r="A52" i="7" s="1"/>
  <c r="E52" i="14"/>
  <c r="A52" i="14" s="1"/>
  <c r="M12" i="4"/>
  <c r="R14" i="3" s="1"/>
  <c r="M21" i="4"/>
  <c r="R23" i="3" s="1"/>
  <c r="J22" i="4"/>
  <c r="W17" i="7" s="1"/>
  <c r="K22" i="4"/>
  <c r="AB17" i="7" s="1"/>
  <c r="J21" i="4"/>
  <c r="W16" i="7" s="1"/>
  <c r="K21" i="4"/>
  <c r="AB16" i="7" s="1"/>
  <c r="M22" i="4"/>
  <c r="R24" i="3" s="1"/>
  <c r="M20" i="4"/>
  <c r="R22" i="3" s="1"/>
  <c r="M9" i="4"/>
  <c r="R11" i="3" s="1"/>
  <c r="I21" i="4"/>
  <c r="R16" i="7" s="1"/>
  <c r="M14" i="4"/>
  <c r="R16" i="3" s="1"/>
  <c r="P22" i="4"/>
  <c r="Q30" i="4"/>
  <c r="I11" i="4"/>
  <c r="R6" i="7" s="1"/>
  <c r="J9" i="4"/>
  <c r="W4" i="7" s="1"/>
  <c r="I9" i="4"/>
  <c r="R4" i="7" s="1"/>
  <c r="K9" i="4"/>
  <c r="AB4" i="7" s="1"/>
  <c r="E34" i="4"/>
  <c r="E35" i="4"/>
  <c r="B55" i="4"/>
  <c r="C50" i="4"/>
  <c r="B42" i="4"/>
  <c r="C32" i="4"/>
  <c r="B40" i="4"/>
  <c r="D36" i="4"/>
  <c r="I10" i="4"/>
  <c r="R5" i="7" s="1"/>
  <c r="K17" i="4"/>
  <c r="AB12" i="7" s="1"/>
  <c r="J17" i="4"/>
  <c r="W12" i="7" s="1"/>
  <c r="K19" i="4"/>
  <c r="AB14" i="7" s="1"/>
  <c r="R41" i="4"/>
  <c r="R42" i="4"/>
  <c r="R44" i="4"/>
  <c r="J44" i="4"/>
  <c r="W39" i="7" s="1"/>
  <c r="P14" i="4" l="1"/>
  <c r="K45" i="4"/>
  <c r="AB40" i="7" s="1"/>
  <c r="E43" i="14"/>
  <c r="A43" i="14" s="1"/>
  <c r="E42" i="7"/>
  <c r="A42" i="7" s="1"/>
  <c r="E49" i="3"/>
  <c r="A49" i="3" s="1"/>
  <c r="E37" i="7"/>
  <c r="A37" i="7" s="1"/>
  <c r="E44" i="3"/>
  <c r="A44" i="3" s="1"/>
  <c r="E38" i="14"/>
  <c r="A38" i="14" s="1"/>
  <c r="K42" i="4"/>
  <c r="AB37" i="7" s="1"/>
  <c r="J42" i="4"/>
  <c r="W37" i="7" s="1"/>
  <c r="H32" i="4"/>
  <c r="E36" i="14"/>
  <c r="A36" i="14" s="1"/>
  <c r="E42" i="3"/>
  <c r="A42" i="3" s="1"/>
  <c r="E35" i="7"/>
  <c r="A35" i="7" s="1"/>
  <c r="K41" i="4"/>
  <c r="AB36" i="7" s="1"/>
  <c r="J41" i="4"/>
  <c r="W36" i="7" s="1"/>
  <c r="E44" i="7"/>
  <c r="A44" i="7" s="1"/>
  <c r="E51" i="3"/>
  <c r="A51" i="3" s="1"/>
  <c r="K43" i="4"/>
  <c r="AB38" i="7" s="1"/>
  <c r="J43" i="4"/>
  <c r="W38" i="7" s="1"/>
  <c r="E50" i="14"/>
  <c r="A50" i="14" s="1"/>
  <c r="E50" i="7"/>
  <c r="A50" i="7" s="1"/>
  <c r="E57" i="3"/>
  <c r="A57" i="3" s="1"/>
  <c r="M33" i="4"/>
  <c r="R35" i="3" s="1"/>
  <c r="Q33" i="4"/>
  <c r="Q22" i="4"/>
  <c r="K33" i="4"/>
  <c r="AB28" i="7" s="1"/>
  <c r="I33" i="4"/>
  <c r="R28" i="7" s="1"/>
  <c r="R22" i="4"/>
  <c r="I22" i="4"/>
  <c r="R17" i="7" s="1"/>
  <c r="K10" i="4"/>
  <c r="AB5" i="7" s="1"/>
  <c r="J10" i="4"/>
  <c r="W5" i="7" s="1"/>
  <c r="M13" i="4"/>
  <c r="R15" i="3" s="1"/>
  <c r="M15" i="4"/>
  <c r="R17" i="3" s="1"/>
  <c r="M11" i="4"/>
  <c r="R13" i="3" s="1"/>
  <c r="K13" i="4"/>
  <c r="AB8" i="7" s="1"/>
  <c r="J13" i="4"/>
  <c r="W8" i="7" s="1"/>
  <c r="I13" i="4"/>
  <c r="R8" i="7" s="1"/>
  <c r="R19" i="4"/>
  <c r="M17" i="4"/>
  <c r="R19" i="3" s="1"/>
  <c r="M16" i="4"/>
  <c r="R18" i="3" s="1"/>
  <c r="M18" i="4"/>
  <c r="R20" i="3" s="1"/>
  <c r="F103" i="12"/>
  <c r="M103" i="12" s="1"/>
  <c r="R14" i="4"/>
  <c r="P17" i="4"/>
  <c r="P20" i="4"/>
  <c r="P11" i="4"/>
  <c r="P13" i="4"/>
  <c r="P21" i="4"/>
  <c r="P15" i="4"/>
  <c r="P9" i="4"/>
  <c r="J32" i="4"/>
  <c r="W27" i="7" s="1"/>
  <c r="K32" i="4"/>
  <c r="AB27" i="7" s="1"/>
  <c r="P18" i="4"/>
  <c r="Q14" i="4"/>
  <c r="R33" i="4" l="1"/>
  <c r="J33" i="4"/>
  <c r="W28" i="7" s="1"/>
  <c r="R16" i="4"/>
  <c r="P16" i="4"/>
  <c r="M32" i="4"/>
  <c r="R34" i="3" s="1"/>
  <c r="Q32" i="4"/>
  <c r="R32" i="4"/>
  <c r="I32" i="4"/>
  <c r="R27" i="7" s="1"/>
  <c r="M10" i="4"/>
  <c r="R12" i="3" s="1"/>
  <c r="M19" i="4"/>
  <c r="R21" i="3" s="1"/>
  <c r="Q16" i="4"/>
  <c r="Q17" i="4"/>
  <c r="R17" i="4"/>
  <c r="Q18" i="4"/>
  <c r="R18" i="4"/>
  <c r="Q13" i="4"/>
  <c r="R13" i="4"/>
  <c r="Q15" i="4"/>
  <c r="R15" i="4"/>
  <c r="Q11" i="4"/>
  <c r="R11" i="4"/>
  <c r="R21" i="4"/>
  <c r="Q21" i="4"/>
  <c r="Q20" i="4"/>
  <c r="R20" i="4"/>
  <c r="Q9" i="4"/>
  <c r="R9" i="4"/>
  <c r="G95" i="12"/>
  <c r="H95" i="12" s="1"/>
  <c r="P12" i="4"/>
  <c r="G90" i="12" l="1"/>
  <c r="H90" i="12" s="1"/>
  <c r="I90" i="12" s="1"/>
  <c r="G100" i="12"/>
  <c r="H100" i="12" s="1"/>
  <c r="I100" i="12" s="1"/>
  <c r="Q19" i="4"/>
  <c r="F98" i="12"/>
  <c r="F97" i="12"/>
  <c r="F92" i="12"/>
  <c r="F88" i="12"/>
  <c r="F95" i="12"/>
  <c r="G82" i="12"/>
  <c r="H82" i="12" s="1"/>
  <c r="I82" i="12" s="1"/>
  <c r="G91" i="12"/>
  <c r="H91" i="12" s="1"/>
  <c r="G101" i="12"/>
  <c r="H101" i="12" s="1"/>
  <c r="F87" i="12"/>
  <c r="F86" i="12"/>
  <c r="F91" i="12"/>
  <c r="G97" i="12"/>
  <c r="H97" i="12" s="1"/>
  <c r="F93" i="12"/>
  <c r="F89" i="12"/>
  <c r="F101" i="12"/>
  <c r="F94" i="12"/>
  <c r="G92" i="12"/>
  <c r="H92" i="12" s="1"/>
  <c r="G98" i="12"/>
  <c r="H98" i="12" s="1"/>
  <c r="G86" i="12"/>
  <c r="H86" i="12" s="1"/>
  <c r="G89" i="12"/>
  <c r="H89" i="12" s="1"/>
  <c r="G102" i="12"/>
  <c r="H102" i="12" s="1"/>
  <c r="I102" i="12" s="1"/>
  <c r="G99" i="12"/>
  <c r="H99" i="12" s="1"/>
  <c r="I99" i="12" s="1"/>
  <c r="G85" i="12"/>
  <c r="H85" i="12" s="1"/>
  <c r="G87" i="12"/>
  <c r="H87" i="12" s="1"/>
  <c r="G93" i="12"/>
  <c r="H93" i="12" s="1"/>
  <c r="Q12" i="4"/>
  <c r="R12" i="4"/>
  <c r="G84" i="12"/>
  <c r="H84" i="12" s="1"/>
  <c r="I84" i="12" s="1"/>
  <c r="G88" i="12"/>
  <c r="H88" i="12" s="1"/>
  <c r="G103" i="12"/>
  <c r="H103" i="12" s="1"/>
  <c r="I103" i="12" s="1"/>
  <c r="G94" i="12"/>
  <c r="H94" i="12" s="1"/>
  <c r="G96" i="12"/>
  <c r="H96" i="12" s="1"/>
  <c r="G83" i="12"/>
  <c r="H83" i="12" s="1"/>
  <c r="I83" i="12" s="1"/>
  <c r="M101" i="12" l="1"/>
  <c r="I101" i="12"/>
  <c r="I98" i="12"/>
  <c r="M98" i="12"/>
  <c r="M92" i="12"/>
  <c r="I92" i="12"/>
  <c r="I89" i="12"/>
  <c r="M89" i="12"/>
  <c r="M91" i="12"/>
  <c r="I91" i="12"/>
  <c r="M94" i="12"/>
  <c r="I94" i="12"/>
  <c r="P10" i="4"/>
  <c r="M86" i="12"/>
  <c r="I86" i="12"/>
  <c r="M95" i="12"/>
  <c r="I95" i="12"/>
  <c r="I93" i="12"/>
  <c r="M93" i="12"/>
  <c r="I97" i="12"/>
  <c r="M97" i="12"/>
  <c r="M87" i="12"/>
  <c r="I87" i="12"/>
  <c r="I88" i="12"/>
  <c r="M88" i="12"/>
  <c r="F96" i="12"/>
  <c r="R10" i="4"/>
  <c r="R7" i="4" s="1"/>
  <c r="M96" i="12" l="1"/>
  <c r="I96" i="12"/>
  <c r="Q10" i="4"/>
  <c r="Q7" i="4" s="1"/>
  <c r="F85" i="12"/>
  <c r="M85" i="12" l="1"/>
  <c r="I85" i="12"/>
  <c r="I105" i="12" l="1"/>
  <c r="I107" i="12" s="1"/>
  <c r="M105" i="12"/>
  <c r="M107" i="12" s="1"/>
  <c r="N85" i="12" s="1"/>
  <c r="O85" i="12" s="1"/>
  <c r="S84" i="12" l="1"/>
  <c r="Q87" i="12"/>
  <c r="N99" i="12"/>
  <c r="O99" i="12" s="1"/>
  <c r="S88" i="12"/>
  <c r="S86" i="12"/>
  <c r="N100" i="12"/>
  <c r="O100" i="12" s="1"/>
  <c r="Q94" i="12"/>
  <c r="S93" i="12"/>
  <c r="S100" i="12"/>
  <c r="Q96" i="12"/>
  <c r="Q101" i="12"/>
  <c r="Q86" i="12"/>
  <c r="Q97" i="12"/>
  <c r="S95" i="12"/>
  <c r="Q103" i="12"/>
  <c r="S97" i="12"/>
  <c r="Q98" i="12"/>
  <c r="Q99" i="12"/>
  <c r="S94" i="12"/>
  <c r="S101" i="12"/>
  <c r="Q100" i="12"/>
  <c r="Q92" i="12"/>
  <c r="S89" i="12"/>
  <c r="Q83" i="12"/>
  <c r="S102" i="12"/>
  <c r="S98" i="12"/>
  <c r="Q95" i="12"/>
  <c r="S85" i="12"/>
  <c r="S99" i="12"/>
  <c r="S90" i="12"/>
  <c r="S92" i="12"/>
  <c r="Q88" i="12"/>
  <c r="N82" i="12"/>
  <c r="S96" i="12"/>
  <c r="S82" i="12"/>
  <c r="Q89" i="12"/>
  <c r="N102" i="12"/>
  <c r="O102" i="12" s="1"/>
  <c r="Q84" i="12"/>
  <c r="Q82" i="12"/>
  <c r="Q93" i="12"/>
  <c r="Q85" i="12"/>
  <c r="Q90" i="12"/>
  <c r="S91" i="12"/>
  <c r="S103" i="12"/>
  <c r="S83" i="12"/>
  <c r="N83" i="12"/>
  <c r="O83" i="12" s="1"/>
  <c r="N84" i="12"/>
  <c r="O84" i="12" s="1"/>
  <c r="S87" i="12"/>
  <c r="Q91" i="12"/>
  <c r="Q102" i="12"/>
  <c r="N90" i="12"/>
  <c r="O90" i="12" s="1"/>
  <c r="N103" i="12"/>
  <c r="O103" i="12" s="1"/>
  <c r="N93" i="12"/>
  <c r="O93" i="12" s="1"/>
  <c r="N88" i="12"/>
  <c r="O88" i="12" s="1"/>
  <c r="N87" i="12"/>
  <c r="O87" i="12" s="1"/>
  <c r="N101" i="12"/>
  <c r="O101" i="12" s="1"/>
  <c r="N92" i="12"/>
  <c r="O92" i="12" s="1"/>
  <c r="N91" i="12"/>
  <c r="O91" i="12" s="1"/>
  <c r="N95" i="12"/>
  <c r="O95" i="12" s="1"/>
  <c r="N98" i="12"/>
  <c r="O98" i="12" s="1"/>
  <c r="N89" i="12"/>
  <c r="O89" i="12" s="1"/>
  <c r="N97" i="12"/>
  <c r="O97" i="12" s="1"/>
  <c r="N94" i="12"/>
  <c r="O94" i="12" s="1"/>
  <c r="N86" i="12"/>
  <c r="O86" i="12" s="1"/>
  <c r="N96" i="12"/>
  <c r="O96" i="12" s="1"/>
  <c r="J82" i="12"/>
  <c r="J103" i="12"/>
  <c r="K103" i="12" s="1"/>
  <c r="J83" i="12"/>
  <c r="K83" i="12" s="1"/>
  <c r="J90" i="12"/>
  <c r="K90" i="12" s="1"/>
  <c r="J99" i="12"/>
  <c r="K99" i="12" s="1"/>
  <c r="J84" i="12"/>
  <c r="K84" i="12" s="1"/>
  <c r="J102" i="12"/>
  <c r="K102" i="12" s="1"/>
  <c r="J100" i="12"/>
  <c r="K100" i="12" s="1"/>
  <c r="J93" i="12"/>
  <c r="K93" i="12" s="1"/>
  <c r="J92" i="12"/>
  <c r="K92" i="12" s="1"/>
  <c r="J91" i="12"/>
  <c r="K91" i="12" s="1"/>
  <c r="J88" i="12"/>
  <c r="K88" i="12" s="1"/>
  <c r="J95" i="12"/>
  <c r="K95" i="12" s="1"/>
  <c r="J94" i="12"/>
  <c r="K94" i="12" s="1"/>
  <c r="J86" i="12"/>
  <c r="K86" i="12" s="1"/>
  <c r="J89" i="12"/>
  <c r="K89" i="12" s="1"/>
  <c r="J98" i="12"/>
  <c r="K98" i="12" s="1"/>
  <c r="J87" i="12"/>
  <c r="K87" i="12" s="1"/>
  <c r="J97" i="12"/>
  <c r="K97" i="12" s="1"/>
  <c r="J101" i="12"/>
  <c r="K101" i="12" s="1"/>
  <c r="J96" i="12"/>
  <c r="K96" i="12" s="1"/>
  <c r="J85" i="12"/>
  <c r="K85" i="12" s="1"/>
  <c r="P105" i="12" l="1"/>
  <c r="N105" i="12"/>
  <c r="O82" i="12"/>
  <c r="K82" i="12"/>
  <c r="J105" i="12"/>
  <c r="Q105" i="1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tc={F90B4FB3-8489-4DB7-A4C7-5B1FDD9C9838}</author>
  </authors>
  <commentList>
    <comment ref="D3" authorId="0" shapeId="0" xr:uid="{F90B4FB3-8489-4DB7-A4C7-5B1FDD9C9838}">
      <text>
        <t>[Threaded comment]
Your version of Excel allows you to read this threaded comment; however, any edits to it will get removed if the file is opened in a newer version of Excel. Learn more: https://go.microsoft.com/fwlink/?linkid=870924
Comment:
    As per Discussion with Jarrad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tc={1ED026FD-82B5-413E-A576-5FEC5017360A}</author>
  </authors>
  <commentList>
    <comment ref="J48" authorId="0" shapeId="0" xr:uid="{1ED026FD-82B5-413E-A576-5FEC5017360A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Assumes Batteries are installed in existing substations or generation sites.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Ken Noble</author>
    <author>tc={9CAE41A9-DCC1-4693-9FF6-7E7D1620E3A3}</author>
  </authors>
  <commentList>
    <comment ref="G7" authorId="0" shapeId="0" xr:uid="{09E20EF4-BF15-4846-A215-297DA9328151}">
      <text>
        <r>
          <rPr>
            <sz val="8"/>
            <color indexed="81"/>
            <rFont val="Tahoma"/>
            <family val="2"/>
          </rPr>
          <t>If Process Activity is: Output-based, leave blank.
Input-based, insert I.</t>
        </r>
      </text>
    </comment>
    <comment ref="M53" authorId="1" shapeId="0" xr:uid="{9CAE41A9-DCC1-4693-9FF6-7E7D1620E3A3}">
      <text>
        <t>[Threaded comment]
Your version of Excel allows you to read this threaded comment; however, any edits to it will get removed if the file is opened in a newer version of Excel. Learn more: https://go.microsoft.com/fwlink/?linkid=870924
Comment:
    As per discussion with Jarrad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Bruno</author>
  </authors>
  <commentList>
    <comment ref="H104" authorId="0" shapeId="0" xr:uid="{9C836510-57CB-4807-BFA5-CD4D073C18DF}">
      <text>
        <r>
          <rPr>
            <b/>
            <sz val="9"/>
            <color indexed="81"/>
            <rFont val="Tahoma"/>
            <family val="2"/>
          </rPr>
          <t>Bruno:</t>
        </r>
        <r>
          <rPr>
            <sz val="9"/>
            <color indexed="81"/>
            <rFont val="Tahoma"/>
            <family val="2"/>
          </rPr>
          <t xml:space="preserve">
includes head office.
Rotek split into 3.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Bruno</author>
    <author>Author</author>
    <author>tc={80C37677-5BC7-4296-926B-46862D6CBEDD}</author>
  </authors>
  <commentList>
    <comment ref="E5" authorId="0" shapeId="0" xr:uid="{6B0F0B97-A0E9-4357-86DF-BC764701DCFC}">
      <text>
        <r>
          <rPr>
            <b/>
            <sz val="9"/>
            <color indexed="81"/>
            <rFont val="Tahoma"/>
            <family val="2"/>
          </rPr>
          <t>Bruno:</t>
        </r>
        <r>
          <rPr>
            <sz val="9"/>
            <color indexed="81"/>
            <rFont val="Tahoma"/>
            <family val="2"/>
          </rPr>
          <t xml:space="preserve">
gross operating surplus = return to capital = annuity = interest+dividends+depreciation.</t>
        </r>
      </text>
    </comment>
    <comment ref="G10" authorId="1" shapeId="0" xr:uid="{F759DF64-702C-4ACE-8AE7-EA4DF84A4A13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the SAM. Includes all expenditures except fuels.</t>
        </r>
      </text>
    </comment>
    <comment ref="G17" authorId="0" shapeId="0" xr:uid="{06A65A9A-CDD7-4726-9F20-4E7573E30A8A}">
      <text>
        <r>
          <rPr>
            <b/>
            <sz val="9"/>
            <color indexed="81"/>
            <rFont val="Tahoma"/>
            <family val="2"/>
          </rPr>
          <t>Bruno:</t>
        </r>
        <r>
          <rPr>
            <sz val="9"/>
            <color indexed="81"/>
            <rFont val="Tahoma"/>
            <family val="2"/>
          </rPr>
          <t xml:space="preserve">
Total in SATIM</t>
        </r>
      </text>
    </comment>
    <comment ref="H17" authorId="0" shapeId="0" xr:uid="{C52DBE4D-6201-4E48-88BC-DE7C3B048C2D}">
      <text>
        <r>
          <rPr>
            <b/>
            <sz val="9"/>
            <color indexed="81"/>
            <rFont val="Tahoma"/>
            <family val="2"/>
          </rPr>
          <t>Bruno:</t>
        </r>
        <r>
          <rPr>
            <sz val="9"/>
            <color indexed="81"/>
            <rFont val="Tahoma"/>
            <family val="2"/>
          </rPr>
          <t xml:space="preserve">
Total in CGE</t>
        </r>
      </text>
    </comment>
    <comment ref="I19" authorId="0" shapeId="0" xr:uid="{73CC28CC-8854-4953-890F-2011051AB645}">
      <text>
        <r>
          <rPr>
            <b/>
            <sz val="9"/>
            <color indexed="81"/>
            <rFont val="Tahoma"/>
            <family val="2"/>
          </rPr>
          <t>Bruno:</t>
        </r>
        <r>
          <rPr>
            <sz val="9"/>
            <color indexed="81"/>
            <rFont val="Tahoma"/>
            <family val="2"/>
          </rPr>
          <t xml:space="preserve">
from model results</t>
        </r>
      </text>
    </comment>
    <comment ref="E81" authorId="2" shapeId="0" xr:uid="{80C37677-5BC7-4296-926B-46862D6CBEDD}">
      <text>
        <t>[Threaded comment]
Your version of Excel allows you to read this threaded comment; however, any edits to it will get removed if the file is opened in a newer version of Excel. Learn more: https://go.microsoft.com/fwlink/?linkid=870924
Comment:
    based on cost of new plant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<sst xmlns="http://schemas.openxmlformats.org/spreadsheetml/2006/main" count="15081" uniqueCount="731">
  <si>
    <t>REGION1</t>
  </si>
  <si>
    <t>C</t>
  </si>
  <si>
    <t>uconstraint</t>
  </si>
  <si>
    <t>UC_N,UCRT,UCRULE</t>
  </si>
  <si>
    <t>UCCAP_RMELCC</t>
  </si>
  <si>
    <t>UC_N,UCRT</t>
  </si>
  <si>
    <t>UC_R_EACH</t>
  </si>
  <si>
    <t>-</t>
  </si>
  <si>
    <t>UC__RHSRT</t>
  </si>
  <si>
    <t>LO</t>
  </si>
  <si>
    <t>null</t>
  </si>
  <si>
    <t>UCRULE_ACT</t>
  </si>
  <si>
    <t>LHS</t>
  </si>
  <si>
    <t>ANNUAL</t>
  </si>
  <si>
    <t>S_PWRSOLPA</t>
  </si>
  <si>
    <t>S_PWRWND</t>
  </si>
  <si>
    <t>UCRULE_CAP</t>
  </si>
  <si>
    <t>S_PWRDPKBATMIN</t>
  </si>
  <si>
    <t>UC_CAP</t>
  </si>
  <si>
    <t>ETRANS</t>
  </si>
  <si>
    <t>ITEMS</t>
  </si>
  <si>
    <t>TID DATA</t>
  </si>
  <si>
    <t>TS DATA</t>
  </si>
  <si>
    <t>Number of Units</t>
  </si>
  <si>
    <t>Availability 2020</t>
  </si>
  <si>
    <t>Availability 2025</t>
  </si>
  <si>
    <t>Availability 2030</t>
  </si>
  <si>
    <t>Number of units derated</t>
  </si>
  <si>
    <t>Maximum contribution in terms of capacity</t>
  </si>
  <si>
    <t>Capacity in 2020</t>
  </si>
  <si>
    <t>Contributions in terms of energy</t>
  </si>
  <si>
    <t>NCAP_AF-UP</t>
  </si>
  <si>
    <t>ProcName</t>
  </si>
  <si>
    <t>ProcDesc</t>
  </si>
  <si>
    <t>ProcUnits</t>
  </si>
  <si>
    <t>CommIN</t>
  </si>
  <si>
    <t>CommOUT</t>
  </si>
  <si>
    <t>Activity I/O</t>
  </si>
  <si>
    <t>Note: The reason these tabs are in a separate workbook is because ANSWER doesn't have user constraints ready for import using new format. And Answer cannot handle imports from 2 different formats in one workbook. If chanes are made to power plants this workbook needs to be updated.</t>
  </si>
  <si>
    <t>Transmission losses</t>
  </si>
  <si>
    <t>Reserve Margin Level</t>
  </si>
  <si>
    <t>Start Year</t>
  </si>
  <si>
    <t>UCNCAP_GAS</t>
  </si>
  <si>
    <t>Max NCAP gas</t>
  </si>
  <si>
    <t>UCNCAP_PV</t>
  </si>
  <si>
    <t>Max NCAP PV</t>
  </si>
  <si>
    <t>UP</t>
  </si>
  <si>
    <t>UC_NCAP</t>
  </si>
  <si>
    <t>ETGICGT-N</t>
  </si>
  <si>
    <t>ETGICCC-N</t>
  </si>
  <si>
    <t>ETGICEN-N</t>
  </si>
  <si>
    <t>ERSOLPCF-N</t>
  </si>
  <si>
    <t>ERSOLPCT-N</t>
  </si>
  <si>
    <t>Capacity Reserve Margin on ELCC</t>
  </si>
  <si>
    <t>Energy Reserve Margin on ELCC</t>
  </si>
  <si>
    <t>UCCAP_ERMELC</t>
  </si>
  <si>
    <t>EDist Industry</t>
  </si>
  <si>
    <t>EDist</t>
  </si>
  <si>
    <t>Power</t>
  </si>
  <si>
    <t xml:space="preserve">Supply Sector Electricity                         </t>
  </si>
  <si>
    <t>XUPSELC</t>
  </si>
  <si>
    <t>Edist Transport</t>
  </si>
  <si>
    <t xml:space="preserve">Transport Electricity                             </t>
  </si>
  <si>
    <t>XTRAELC</t>
  </si>
  <si>
    <t>EDist Residential</t>
  </si>
  <si>
    <t xml:space="preserve">Residential Electricity                           </t>
  </si>
  <si>
    <t>XRESELC</t>
  </si>
  <si>
    <t xml:space="preserve">Industrial PP-Electricity                         </t>
  </si>
  <si>
    <t>XIPPELC</t>
  </si>
  <si>
    <t xml:space="preserve">Industrial OT-Electricity                         </t>
  </si>
  <si>
    <t>XIOTELC</t>
  </si>
  <si>
    <t xml:space="preserve">Industrial NM-Electricity                         </t>
  </si>
  <si>
    <t>XINMELC</t>
  </si>
  <si>
    <t xml:space="preserve">Industrial NF-Electricity                         </t>
  </si>
  <si>
    <t>XINFELC</t>
  </si>
  <si>
    <t xml:space="preserve">Industrial MI-Electricity                         </t>
  </si>
  <si>
    <t>XIMIELC</t>
  </si>
  <si>
    <t xml:space="preserve">Industrial IS-Electricity                         </t>
  </si>
  <si>
    <t>XIISELC</t>
  </si>
  <si>
    <t xml:space="preserve">Industrial FB-Electricity                         </t>
  </si>
  <si>
    <t>XIFBELC</t>
  </si>
  <si>
    <t xml:space="preserve">Industrial FA-Electricity                         </t>
  </si>
  <si>
    <t>XIFAELC</t>
  </si>
  <si>
    <t xml:space="preserve">Industrial CP-Electricity                         </t>
  </si>
  <si>
    <t>XICPELC</t>
  </si>
  <si>
    <t>EDist Commercial</t>
  </si>
  <si>
    <t xml:space="preserve">Commercial Electricity                            </t>
  </si>
  <si>
    <t>XCOMELC</t>
  </si>
  <si>
    <t>EDist Agriculture</t>
  </si>
  <si>
    <t xml:space="preserve">Agriculatural Electricity                         </t>
  </si>
  <si>
    <t>XAGRELC</t>
  </si>
  <si>
    <t>ETrans</t>
  </si>
  <si>
    <t>dummy tech tracking investment costs</t>
  </si>
  <si>
    <t>ETRANSDUM</t>
  </si>
  <si>
    <t>EOil</t>
  </si>
  <si>
    <t>ETODSGT-N</t>
  </si>
  <si>
    <t xml:space="preserve">OCGT liquid fuels Existing                        </t>
  </si>
  <si>
    <t>ETODSGT-E</t>
  </si>
  <si>
    <t>ENuclear</t>
  </si>
  <si>
    <t xml:space="preserve">Nuclear Mid                                       </t>
  </si>
  <si>
    <t>ETNUC-N</t>
  </si>
  <si>
    <t xml:space="preserve">Nuclear Existing                                  </t>
  </si>
  <si>
    <t>ETNUC-E</t>
  </si>
  <si>
    <t>EImports</t>
  </si>
  <si>
    <t>ETGRNCC-I</t>
  </si>
  <si>
    <t>EGas</t>
  </si>
  <si>
    <t>ETGASCCSS-N</t>
  </si>
  <si>
    <t>ETCRBSCMO-I</t>
  </si>
  <si>
    <t>ETCRBSCBO-I</t>
  </si>
  <si>
    <t>ECoal_CB</t>
  </si>
  <si>
    <t>ECoal</t>
  </si>
  <si>
    <t xml:space="preserve">TUTUKA                                            </t>
  </si>
  <si>
    <t>ETCLETUTU-E</t>
  </si>
  <si>
    <t>KUSILE</t>
  </si>
  <si>
    <t>ETCLESC-N</t>
  </si>
  <si>
    <t>ECoal_WB</t>
  </si>
  <si>
    <t>ETCLEROOI-E</t>
  </si>
  <si>
    <t>ETCLEPRET-E</t>
  </si>
  <si>
    <t>ETCLEPFSS-E</t>
  </si>
  <si>
    <t>ETCLEPFSI-E</t>
  </si>
  <si>
    <t>ETCLEPFD-E-A</t>
  </si>
  <si>
    <t>MEDUPI</t>
  </si>
  <si>
    <t>ETCLEMED-N-A</t>
  </si>
  <si>
    <t xml:space="preserve">MATLA                                             </t>
  </si>
  <si>
    <t>ETCLEMATL-E</t>
  </si>
  <si>
    <t xml:space="preserve">MATIMBA                                           </t>
  </si>
  <si>
    <t>ETCLEMATI-E</t>
  </si>
  <si>
    <t xml:space="preserve">MAJUBA WET                                        </t>
  </si>
  <si>
    <t>ETCLEMAJW-E</t>
  </si>
  <si>
    <t xml:space="preserve">MAJUBA DRY                                        </t>
  </si>
  <si>
    <t>ETCLEMAJD-E</t>
  </si>
  <si>
    <t xml:space="preserve">LETHABO                                           </t>
  </si>
  <si>
    <t>ETCLELETH-E</t>
  </si>
  <si>
    <t xml:space="preserve">KRIEL                                             </t>
  </si>
  <si>
    <t>ETCLEKRIE-E</t>
  </si>
  <si>
    <t xml:space="preserve">KOMATI                                            </t>
  </si>
  <si>
    <t>ETCLEKOMA-E</t>
  </si>
  <si>
    <t xml:space="preserve">KENDAL                                            </t>
  </si>
  <si>
    <t>ETCLEKEND-E</t>
  </si>
  <si>
    <t xml:space="preserve">KELVIN B                                          </t>
  </si>
  <si>
    <t>ETCLEKELB-E</t>
  </si>
  <si>
    <t>ETCLEKELA-E</t>
  </si>
  <si>
    <t>ETCLEIG-N</t>
  </si>
  <si>
    <t xml:space="preserve">HENDRINA                                          </t>
  </si>
  <si>
    <t>ETCLEHEND-E</t>
  </si>
  <si>
    <t xml:space="preserve">GROOTVLEI                                         </t>
  </si>
  <si>
    <t>ETCLEGROO-E</t>
  </si>
  <si>
    <t xml:space="preserve">DUVHA                                             </t>
  </si>
  <si>
    <t>ETCLEDUVH-E</t>
  </si>
  <si>
    <t xml:space="preserve">CAMDEN                                            </t>
  </si>
  <si>
    <t>ETCLECAMD-E</t>
  </si>
  <si>
    <t xml:space="preserve">ARNOT                                             </t>
  </si>
  <si>
    <t>ETCLEARNO-E</t>
  </si>
  <si>
    <t xml:space="preserve">Fluidised Bed Combustion Coal                     </t>
  </si>
  <si>
    <t>ETCLDFB-N</t>
  </si>
  <si>
    <t>EBattery-Utility</t>
  </si>
  <si>
    <t>EBattery</t>
  </si>
  <si>
    <t xml:space="preserve">Utility storage - Li ion battery                  </t>
  </si>
  <si>
    <t>ESTSUTL</t>
  </si>
  <si>
    <t>EBattery-Residential</t>
  </si>
  <si>
    <t xml:space="preserve">Residential - Li ion battery                      </t>
  </si>
  <si>
    <t>ESTSRES</t>
  </si>
  <si>
    <t>EBattery-Industry</t>
  </si>
  <si>
    <t xml:space="preserve">Industry Pulp and Paper - Li ion battery          </t>
  </si>
  <si>
    <t>ESTSIPP</t>
  </si>
  <si>
    <t xml:space="preserve">Industry Other - Li ion battery                   </t>
  </si>
  <si>
    <t>ESTSIOT</t>
  </si>
  <si>
    <t xml:space="preserve">Industry Non-metallic Minerals - Li ion battery   </t>
  </si>
  <si>
    <t>ESTSINM</t>
  </si>
  <si>
    <t xml:space="preserve">Industry Non-Ferrous Metals - Li ion battery      </t>
  </si>
  <si>
    <t>ESTSINF</t>
  </si>
  <si>
    <t xml:space="preserve">Industry Iron and Steel - Li ion battery          </t>
  </si>
  <si>
    <t>ESTSIIS</t>
  </si>
  <si>
    <t xml:space="preserve">Industry Food and beverages - Li ion battery      </t>
  </si>
  <si>
    <t>ESTSIFB</t>
  </si>
  <si>
    <t xml:space="preserve">Industry Ferro-Alloys - Li ion battery            </t>
  </si>
  <si>
    <t>ESTSIFA</t>
  </si>
  <si>
    <t xml:space="preserve">Industry chemicals - Li ion battery               </t>
  </si>
  <si>
    <t>ESTSICP</t>
  </si>
  <si>
    <t>EBattery-Commerce</t>
  </si>
  <si>
    <t xml:space="preserve">Commercial - Li ion battery                       </t>
  </si>
  <si>
    <t>ESTSCOM</t>
  </si>
  <si>
    <t>EWind</t>
  </si>
  <si>
    <t xml:space="preserve">Wind high resource                                </t>
  </si>
  <si>
    <t>ERWNDH-N</t>
  </si>
  <si>
    <t>ECSP</t>
  </si>
  <si>
    <t xml:space="preserve">Solar Central Receiver 09 hrs storage             </t>
  </si>
  <si>
    <t>ERSOLTC09-N</t>
  </si>
  <si>
    <t xml:space="preserve">Solar Central Receiver 03 hrs storage             </t>
  </si>
  <si>
    <t>ERSOLTC03-N</t>
  </si>
  <si>
    <t>EPV_RfTpRES</t>
  </si>
  <si>
    <t>EPV</t>
  </si>
  <si>
    <t xml:space="preserve">Solar PV rooftop residential                      </t>
  </si>
  <si>
    <t>ERSOLPRR-N</t>
  </si>
  <si>
    <t>EPV_RfTpCOM</t>
  </si>
  <si>
    <t xml:space="preserve">Solar PV rooftop commercial                       </t>
  </si>
  <si>
    <t>ERSOLPRC-N</t>
  </si>
  <si>
    <t>EPV_RfTpIND</t>
  </si>
  <si>
    <t xml:space="preserve">Solar PV rooftop Industry pulp and paper          </t>
  </si>
  <si>
    <t>ERSOLPIPP-N</t>
  </si>
  <si>
    <t xml:space="preserve">Solar PV rooftop Industry Other                   </t>
  </si>
  <si>
    <t>ERSOLPIOT-N</t>
  </si>
  <si>
    <t xml:space="preserve">Solar PV rooftop Industry non-metallic minerals   </t>
  </si>
  <si>
    <t>ERSOLPINM-N</t>
  </si>
  <si>
    <t xml:space="preserve">Solar PV rooftop Industry non-ferrous metals      </t>
  </si>
  <si>
    <t>ERSOLPINF-N</t>
  </si>
  <si>
    <t xml:space="preserve">Solar PV rooftop Industry Iron and steel          </t>
  </si>
  <si>
    <t>ERSOLPIIS-N</t>
  </si>
  <si>
    <t xml:space="preserve">Solar PV rooftop Industry food and beverage       </t>
  </si>
  <si>
    <t>ERSOLPIFB-N</t>
  </si>
  <si>
    <t xml:space="preserve">Solar PV rooftop Industry Ferro-Alloys            </t>
  </si>
  <si>
    <t>ERSOLPIFA-N</t>
  </si>
  <si>
    <t xml:space="preserve">Solar PV rooftop Industry chemicals               </t>
  </si>
  <si>
    <t>ERSOLPICP-N</t>
  </si>
  <si>
    <t>EPV_Grid</t>
  </si>
  <si>
    <t xml:space="preserve">Solar PV tracking                                 </t>
  </si>
  <si>
    <t xml:space="preserve">Solar PV Fixed                                    </t>
  </si>
  <si>
    <t>ERHYDM-I</t>
  </si>
  <si>
    <t>ERHYDK-I</t>
  </si>
  <si>
    <t>ERHYDI-I</t>
  </si>
  <si>
    <t>ERHYDH-I</t>
  </si>
  <si>
    <t xml:space="preserve">Grand Inga (West)                                 </t>
  </si>
  <si>
    <t>ERHYDGIW-I</t>
  </si>
  <si>
    <t>ERHYDGIE-I</t>
  </si>
  <si>
    <t>ERHYDF-I</t>
  </si>
  <si>
    <t>ERHYDB-I</t>
  </si>
  <si>
    <t>EHydro</t>
  </si>
  <si>
    <t xml:space="preserve">Micro hydro                                       </t>
  </si>
  <si>
    <t>ERHYD-N</t>
  </si>
  <si>
    <t xml:space="preserve">Hydro Existing Region                             </t>
  </si>
  <si>
    <t>ERHYD-I</t>
  </si>
  <si>
    <t xml:space="preserve">Hydro Existing South Africa                       </t>
  </si>
  <si>
    <t>ERHYD-E</t>
  </si>
  <si>
    <t>EBiomass</t>
  </si>
  <si>
    <t xml:space="preserve">Biomass municipal waste                           </t>
  </si>
  <si>
    <t>ERBIO-N</t>
  </si>
  <si>
    <t xml:space="preserve">Landfill gas                                      </t>
  </si>
  <si>
    <t>ERBIG-N</t>
  </si>
  <si>
    <t>EPumpStorage</t>
  </si>
  <si>
    <t>Pumped Storage Existing</t>
  </si>
  <si>
    <t>EPTSTO-E</t>
  </si>
  <si>
    <t>Pumped Storage New</t>
  </si>
  <si>
    <t>EPTSTO-N</t>
  </si>
  <si>
    <t>Index in Ref Table</t>
  </si>
  <si>
    <t>FLAB-T</t>
  </si>
  <si>
    <t>FLAB-S</t>
  </si>
  <si>
    <t>FLAB-M</t>
  </si>
  <si>
    <t>FLAB-P</t>
  </si>
  <si>
    <t>Subsubsector</t>
  </si>
  <si>
    <t>Subsector</t>
  </si>
  <si>
    <t>Sector</t>
  </si>
  <si>
    <t>TechDescription</t>
  </si>
  <si>
    <t>Process</t>
  </si>
  <si>
    <t>Total</t>
  </si>
  <si>
    <t>If Include Eskom vision</t>
  </si>
  <si>
    <t>2012 Employment '000 empl./GW</t>
  </si>
  <si>
    <t>Employment</t>
  </si>
  <si>
    <t>weighted Share</t>
  </si>
  <si>
    <t>Share</t>
  </si>
  <si>
    <t>BY Capacity (GW)</t>
  </si>
  <si>
    <t>BY Customers (m)</t>
  </si>
  <si>
    <t>Satim sub-Sectors</t>
  </si>
  <si>
    <t>Weighting</t>
  </si>
  <si>
    <t>Redistributors</t>
  </si>
  <si>
    <t>General</t>
  </si>
  <si>
    <t>Transport</t>
  </si>
  <si>
    <t>Commercial</t>
  </si>
  <si>
    <t>Manufacturing/industrial</t>
  </si>
  <si>
    <t>Mining</t>
  </si>
  <si>
    <t>Agriculture</t>
  </si>
  <si>
    <t>Domestic</t>
  </si>
  <si>
    <t>Total Customers (million)</t>
  </si>
  <si>
    <t>Customer Category</t>
  </si>
  <si>
    <t>Distribution Details</t>
  </si>
  <si>
    <t>Nuclear Existing</t>
  </si>
  <si>
    <t>Hydro existing South Africa</t>
  </si>
  <si>
    <t>Empl. (Tx+HQ)</t>
  </si>
  <si>
    <t>000 empl./GW</t>
  </si>
  <si>
    <t>Empl. (Tx only)</t>
  </si>
  <si>
    <t>GW</t>
  </si>
  <si>
    <t>Transmission Capacity</t>
  </si>
  <si>
    <t>Model 2050</t>
  </si>
  <si>
    <t>Hydro Existing Region</t>
  </si>
  <si>
    <t>OCGT liquid fuels Existing</t>
  </si>
  <si>
    <t>This Study</t>
  </si>
  <si>
    <t>Combined 2012</t>
  </si>
  <si>
    <t>Munics 2012</t>
  </si>
  <si>
    <t>Eskom 2012</t>
  </si>
  <si>
    <t>Sasol SSF</t>
  </si>
  <si>
    <t>Eskom Optimal staffing vision in 2019</t>
  </si>
  <si>
    <t>Sasol Infrachem</t>
  </si>
  <si>
    <t>Distribution</t>
  </si>
  <si>
    <t>New build</t>
  </si>
  <si>
    <t>Eskom Rotek</t>
  </si>
  <si>
    <t>Finance+HR</t>
  </si>
  <si>
    <t>Other corporate</t>
  </si>
  <si>
    <t>Tx+Other Corporate</t>
  </si>
  <si>
    <t>Transmission</t>
  </si>
  <si>
    <t>Generation</t>
  </si>
  <si>
    <t>ROOIWAL</t>
  </si>
  <si>
    <t>Head Office/other</t>
  </si>
  <si>
    <t>From NERSA</t>
  </si>
  <si>
    <t>PRETORIA WEST</t>
  </si>
  <si>
    <t>KELVIN B</t>
  </si>
  <si>
    <t>KELVIN A</t>
  </si>
  <si>
    <t>Other (Tx+Head office)</t>
  </si>
  <si>
    <t>TUTUKA</t>
  </si>
  <si>
    <t>MATLA</t>
  </si>
  <si>
    <t>Eskom (Gx+ Other)</t>
  </si>
  <si>
    <t>MATIMBA</t>
  </si>
  <si>
    <t>MAJUBA WET</t>
  </si>
  <si>
    <t>Eskom Distribution</t>
  </si>
  <si>
    <t>MAJUBA DRY</t>
  </si>
  <si>
    <t>Munics</t>
  </si>
  <si>
    <t>LETHABO</t>
  </si>
  <si>
    <t>Total Employed at Eskom</t>
  </si>
  <si>
    <t>KRIEL</t>
  </si>
  <si>
    <t>KENDAL</t>
  </si>
  <si>
    <t>HENDRINA</t>
  </si>
  <si>
    <t>base</t>
  </si>
  <si>
    <t>nat</t>
  </si>
  <si>
    <t>flab-t</t>
  </si>
  <si>
    <t>DUVHA</t>
  </si>
  <si>
    <t>flab-s</t>
  </si>
  <si>
    <t>ARNOT</t>
  </si>
  <si>
    <t>flab-m</t>
  </si>
  <si>
    <t>KOMATI</t>
  </si>
  <si>
    <t>flab-p</t>
  </si>
  <si>
    <t>GROOTVLEI</t>
  </si>
  <si>
    <t>CAMDEN</t>
  </si>
  <si>
    <t>Total employed in electricity sector:</t>
  </si>
  <si>
    <t>From SAM</t>
  </si>
  <si>
    <t>Will use this</t>
  </si>
  <si>
    <t>Balancing Nuclear with average</t>
  </si>
  <si>
    <t>Total Gx</t>
  </si>
  <si>
    <t>Tutuka</t>
  </si>
  <si>
    <t>jobs</t>
  </si>
  <si>
    <t>Medupi</t>
  </si>
  <si>
    <t>Matla</t>
  </si>
  <si>
    <t>Matimba</t>
  </si>
  <si>
    <t>This seems too low</t>
  </si>
  <si>
    <t>Ecoal (Eskom only)</t>
  </si>
  <si>
    <t>Eskom</t>
  </si>
  <si>
    <t>jobs/TWh</t>
  </si>
  <si>
    <t>jobs/GW/yr</t>
  </si>
  <si>
    <t>Employees</t>
  </si>
  <si>
    <t>Majuba</t>
  </si>
  <si>
    <t>EIA_2017</t>
  </si>
  <si>
    <t>McKinsey/IEP</t>
  </si>
  <si>
    <t>http://www.energy.gov.za/files/IEP/2016/IEP-AnnexureB-Macroeconomic-Assumptions.pdf</t>
  </si>
  <si>
    <t>Lethabo</t>
  </si>
  <si>
    <t>REIPPP round 3</t>
  </si>
  <si>
    <t>REIPPP round 1,2</t>
  </si>
  <si>
    <t>Kusile</t>
  </si>
  <si>
    <t>Nuclear</t>
  </si>
  <si>
    <t>Coal</t>
  </si>
  <si>
    <t>Wind</t>
  </si>
  <si>
    <t>PV</t>
  </si>
  <si>
    <t>Koeberg</t>
  </si>
  <si>
    <t>jobs/GW</t>
  </si>
  <si>
    <t>http://www.eskom.co.za/Whatweredoing/ElectricityGeneration/KoebergNuclearPowerStation/TheKoebergExperience/Pages/The_Koeberg_Experience.aspx</t>
  </si>
  <si>
    <t>Kriel</t>
  </si>
  <si>
    <t>Summary</t>
  </si>
  <si>
    <t>Average Coal</t>
  </si>
  <si>
    <t>Komati</t>
  </si>
  <si>
    <t>CSP average (round 1-3)</t>
  </si>
  <si>
    <t>Wind average (round 1-3)</t>
  </si>
  <si>
    <t>Kendal</t>
  </si>
  <si>
    <t>PV average (round 1-2)</t>
  </si>
  <si>
    <t>Hendrina</t>
  </si>
  <si>
    <t>CSP</t>
  </si>
  <si>
    <t>Grootvlei</t>
  </si>
  <si>
    <t>Duvha</t>
  </si>
  <si>
    <t>Camden</t>
  </si>
  <si>
    <t>Arnot</t>
  </si>
  <si>
    <t>Job years/GW</t>
  </si>
  <si>
    <t>Jobs/TWh</t>
  </si>
  <si>
    <t>TWh</t>
  </si>
  <si>
    <t>Capacity Factor</t>
  </si>
  <si>
    <t>MW</t>
  </si>
  <si>
    <t>O&amp;M Jobs</t>
  </si>
  <si>
    <t>Plant</t>
  </si>
  <si>
    <t>Job years/TWh</t>
  </si>
  <si>
    <t>Cumul TWh</t>
  </si>
  <si>
    <t>Annual Jobs/TWh</t>
  </si>
  <si>
    <t>Annual TWh</t>
  </si>
  <si>
    <t>Annual O&amp;M Jobs/GW</t>
  </si>
  <si>
    <t>Life</t>
  </si>
  <si>
    <t>O&amp;M job years /GW</t>
  </si>
  <si>
    <t>O&amp;M job years</t>
  </si>
  <si>
    <t>Tech</t>
  </si>
  <si>
    <t>BWR</t>
  </si>
  <si>
    <t>Total Electricity Sector</t>
  </si>
  <si>
    <t>Dist.Other</t>
  </si>
  <si>
    <t>Dist.Industry</t>
  </si>
  <si>
    <t>Dist.Commerce</t>
  </si>
  <si>
    <t>Dist.Residential</t>
  </si>
  <si>
    <t>Total Distribution</t>
  </si>
  <si>
    <t>Toral Transmission &amp; other corporate</t>
  </si>
  <si>
    <t>Other</t>
  </si>
  <si>
    <t>Capacity GW</t>
  </si>
  <si>
    <t>Satimviz subsubsector</t>
  </si>
  <si>
    <t>Total Generation</t>
  </si>
  <si>
    <t>Empl.Intensity (000 empl./GW)</t>
  </si>
  <si>
    <t>Capacity (GW)</t>
  </si>
  <si>
    <t>Employment ('000)</t>
  </si>
  <si>
    <t>Summary Table for report</t>
  </si>
  <si>
    <t>Table 7.1 from Tobias's book.</t>
  </si>
  <si>
    <t>Target Total</t>
  </si>
  <si>
    <t>Edist</t>
  </si>
  <si>
    <t>Etrans</t>
  </si>
  <si>
    <t>000</t>
  </si>
  <si>
    <t>Power Sector shares</t>
  </si>
  <si>
    <t>FOM model</t>
  </si>
  <si>
    <t>FOM R/kW</t>
  </si>
  <si>
    <t>FOM</t>
  </si>
  <si>
    <t>Total wage bill</t>
  </si>
  <si>
    <t>Capacity</t>
  </si>
  <si>
    <t>Check</t>
  </si>
  <si>
    <t>Coefficient</t>
  </si>
  <si>
    <t>total</t>
  </si>
  <si>
    <t>row</t>
  </si>
  <si>
    <t>dstk</t>
  </si>
  <si>
    <t>s-e</t>
  </si>
  <si>
    <t>s-i</t>
  </si>
  <si>
    <t>utax-ch</t>
  </si>
  <si>
    <t>utax-cl</t>
  </si>
  <si>
    <t>utax</t>
  </si>
  <si>
    <t>stax</t>
  </si>
  <si>
    <t>mtax</t>
  </si>
  <si>
    <t>dtax</t>
  </si>
  <si>
    <t>atax</t>
  </si>
  <si>
    <t>gov</t>
  </si>
  <si>
    <t>hhd-95</t>
  </si>
  <si>
    <t>hhd-94</t>
  </si>
  <si>
    <t>hhd-93</t>
  </si>
  <si>
    <t>hhd-92</t>
  </si>
  <si>
    <t>hhd-91</t>
  </si>
  <si>
    <t>hhd-8</t>
  </si>
  <si>
    <t>hhd-7</t>
  </si>
  <si>
    <t>hhd-6</t>
  </si>
  <si>
    <t>hhd-5</t>
  </si>
  <si>
    <t>hhd-4</t>
  </si>
  <si>
    <t>hhd-3</t>
  </si>
  <si>
    <t>hhd-2</t>
  </si>
  <si>
    <t>hhd-1</t>
  </si>
  <si>
    <t>hhd-0</t>
  </si>
  <si>
    <t>ent-e</t>
  </si>
  <si>
    <t>ent-n</t>
  </si>
  <si>
    <t>fegy</t>
  </si>
  <si>
    <t>fcap</t>
  </si>
  <si>
    <t>trc</t>
  </si>
  <si>
    <t>cimpt</t>
  </si>
  <si>
    <t>cosrv</t>
  </si>
  <si>
    <t>cgsrv</t>
  </si>
  <si>
    <t>cbsrv</t>
  </si>
  <si>
    <t>cfsrv</t>
  </si>
  <si>
    <t>ccomm</t>
  </si>
  <si>
    <t>ctrps</t>
  </si>
  <si>
    <t>cftrp-o</t>
  </si>
  <si>
    <t>cptrp-o</t>
  </si>
  <si>
    <t>cftrp-l</t>
  </si>
  <si>
    <t>cptrp-l</t>
  </si>
  <si>
    <t>chotl</t>
  </si>
  <si>
    <t>ctrad</t>
  </si>
  <si>
    <t>ccons</t>
  </si>
  <si>
    <t>cwatr</t>
  </si>
  <si>
    <t>celec</t>
  </si>
  <si>
    <t>coman</t>
  </si>
  <si>
    <t>cfurn</t>
  </si>
  <si>
    <t>ctequ</t>
  </si>
  <si>
    <t>cvehi</t>
  </si>
  <si>
    <t>csequ</t>
  </si>
  <si>
    <t>cemch</t>
  </si>
  <si>
    <t>cmach</t>
  </si>
  <si>
    <t>cmetp</t>
  </si>
  <si>
    <t>cnfrm</t>
  </si>
  <si>
    <t>ciron</t>
  </si>
  <si>
    <t>cnmet</t>
  </si>
  <si>
    <t>cglas</t>
  </si>
  <si>
    <t>cplas</t>
  </si>
  <si>
    <t>crubb</t>
  </si>
  <si>
    <t>cochm</t>
  </si>
  <si>
    <t>cbchm</t>
  </si>
  <si>
    <t>cpetr_o</t>
  </si>
  <si>
    <t>cpetr_d</t>
  </si>
  <si>
    <t>cpetr_p</t>
  </si>
  <si>
    <t>cprnt</t>
  </si>
  <si>
    <t>cpapr</t>
  </si>
  <si>
    <t>cwood</t>
  </si>
  <si>
    <t>cfoot</t>
  </si>
  <si>
    <t>cleat</t>
  </si>
  <si>
    <t>cclth</t>
  </si>
  <si>
    <t>ctext</t>
  </si>
  <si>
    <t>cbevt</t>
  </si>
  <si>
    <t>cfood</t>
  </si>
  <si>
    <t>chydr</t>
  </si>
  <si>
    <t>cngas</t>
  </si>
  <si>
    <t>ccoil</t>
  </si>
  <si>
    <t>cmine</t>
  </si>
  <si>
    <t>cmore</t>
  </si>
  <si>
    <t>ccoal-hgh</t>
  </si>
  <si>
    <t>ccoal-low</t>
  </si>
  <si>
    <t>cfish</t>
  </si>
  <si>
    <t>cfore</t>
  </si>
  <si>
    <t>cagri</t>
  </si>
  <si>
    <t>aosrv</t>
  </si>
  <si>
    <t>agsrv</t>
  </si>
  <si>
    <t>absrv</t>
  </si>
  <si>
    <t>afsrv</t>
  </si>
  <si>
    <t>acomm</t>
  </si>
  <si>
    <t>altrp-f</t>
  </si>
  <si>
    <t>altrp-p</t>
  </si>
  <si>
    <t>atrps</t>
  </si>
  <si>
    <t>aatrp</t>
  </si>
  <si>
    <t>awtrp</t>
  </si>
  <si>
    <t>ahotl</t>
  </si>
  <si>
    <t>atrad</t>
  </si>
  <si>
    <t>acons</t>
  </si>
  <si>
    <t>awatr</t>
  </si>
  <si>
    <t>aelec</t>
  </si>
  <si>
    <t>aoman</t>
  </si>
  <si>
    <t>afurn</t>
  </si>
  <si>
    <t>atequ</t>
  </si>
  <si>
    <t>avehi</t>
  </si>
  <si>
    <t>asequ</t>
  </si>
  <si>
    <t>aemch</t>
  </si>
  <si>
    <t>amach</t>
  </si>
  <si>
    <t>ametp</t>
  </si>
  <si>
    <t>anfrm</t>
  </si>
  <si>
    <t>airon</t>
  </si>
  <si>
    <t>anmet</t>
  </si>
  <si>
    <t>aglas</t>
  </si>
  <si>
    <t>aplas</t>
  </si>
  <si>
    <t>arubb</t>
  </si>
  <si>
    <t>aochm</t>
  </si>
  <si>
    <t>abchm</t>
  </si>
  <si>
    <t>apetr</t>
  </si>
  <si>
    <t>aprnt</t>
  </si>
  <si>
    <t>apapr</t>
  </si>
  <si>
    <t>awood</t>
  </si>
  <si>
    <t>afoot</t>
  </si>
  <si>
    <t>aleat</t>
  </si>
  <si>
    <t>aclth</t>
  </si>
  <si>
    <t>atext</t>
  </si>
  <si>
    <t>abevt</t>
  </si>
  <si>
    <t>afood</t>
  </si>
  <si>
    <t>ahydr</t>
  </si>
  <si>
    <t>angas</t>
  </si>
  <si>
    <t>acoil</t>
  </si>
  <si>
    <t>amine</t>
  </si>
  <si>
    <t>amore</t>
  </si>
  <si>
    <t>agold</t>
  </si>
  <si>
    <t>acoal</t>
  </si>
  <si>
    <t>afish</t>
  </si>
  <si>
    <t>afore</t>
  </si>
  <si>
    <t>aagri</t>
  </si>
  <si>
    <t>QA_ELC</t>
  </si>
  <si>
    <t>iva_ELC</t>
  </si>
  <si>
    <t>IFA_ELC</t>
  </si>
  <si>
    <t>avg</t>
  </si>
  <si>
    <t>SAM check [bR]</t>
  </si>
  <si>
    <t>QF*WF*WFDist [bR]</t>
  </si>
  <si>
    <t>WF*WFDist</t>
  </si>
  <si>
    <t>WFDist_aelec (wage distortion factor)</t>
  </si>
  <si>
    <t>WF (avg wage rate) [mR/empl./year]</t>
  </si>
  <si>
    <t>QFX_aelec (Labour supply ['000 employees])</t>
  </si>
  <si>
    <t>From 2012 Model</t>
  </si>
  <si>
    <t>aelec-die</t>
  </si>
  <si>
    <t>aelec-gas</t>
  </si>
  <si>
    <t>aelec-was</t>
  </si>
  <si>
    <t>aelec-geo</t>
  </si>
  <si>
    <t>aelec-wnd</t>
  </si>
  <si>
    <t>aelec-sth</t>
  </si>
  <si>
    <t>aelec-spv</t>
  </si>
  <si>
    <t>aelec-sol</t>
  </si>
  <si>
    <t>aelec-hyd</t>
  </si>
  <si>
    <t>aelec-nuc</t>
  </si>
  <si>
    <t>aelec-coa</t>
  </si>
  <si>
    <t>Kalie Techs - Shares</t>
  </si>
  <si>
    <t>Kallie Techs</t>
  </si>
  <si>
    <t>aelec-clw</t>
  </si>
  <si>
    <t>aelec-cds</t>
  </si>
  <si>
    <t>Previous SAM shares</t>
  </si>
  <si>
    <t>Previous SAM Final VA</t>
  </si>
  <si>
    <t>Eps</t>
  </si>
  <si>
    <t>resid</t>
  </si>
  <si>
    <t>COST_INV(2012)</t>
  </si>
  <si>
    <t>Target</t>
  </si>
  <si>
    <t>Scaled ACT_COST</t>
  </si>
  <si>
    <t>ACT_COST</t>
  </si>
  <si>
    <t>SCALED ACT_COST</t>
  </si>
  <si>
    <t>Unscaled ACT_COST (VOM)</t>
  </si>
  <si>
    <t>NCAP_FOM (unit cost)</t>
  </si>
  <si>
    <t>Scaled Total FOM</t>
  </si>
  <si>
    <t>Unscaled total FOM</t>
  </si>
  <si>
    <t>Unscaled FOM (unit cost)</t>
  </si>
  <si>
    <t>Scaled NCAP_COST</t>
  </si>
  <si>
    <t>Scaled GOS</t>
  </si>
  <si>
    <t>Unscaled GOS</t>
  </si>
  <si>
    <t>CRF</t>
  </si>
  <si>
    <t>LIFE</t>
  </si>
  <si>
    <t>RESID</t>
  </si>
  <si>
    <t>Unscaled NCAP_COST</t>
  </si>
  <si>
    <t>Scaled FOM</t>
  </si>
  <si>
    <t>Scaled NCAP_FOM (unit cost)</t>
  </si>
  <si>
    <t>INV</t>
  </si>
  <si>
    <t>CAP_2012</t>
  </si>
  <si>
    <t>NCAP_COST</t>
  </si>
  <si>
    <t>Discount</t>
  </si>
  <si>
    <t>Scaling</t>
  </si>
  <si>
    <t>Dx (incl.Munics)</t>
  </si>
  <si>
    <t>Tx + other corporate</t>
  </si>
  <si>
    <t>Gx</t>
  </si>
  <si>
    <t>Other split into 3 and added to components</t>
  </si>
  <si>
    <t>Distribution scaled up using non-Eskom distribution</t>
  </si>
  <si>
    <t>Transmission + Corporate</t>
  </si>
  <si>
    <t>Tx</t>
  </si>
  <si>
    <t>Generation scaled up using non-Eskom capacity</t>
  </si>
  <si>
    <t>Restructured from Table Above</t>
  </si>
  <si>
    <t>GWh</t>
  </si>
  <si>
    <t>NERSA 2012 (table 6.5) (Munics - own use)</t>
  </si>
  <si>
    <t>non-eskom</t>
  </si>
  <si>
    <t>NERSA 2012 (table 6.5) (Eskom - own use - redistributors)</t>
  </si>
  <si>
    <t>Total Capacity</t>
  </si>
  <si>
    <t>NERSA 2012 (Table 3.2, Eskom Net Maximum Power)</t>
  </si>
  <si>
    <t>NERSA 2012 (Table 3.2, Munics Net Maximum Power)</t>
  </si>
  <si>
    <t>Non-Eskom</t>
  </si>
  <si>
    <t>Generation Capacity</t>
  </si>
  <si>
    <t>mR</t>
  </si>
  <si>
    <t>Total net maintenance (Rm)</t>
  </si>
  <si>
    <t>Capitalised</t>
  </si>
  <si>
    <t>Consulting fees included in gross</t>
  </si>
  <si>
    <t>Manpower included in gross</t>
  </si>
  <si>
    <t>Total gross costs (Rm)</t>
  </si>
  <si>
    <t>Corporate</t>
  </si>
  <si>
    <t>Eskom MYPD3 Table 23: gross maintenance costs per division</t>
  </si>
  <si>
    <t>Source</t>
  </si>
  <si>
    <t>2012/13</t>
  </si>
  <si>
    <t>R/kWh</t>
  </si>
  <si>
    <t>Avg Unit cost (2012 Rands)</t>
  </si>
  <si>
    <t>Avg Unit cost (2015 Rands)</t>
  </si>
  <si>
    <t>Units</t>
  </si>
  <si>
    <t>1.172 (conversion from 2012-&gt;2015)</t>
  </si>
  <si>
    <t>Fuel (2015 Rands)</t>
  </si>
  <si>
    <t>2012 SAM</t>
  </si>
  <si>
    <t>Fuel (incl.tra-coal) (2012 Rands)</t>
  </si>
  <si>
    <t>Dx</t>
  </si>
  <si>
    <t>Tx+other corporate</t>
  </si>
  <si>
    <t>Other Operating Costs (2015 Rands)</t>
  </si>
  <si>
    <t>Other Operating Costs (2012 Rands)</t>
  </si>
  <si>
    <t>GOS (2015 Rands)</t>
  </si>
  <si>
    <t>GOS (2012 Rands)</t>
  </si>
  <si>
    <t>T</t>
  </si>
  <si>
    <t>EP_FLAB-P</t>
  </si>
  <si>
    <t>Power - Supply - Factor-Labour-Primary</t>
  </si>
  <si>
    <t>PJ,PJa</t>
  </si>
  <si>
    <t>PRC,PRE,ANNUAL</t>
  </si>
  <si>
    <t>EP_FLAB-M</t>
  </si>
  <si>
    <t>Power - Supply - Factor-Labour-Mid</t>
  </si>
  <si>
    <t>EP_FLAB-S</t>
  </si>
  <si>
    <t>Power - Supply - Factor-Labour-Secondary</t>
  </si>
  <si>
    <t>EP_FLAB-T</t>
  </si>
  <si>
    <t>Power - Supply - Factor-Labour-Tertiary</t>
  </si>
  <si>
    <t>MIN_FLAB-P</t>
  </si>
  <si>
    <t>Supply - Factor-Labour-Primary</t>
  </si>
  <si>
    <t>PRC,PRE,ANNUAL,IRE</t>
  </si>
  <si>
    <t>MIN_FLAB-M</t>
  </si>
  <si>
    <t>Supply - Factor-Labour-Mid</t>
  </si>
  <si>
    <t>MIN_FLAB-S</t>
  </si>
  <si>
    <t>Supply - Factor-Labour-Secondary</t>
  </si>
  <si>
    <t>MIN_FLAB-T</t>
  </si>
  <si>
    <t>Supply - Factor-Labour-Tertiary</t>
  </si>
  <si>
    <t>E</t>
  </si>
  <si>
    <t>Factor-Labour-Primary</t>
  </si>
  <si>
    <t>PJ</t>
  </si>
  <si>
    <t>COM,NRG,ANNUAL,FOSSIL</t>
  </si>
  <si>
    <t>Factor-Labour-Mid</t>
  </si>
  <si>
    <t>Factor-Labour-Secondary</t>
  </si>
  <si>
    <t>Factor-Labour-Tertiary</t>
  </si>
  <si>
    <t>PWR_FLAB-P</t>
  </si>
  <si>
    <t>Power - Factor-Labour-Primary</t>
  </si>
  <si>
    <t>PWR_FLAB-M</t>
  </si>
  <si>
    <t>Power - Factor-Labour-Mid</t>
  </si>
  <si>
    <t>PWR_FLAB-S</t>
  </si>
  <si>
    <t>Power - Factor-Labour-Secondary</t>
  </si>
  <si>
    <t>PWR_FLAB-T</t>
  </si>
  <si>
    <t>Power - Factor-Labour-Tertiary</t>
  </si>
  <si>
    <t>PRC_ACTUNT</t>
  </si>
  <si>
    <t>PRC_CAPACT</t>
  </si>
  <si>
    <t>TOP-OUT</t>
  </si>
  <si>
    <t>TOP-IN</t>
  </si>
  <si>
    <t>UCPWR_FLAB-P</t>
  </si>
  <si>
    <t>UCPWR_FLAB-M</t>
  </si>
  <si>
    <t>UCPWR_FLAB-S</t>
  </si>
  <si>
    <t>UCPWR_FLAB-T</t>
  </si>
  <si>
    <t>UC_ACT</t>
  </si>
  <si>
    <t>FX</t>
  </si>
  <si>
    <t>Labour-Group</t>
  </si>
  <si>
    <t>PRC</t>
  </si>
  <si>
    <t>ACTGRP</t>
  </si>
  <si>
    <t>ACT_EFF</t>
  </si>
  <si>
    <t>Imports</t>
  </si>
  <si>
    <t>ERSOLPRI-N</t>
  </si>
  <si>
    <t xml:space="preserve">Solar PV rooftop Industry                         </t>
  </si>
  <si>
    <t>ETCLEKUSI-N</t>
  </si>
  <si>
    <t>ETCLEMEDU-N</t>
  </si>
  <si>
    <t>ETCLEWATE-N</t>
  </si>
  <si>
    <t>Generic Waterberg Coal Plant</t>
  </si>
  <si>
    <t>ETGASENSI-N</t>
  </si>
  <si>
    <t>ETGASENSS-N</t>
  </si>
  <si>
    <t>Combined Cycle Gas Turbine - LNG</t>
  </si>
  <si>
    <t>Gas Engines - LNG</t>
  </si>
  <si>
    <t>Open Cycle Gas Turbine - LNG</t>
  </si>
  <si>
    <t>DOE Peakers</t>
  </si>
  <si>
    <t>User Constraint Power - Factor-Labour-Primary</t>
  </si>
  <si>
    <t>User Constraint Power - Factor-Labour-Mid</t>
  </si>
  <si>
    <t>User Constraint Power - Factor-Labour-Secondary</t>
  </si>
  <si>
    <t>User Constraint Power - Factor-Labour-Tertiary</t>
  </si>
  <si>
    <t>Y</t>
  </si>
  <si>
    <t>XINDELC</t>
  </si>
  <si>
    <t>ELE in recent run</t>
  </si>
  <si>
    <t>PEXELC</t>
  </si>
  <si>
    <t>UCCAP_DUMETR</t>
  </si>
  <si>
    <t>dummy technology tracking the sum of centralised generation over and above peak grid demand'</t>
  </si>
  <si>
    <t>From BCG report 2021</t>
  </si>
  <si>
    <t>UCACT_FIRM</t>
  </si>
  <si>
    <t>Constraint on dispatchable techs</t>
  </si>
  <si>
    <t>UCCAP_BATR</t>
  </si>
  <si>
    <t>Battery constraint</t>
  </si>
  <si>
    <t>S_PWRFIRM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</si>
</sst>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-* #,##0.00_-;\-* #,##0.00_-;_-* &quot;-&quot;??_-;_-@_-"/>
    <numFmt numFmtId="164" formatCode="0.000"/>
    <numFmt numFmtId="165" formatCode="0.0"/>
    <numFmt numFmtId="166" formatCode="0.0%"/>
    <numFmt numFmtId="167" formatCode="_(* #,##0.00_);_(* \(#,##0.00\);_(* &quot;-&quot;??_);_(@_)"/>
    <numFmt numFmtId="168" formatCode="_(* #,##0_);_(* \(#,##0\);_(* &quot;-&quot;??_);_(@_)"/>
    <numFmt numFmtId="169" formatCode="_-* #,##0_-;\-* #,##0_-;_-* &quot;-&quot;??_-;_-@_-"/>
    <numFmt numFmtId="170" formatCode="0.000000"/>
    <numFmt numFmtId="171" formatCode="0.0000"/>
    <numFmt numFmtId="172" formatCode="&quot;R&quot;#,##0.00000;[Red]\-&quot;R&quot;#,##0.00000"/>
  </numFmts>
  <fonts count="23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color rgb="FF800080"/>
      <name val="Arial"/>
      <family val="2"/>
    </font>
    <font>
      <b/>
      <sz val="9"/>
      <color rgb="FF800080"/>
      <name val="Arial"/>
      <family val="2"/>
    </font>
    <font>
      <sz val="8"/>
      <color rgb="FFFF0000"/>
      <name val="Arial"/>
      <family val="2"/>
    </font>
    <font>
      <sz val="8"/>
      <color indexed="81"/>
      <name val="Tahoma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i/>
      <sz val="11"/>
      <color theme="1"/>
      <name val="Calibri"/>
      <family val="2"/>
      <scheme val="minor"/>
    </font>
    <font>
      <b/>
      <sz val="14"/>
      <color indexed="8"/>
      <name val="Calibri"/>
      <family val="2"/>
      <scheme val="minor"/>
    </font>
    <font>
      <sz val="11"/>
      <color rgb="FF0070C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4">
    <xf numFmtId="0" fontId="0" fillId="0" borderId="0"/>
    <xf numFmtId="0" fontId="3" fillId="2" borderId="1" applyNumberFormat="0" applyAlignment="0" applyProtection="0"/>
    <xf numFmtId="0" fontId="4" fillId="0" borderId="0"/>
    <xf numFmtId="0" fontId="4" fillId="0" borderId="0"/>
    <xf numFmtId="0" fontId="4" fillId="0" borderId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167" fontId="14" fillId="0" borderId="0" applyFont="0" applyFill="0" applyBorder="0" applyAlignment="0" applyProtection="0"/>
    <xf numFmtId="0" fontId="15" fillId="0" borderId="0" applyNumberFormat="0" applyFill="0" applyBorder="0" applyAlignment="0" applyProtection="0"/>
    <xf numFmtId="43" fontId="2" fillId="0" borderId="0" applyFont="0" applyFill="0" applyBorder="0" applyAlignment="0" applyProtection="0"/>
    <xf numFmtId="167" fontId="2" fillId="0" borderId="0" applyFont="0" applyFill="0" applyBorder="0" applyAlignment="0" applyProtection="0"/>
  </cellStyleXfs>
  <cellXfs count="75">
    <xf numFmtId="0" fontId="0" fillId="0" borderId="0" xfId="0"/>
    <xf numFmtId="0" fontId="4" fillId="0" borderId="0" xfId="2"/>
    <xf numFmtId="0" fontId="5" fillId="0" borderId="0" xfId="2" applyFont="1"/>
    <xf numFmtId="0" fontId="6" fillId="0" borderId="0" xfId="3" applyFont="1"/>
    <xf numFmtId="0" fontId="6" fillId="0" borderId="0" xfId="2" applyFont="1"/>
    <xf numFmtId="0" fontId="6" fillId="0" borderId="0" xfId="2" applyFont="1" applyAlignment="1">
      <alignment horizontal="center"/>
    </xf>
    <xf numFmtId="0" fontId="6" fillId="0" borderId="0" xfId="2" applyFont="1" applyAlignment="1">
      <alignment wrapText="1"/>
    </xf>
    <xf numFmtId="0" fontId="7" fillId="0" borderId="0" xfId="2" applyFont="1" applyAlignment="1">
      <alignment horizontal="center"/>
    </xf>
    <xf numFmtId="0" fontId="5" fillId="0" borderId="0" xfId="2" applyFont="1" applyAlignment="1">
      <alignment horizontal="center" wrapText="1"/>
    </xf>
    <xf numFmtId="2" fontId="6" fillId="0" borderId="0" xfId="2" applyNumberFormat="1" applyFont="1"/>
    <xf numFmtId="0" fontId="8" fillId="0" borderId="0" xfId="4" applyFont="1"/>
    <xf numFmtId="0" fontId="6" fillId="0" borderId="0" xfId="2" applyFont="1" applyAlignment="1">
      <alignment horizontal="right"/>
    </xf>
    <xf numFmtId="0" fontId="9" fillId="0" borderId="0" xfId="2" applyFont="1"/>
    <xf numFmtId="10" fontId="0" fillId="0" borderId="0" xfId="0" applyNumberFormat="1"/>
    <xf numFmtId="0" fontId="3" fillId="2" borderId="1" xfId="1"/>
    <xf numFmtId="9" fontId="3" fillId="2" borderId="1" xfId="1" applyNumberFormat="1"/>
    <xf numFmtId="0" fontId="2" fillId="0" borderId="0" xfId="7"/>
    <xf numFmtId="164" fontId="2" fillId="0" borderId="0" xfId="7" applyNumberFormat="1"/>
    <xf numFmtId="164" fontId="11" fillId="3" borderId="0" xfId="5" applyNumberFormat="1"/>
    <xf numFmtId="2" fontId="2" fillId="0" borderId="0" xfId="7" applyNumberFormat="1"/>
    <xf numFmtId="9" fontId="0" fillId="0" borderId="0" xfId="8" applyFont="1"/>
    <xf numFmtId="0" fontId="2" fillId="0" borderId="0" xfId="7" applyAlignment="1">
      <alignment wrapText="1"/>
    </xf>
    <xf numFmtId="0" fontId="13" fillId="0" borderId="0" xfId="7" applyFont="1"/>
    <xf numFmtId="0" fontId="14" fillId="0" borderId="0" xfId="9" applyFont="1"/>
    <xf numFmtId="0" fontId="2" fillId="0" borderId="0" xfId="9"/>
    <xf numFmtId="0" fontId="11" fillId="3" borderId="0" xfId="5"/>
    <xf numFmtId="0" fontId="2" fillId="0" borderId="0" xfId="7" quotePrefix="1"/>
    <xf numFmtId="165" fontId="2" fillId="0" borderId="0" xfId="7" applyNumberFormat="1"/>
    <xf numFmtId="166" fontId="0" fillId="0" borderId="0" xfId="8" applyNumberFormat="1" applyFont="1"/>
    <xf numFmtId="168" fontId="14" fillId="0" borderId="0" xfId="10" applyNumberFormat="1"/>
    <xf numFmtId="1" fontId="2" fillId="0" borderId="0" xfId="7" applyNumberFormat="1"/>
    <xf numFmtId="168" fontId="11" fillId="3" borderId="0" xfId="5" applyNumberFormat="1"/>
    <xf numFmtId="1" fontId="11" fillId="3" borderId="0" xfId="5" applyNumberFormat="1"/>
    <xf numFmtId="0" fontId="15" fillId="0" borderId="0" xfId="11"/>
    <xf numFmtId="9" fontId="2" fillId="0" borderId="0" xfId="7" applyNumberFormat="1"/>
    <xf numFmtId="169" fontId="2" fillId="0" borderId="0" xfId="7" applyNumberFormat="1"/>
    <xf numFmtId="169" fontId="11" fillId="3" borderId="0" xfId="5" applyNumberFormat="1"/>
    <xf numFmtId="165" fontId="11" fillId="3" borderId="0" xfId="5" applyNumberFormat="1"/>
    <xf numFmtId="168" fontId="2" fillId="0" borderId="0" xfId="7" applyNumberFormat="1"/>
    <xf numFmtId="169" fontId="0" fillId="0" borderId="0" xfId="12" applyNumberFormat="1" applyFont="1"/>
    <xf numFmtId="165" fontId="13" fillId="0" borderId="0" xfId="7" applyNumberFormat="1" applyFont="1"/>
    <xf numFmtId="2" fontId="13" fillId="0" borderId="0" xfId="7" applyNumberFormat="1" applyFont="1"/>
    <xf numFmtId="1" fontId="13" fillId="0" borderId="0" xfId="7" applyNumberFormat="1" applyFont="1"/>
    <xf numFmtId="164" fontId="13" fillId="0" borderId="0" xfId="7" applyNumberFormat="1" applyFont="1"/>
    <xf numFmtId="170" fontId="2" fillId="0" borderId="0" xfId="7" applyNumberFormat="1"/>
    <xf numFmtId="171" fontId="2" fillId="0" borderId="0" xfId="7" applyNumberFormat="1"/>
    <xf numFmtId="164" fontId="12" fillId="4" borderId="0" xfId="6" applyNumberFormat="1"/>
    <xf numFmtId="0" fontId="2" fillId="0" borderId="0" xfId="9" quotePrefix="1"/>
    <xf numFmtId="168" fontId="2" fillId="0" borderId="0" xfId="9" applyNumberFormat="1"/>
    <xf numFmtId="169" fontId="0" fillId="0" borderId="0" xfId="13" applyNumberFormat="1" applyFont="1"/>
    <xf numFmtId="3" fontId="2" fillId="0" borderId="0" xfId="9" applyNumberFormat="1"/>
    <xf numFmtId="0" fontId="18" fillId="0" borderId="0" xfId="9" applyFont="1"/>
    <xf numFmtId="0" fontId="19" fillId="0" borderId="0" xfId="9" applyFont="1"/>
    <xf numFmtId="164" fontId="2" fillId="0" borderId="0" xfId="9" applyNumberFormat="1"/>
    <xf numFmtId="4" fontId="18" fillId="0" borderId="0" xfId="9" applyNumberFormat="1" applyFont="1"/>
    <xf numFmtId="4" fontId="2" fillId="0" borderId="0" xfId="9" applyNumberFormat="1"/>
    <xf numFmtId="4" fontId="20" fillId="0" borderId="0" xfId="9" applyNumberFormat="1" applyFont="1"/>
    <xf numFmtId="0" fontId="13" fillId="0" borderId="0" xfId="9" applyFont="1"/>
    <xf numFmtId="0" fontId="21" fillId="0" borderId="0" xfId="9" applyFont="1"/>
    <xf numFmtId="9" fontId="21" fillId="0" borderId="0" xfId="8" applyFont="1"/>
    <xf numFmtId="2" fontId="2" fillId="0" borderId="0" xfId="9" applyNumberFormat="1"/>
    <xf numFmtId="2" fontId="13" fillId="0" borderId="0" xfId="9" applyNumberFormat="1" applyFont="1"/>
    <xf numFmtId="9" fontId="18" fillId="0" borderId="0" xfId="8" applyFont="1"/>
    <xf numFmtId="2" fontId="2" fillId="5" borderId="0" xfId="9" applyNumberFormat="1" applyFill="1"/>
    <xf numFmtId="165" fontId="2" fillId="0" borderId="0" xfId="9" applyNumberFormat="1"/>
    <xf numFmtId="171" fontId="2" fillId="0" borderId="0" xfId="9" applyNumberFormat="1"/>
    <xf numFmtId="0" fontId="2" fillId="0" borderId="0" xfId="9" applyAlignment="1">
      <alignment wrapText="1"/>
    </xf>
    <xf numFmtId="0" fontId="13" fillId="0" borderId="0" xfId="9" applyFont="1" applyAlignment="1">
      <alignment wrapText="1"/>
    </xf>
    <xf numFmtId="4" fontId="2" fillId="0" borderId="0" xfId="9" applyNumberFormat="1" applyAlignment="1">
      <alignment wrapText="1"/>
    </xf>
    <xf numFmtId="172" fontId="13" fillId="0" borderId="0" xfId="9" applyNumberFormat="1" applyFont="1" applyAlignment="1">
      <alignment wrapText="1"/>
    </xf>
    <xf numFmtId="10" fontId="2" fillId="0" borderId="0" xfId="9" applyNumberFormat="1"/>
    <xf numFmtId="4" fontId="0" fillId="0" borderId="0" xfId="0" applyNumberFormat="1"/>
    <xf numFmtId="0" fontId="22" fillId="0" borderId="0" xfId="0" applyFont="1" applyAlignment="1">
      <alignment vertical="center"/>
    </xf>
    <xf numFmtId="0" fontId="1" fillId="0" borderId="0" xfId="9" applyFont="1"/>
    <xf numFmtId="0" fontId="2" fillId="0" borderId="0" xfId="7" applyAlignment="1">
      <alignment horizontal="center"/>
    </xf>
  </cellXfs>
  <cellStyles count="14">
    <cellStyle name="Bad" xfId="6" builtinId="27"/>
    <cellStyle name="Comma 2 2 2" xfId="13" xr:uid="{A1EFC17A-0910-4CF1-A243-347ED062EE0B}"/>
    <cellStyle name="Comma 2 4" xfId="12" xr:uid="{D9120370-78A6-4432-8317-7EA625A6A517}"/>
    <cellStyle name="Comma 3 2" xfId="10" xr:uid="{6B63EB62-A4A3-4306-B60E-28F4B05D1088}"/>
    <cellStyle name="Good" xfId="5" builtinId="26"/>
    <cellStyle name="Hyperlink 2 2" xfId="11" xr:uid="{7F0972BC-6F37-474E-8D33-387BB11350A7}"/>
    <cellStyle name="Input" xfId="1" builtinId="20"/>
    <cellStyle name="Normal" xfId="0" builtinId="0"/>
    <cellStyle name="Normal 13" xfId="2" xr:uid="{1030A58F-AC87-4AC7-BEDA-0B28F361A273}"/>
    <cellStyle name="Normal 2" xfId="3" xr:uid="{76649DB0-523C-4EED-AA29-E0904107359B}"/>
    <cellStyle name="Normal 2 2 2" xfId="4" xr:uid="{43AB01CA-EFE9-462C-828F-E924A57F874B}"/>
    <cellStyle name="Normal 4 3" xfId="9" xr:uid="{7D0F5179-75AF-4994-814B-694DE9CB13E4}"/>
    <cellStyle name="Normal 6" xfId="7" xr:uid="{8147749B-C4AC-465F-AB56-D40CAC94E0BD}"/>
    <cellStyle name="Percent 2 3" xfId="8" xr:uid="{6FC5F168-3293-41FA-AFD7-6D3F21886C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5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6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7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'Lab.Calcs.Assumptions'!$F$99</c:f>
              <c:strCache>
                <c:ptCount val="1"/>
                <c:pt idx="0">
                  <c:v>Generation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'Lab.Calcs.Assumptions'!$E$100:$E$104</c:f>
              <c:strCache>
                <c:ptCount val="5"/>
                <c:pt idx="0">
                  <c:v>Eskom Optimal staffing vision in 2019</c:v>
                </c:pt>
                <c:pt idx="1">
                  <c:v>Eskom 2012</c:v>
                </c:pt>
                <c:pt idx="2">
                  <c:v>Munics 2012</c:v>
                </c:pt>
                <c:pt idx="3">
                  <c:v>Combined 2012</c:v>
                </c:pt>
                <c:pt idx="4">
                  <c:v>This Study</c:v>
                </c:pt>
              </c:strCache>
            </c:strRef>
          </c:cat>
          <c:val>
            <c:numRef>
              <c:f>'Lab.Calcs.Assumptions'!$F$100:$F$104</c:f>
              <c:numCache>
                <c:formatCode>General</c:formatCode>
                <c:ptCount val="5"/>
                <c:pt idx="0">
                  <c:v>10.106999999999999</c:v>
                </c:pt>
                <c:pt idx="1">
                  <c:v>12.42</c:v>
                </c:pt>
                <c:pt idx="2">
                  <c:v>1.08</c:v>
                </c:pt>
                <c:pt idx="3" formatCode="0.00">
                  <c:v>13.5</c:v>
                </c:pt>
                <c:pt idx="4" formatCode="0.000">
                  <c:v>15.221333333333334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0A-4572-B706-EC6046F582F3}"/>
            </c:ext>
          </c:extLst>
        </c:ser>
        <c:ser>
          <c:idx val="1"/>
          <c:order val="1"/>
          <c:tx>
            <c:strRef>
              <c:f>'Lab.Calcs.Assumptions'!$G$99</c:f>
              <c:strCache>
                <c:ptCount val="1"/>
                <c:pt idx="0">
                  <c:v>Transmission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'Lab.Calcs.Assumptions'!$E$100:$E$104</c:f>
              <c:strCache>
                <c:ptCount val="5"/>
                <c:pt idx="0">
                  <c:v>Eskom Optimal staffing vision in 2019</c:v>
                </c:pt>
                <c:pt idx="1">
                  <c:v>Eskom 2012</c:v>
                </c:pt>
                <c:pt idx="2">
                  <c:v>Munics 2012</c:v>
                </c:pt>
                <c:pt idx="3">
                  <c:v>Combined 2012</c:v>
                </c:pt>
                <c:pt idx="4">
                  <c:v>This Study</c:v>
                </c:pt>
              </c:strCache>
            </c:strRef>
          </c:cat>
          <c:val>
            <c:numRef>
              <c:f>'Lab.Calcs.Assumptions'!$G$100:$G$104</c:f>
              <c:numCache>
                <c:formatCode>General</c:formatCode>
                <c:ptCount val="5"/>
                <c:pt idx="0">
                  <c:v>2.0049999999999999</c:v>
                </c:pt>
                <c:pt idx="1">
                  <c:v>1.67</c:v>
                </c:pt>
                <c:pt idx="3">
                  <c:v>1.67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B0A-4572-B706-EC6046F582F3}"/>
            </c:ext>
          </c:extLst>
        </c:ser>
        <c:ser>
          <c:idx val="2"/>
          <c:order val="2"/>
          <c:tx>
            <c:strRef>
              <c:f>'Lab.Calcs.Assumptions'!$H$99</c:f>
              <c:strCache>
                <c:ptCount val="1"/>
                <c:pt idx="0">
                  <c:v>Tx+Other Corporate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'Lab.Calcs.Assumptions'!$E$100:$E$104</c:f>
              <c:strCache>
                <c:ptCount val="5"/>
                <c:pt idx="0">
                  <c:v>Eskom Optimal staffing vision in 2019</c:v>
                </c:pt>
                <c:pt idx="1">
                  <c:v>Eskom 2012</c:v>
                </c:pt>
                <c:pt idx="2">
                  <c:v>Munics 2012</c:v>
                </c:pt>
                <c:pt idx="3">
                  <c:v>Combined 2012</c:v>
                </c:pt>
                <c:pt idx="4">
                  <c:v>This Study</c:v>
                </c:pt>
              </c:strCache>
            </c:strRef>
          </c:cat>
          <c:val>
            <c:numRef>
              <c:f>'Lab.Calcs.Assumptions'!$H$100:$H$104</c:f>
              <c:numCache>
                <c:formatCode>General</c:formatCode>
                <c:ptCount val="5"/>
                <c:pt idx="4" formatCode="0.000">
                  <c:v>9.7730300000000057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B0A-4572-B706-EC6046F582F3}"/>
            </c:ext>
          </c:extLst>
        </c:ser>
        <c:ser>
          <c:idx val="3"/>
          <c:order val="3"/>
          <c:tx>
            <c:strRef>
              <c:f>'Lab.Calcs.Assumptions'!$I$99</c:f>
              <c:strCache>
                <c:ptCount val="1"/>
                <c:pt idx="0">
                  <c:v>Other corporate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'Lab.Calcs.Assumptions'!$E$100:$E$104</c:f>
              <c:strCache>
                <c:ptCount val="5"/>
                <c:pt idx="0">
                  <c:v>Eskom Optimal staffing vision in 2019</c:v>
                </c:pt>
                <c:pt idx="1">
                  <c:v>Eskom 2012</c:v>
                </c:pt>
                <c:pt idx="2">
                  <c:v>Munics 2012</c:v>
                </c:pt>
                <c:pt idx="3">
                  <c:v>Combined 2012</c:v>
                </c:pt>
                <c:pt idx="4">
                  <c:v>This Study</c:v>
                </c:pt>
              </c:strCache>
            </c:strRef>
          </c:cat>
          <c:val>
            <c:numRef>
              <c:f>'Lab.Calcs.Assumptions'!$I$100:$I$104</c:f>
              <c:numCache>
                <c:formatCode>General</c:formatCode>
                <c:ptCount val="5"/>
                <c:pt idx="0">
                  <c:v>2.1349999999999998</c:v>
                </c:pt>
                <c:pt idx="1">
                  <c:v>7.8299999999999983</c:v>
                </c:pt>
                <c:pt idx="2" formatCode="0.0">
                  <c:v>3.7160300000000035</c:v>
                </c:pt>
                <c:pt idx="3">
                  <c:v>11.546030000000002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B0A-4572-B706-EC6046F582F3}"/>
            </c:ext>
          </c:extLst>
        </c:ser>
        <c:ser>
          <c:idx val="4"/>
          <c:order val="4"/>
          <c:tx>
            <c:strRef>
              <c:f>'Lab.Calcs.Assumptions'!$J$99</c:f>
              <c:strCache>
                <c:ptCount val="1"/>
                <c:pt idx="0">
                  <c:v>Finance+HR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'Lab.Calcs.Assumptions'!$E$100:$E$104</c:f>
              <c:strCache>
                <c:ptCount val="5"/>
                <c:pt idx="0">
                  <c:v>Eskom Optimal staffing vision in 2019</c:v>
                </c:pt>
                <c:pt idx="1">
                  <c:v>Eskom 2012</c:v>
                </c:pt>
                <c:pt idx="2">
                  <c:v>Munics 2012</c:v>
                </c:pt>
                <c:pt idx="3">
                  <c:v>Combined 2012</c:v>
                </c:pt>
                <c:pt idx="4">
                  <c:v>This Study</c:v>
                </c:pt>
              </c:strCache>
            </c:strRef>
          </c:cat>
          <c:val>
            <c:numRef>
              <c:f>'Lab.Calcs.Assumptions'!$J$100:$J$104</c:f>
              <c:numCache>
                <c:formatCode>General</c:formatCode>
                <c:ptCount val="5"/>
                <c:pt idx="0">
                  <c:v>1.889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B0A-4572-B706-EC6046F582F3}"/>
            </c:ext>
          </c:extLst>
        </c:ser>
        <c:ser>
          <c:idx val="5"/>
          <c:order val="5"/>
          <c:tx>
            <c:strRef>
              <c:f>'Lab.Calcs.Assumptions'!$K$99</c:f>
              <c:strCache>
                <c:ptCount val="1"/>
                <c:pt idx="0">
                  <c:v>Eskom Rotek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'Lab.Calcs.Assumptions'!$E$100:$E$104</c:f>
              <c:strCache>
                <c:ptCount val="5"/>
                <c:pt idx="0">
                  <c:v>Eskom Optimal staffing vision in 2019</c:v>
                </c:pt>
                <c:pt idx="1">
                  <c:v>Eskom 2012</c:v>
                </c:pt>
                <c:pt idx="2">
                  <c:v>Munics 2012</c:v>
                </c:pt>
                <c:pt idx="3">
                  <c:v>Combined 2012</c:v>
                </c:pt>
                <c:pt idx="4">
                  <c:v>This Study</c:v>
                </c:pt>
              </c:strCache>
            </c:strRef>
          </c:cat>
          <c:val>
            <c:numRef>
              <c:f>'Lab.Calcs.Assumptions'!$K$100:$K$104</c:f>
              <c:numCache>
                <c:formatCode>General</c:formatCode>
                <c:ptCount val="5"/>
                <c:pt idx="0">
                  <c:v>5.1639999999999997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B0A-4572-B706-EC6046F582F3}"/>
            </c:ext>
          </c:extLst>
        </c:ser>
        <c:ser>
          <c:idx val="6"/>
          <c:order val="6"/>
          <c:tx>
            <c:strRef>
              <c:f>'Lab.Calcs.Assumptions'!$L$99</c:f>
              <c:strCache>
                <c:ptCount val="1"/>
                <c:pt idx="0">
                  <c:v>New build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'Lab.Calcs.Assumptions'!$E$100:$E$104</c:f>
              <c:strCache>
                <c:ptCount val="5"/>
                <c:pt idx="0">
                  <c:v>Eskom Optimal staffing vision in 2019</c:v>
                </c:pt>
                <c:pt idx="1">
                  <c:v>Eskom 2012</c:v>
                </c:pt>
                <c:pt idx="2">
                  <c:v>Munics 2012</c:v>
                </c:pt>
                <c:pt idx="3">
                  <c:v>Combined 2012</c:v>
                </c:pt>
                <c:pt idx="4">
                  <c:v>This Study</c:v>
                </c:pt>
              </c:strCache>
            </c:strRef>
          </c:cat>
          <c:val>
            <c:numRef>
              <c:f>'Lab.Calcs.Assumptions'!$L$100:$L$104</c:f>
              <c:numCache>
                <c:formatCode>General</c:formatCode>
                <c:ptCount val="5"/>
                <c:pt idx="0">
                  <c:v>1.4410000000000001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B0A-4572-B706-EC6046F582F3}"/>
            </c:ext>
          </c:extLst>
        </c:ser>
        <c:ser>
          <c:idx val="7"/>
          <c:order val="7"/>
          <c:tx>
            <c:strRef>
              <c:f>'Lab.Calcs.Assumptions'!$M$99</c:f>
              <c:strCache>
                <c:ptCount val="1"/>
                <c:pt idx="0">
                  <c:v>Distribution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'Lab.Calcs.Assumptions'!$E$100:$E$104</c:f>
              <c:strCache>
                <c:ptCount val="5"/>
                <c:pt idx="0">
                  <c:v>Eskom Optimal staffing vision in 2019</c:v>
                </c:pt>
                <c:pt idx="1">
                  <c:v>Eskom 2012</c:v>
                </c:pt>
                <c:pt idx="2">
                  <c:v>Munics 2012</c:v>
                </c:pt>
                <c:pt idx="3">
                  <c:v>Combined 2012</c:v>
                </c:pt>
                <c:pt idx="4">
                  <c:v>This Study</c:v>
                </c:pt>
              </c:strCache>
            </c:strRef>
          </c:cat>
          <c:val>
            <c:numRef>
              <c:f>'Lab.Calcs.Assumptions'!$M$100:$M$104</c:f>
              <c:numCache>
                <c:formatCode>General</c:formatCode>
                <c:ptCount val="5"/>
                <c:pt idx="0">
                  <c:v>10.507999999999999</c:v>
                </c:pt>
                <c:pt idx="1">
                  <c:v>22.08</c:v>
                </c:pt>
                <c:pt idx="2">
                  <c:v>23.48</c:v>
                </c:pt>
                <c:pt idx="3">
                  <c:v>45.56</c:v>
                </c:pt>
                <c:pt idx="4" formatCode="0.000">
                  <c:v>47.281333333333336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B0A-4572-B706-EC6046F582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27647119"/>
        <c:axId val="421671071"/>
      </c:barChart>
      <c:catAx>
        <c:axId val="4276471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671071"/>
        <c:crosses val="autoZero"/>
        <c:auto val="1"/>
        <c:lblAlgn val="ctr"/>
        <c:lblOffset val="100"/>
        <c:noMultiLvlLbl val="0"/>
      </c:catAx>
      <c:valAx>
        <c:axId val="421671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'000 employed (direct)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76471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'Lab.Calcs.Assumptions'!$F$99</c:f>
              <c:strCache>
                <c:ptCount val="1"/>
                <c:pt idx="0">
                  <c:v>Generation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'Lab.Calcs.Assumptions'!$E$101:$E$104</c:f>
              <c:strCache>
                <c:ptCount val="4"/>
                <c:pt idx="0">
                  <c:v>Eskom 2012</c:v>
                </c:pt>
                <c:pt idx="1">
                  <c:v>Munics 2012</c:v>
                </c:pt>
                <c:pt idx="2">
                  <c:v>Combined 2012</c:v>
                </c:pt>
                <c:pt idx="3">
                  <c:v>This Study</c:v>
                </c:pt>
              </c:strCache>
            </c:strRef>
          </c:cat>
          <c:val>
            <c:numRef>
              <c:f>'Lab.Calcs.Assumptions'!$F$101:$F$104</c:f>
              <c:numCache>
                <c:formatCode>General</c:formatCode>
                <c:ptCount val="4"/>
                <c:pt idx="0">
                  <c:v>12.42</c:v>
                </c:pt>
                <c:pt idx="1">
                  <c:v>1.08</c:v>
                </c:pt>
                <c:pt idx="2" formatCode="0.00">
                  <c:v>13.5</c:v>
                </c:pt>
                <c:pt idx="3" formatCode="0.000">
                  <c:v>15.221333333333334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6A-4EB2-B823-E57BBE1D4AA6}"/>
            </c:ext>
          </c:extLst>
        </c:ser>
        <c:ser>
          <c:idx val="1"/>
          <c:order val="1"/>
          <c:tx>
            <c:strRef>
              <c:f>'Lab.Calcs.Assumptions'!$G$99</c:f>
              <c:strCache>
                <c:ptCount val="1"/>
                <c:pt idx="0">
                  <c:v>Transmission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'Lab.Calcs.Assumptions'!$E$101:$E$104</c:f>
              <c:strCache>
                <c:ptCount val="4"/>
                <c:pt idx="0">
                  <c:v>Eskom 2012</c:v>
                </c:pt>
                <c:pt idx="1">
                  <c:v>Munics 2012</c:v>
                </c:pt>
                <c:pt idx="2">
                  <c:v>Combined 2012</c:v>
                </c:pt>
                <c:pt idx="3">
                  <c:v>This Study</c:v>
                </c:pt>
              </c:strCache>
            </c:strRef>
          </c:cat>
          <c:val>
            <c:numRef>
              <c:f>'Lab.Calcs.Assumptions'!$G$101:$G$104</c:f>
              <c:numCache>
                <c:formatCode>General</c:formatCode>
                <c:ptCount val="4"/>
                <c:pt idx="0">
                  <c:v>1.67</c:v>
                </c:pt>
                <c:pt idx="2">
                  <c:v>1.67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06A-4EB2-B823-E57BBE1D4AA6}"/>
            </c:ext>
          </c:extLst>
        </c:ser>
        <c:ser>
          <c:idx val="2"/>
          <c:order val="2"/>
          <c:tx>
            <c:strRef>
              <c:f>'Lab.Calcs.Assumptions'!$H$99</c:f>
              <c:strCache>
                <c:ptCount val="1"/>
                <c:pt idx="0">
                  <c:v>Tx+Other Corporate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'Lab.Calcs.Assumptions'!$E$101:$E$104</c:f>
              <c:strCache>
                <c:ptCount val="4"/>
                <c:pt idx="0">
                  <c:v>Eskom 2012</c:v>
                </c:pt>
                <c:pt idx="1">
                  <c:v>Munics 2012</c:v>
                </c:pt>
                <c:pt idx="2">
                  <c:v>Combined 2012</c:v>
                </c:pt>
                <c:pt idx="3">
                  <c:v>This Study</c:v>
                </c:pt>
              </c:strCache>
            </c:strRef>
          </c:cat>
          <c:val>
            <c:numRef>
              <c:f>'Lab.Calcs.Assumptions'!$H$101:$H$104</c:f>
              <c:numCache>
                <c:formatCode>General</c:formatCode>
                <c:ptCount val="4"/>
                <c:pt idx="3" formatCode="0.000">
                  <c:v>9.7730300000000057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06A-4EB2-B823-E57BBE1D4AA6}"/>
            </c:ext>
          </c:extLst>
        </c:ser>
        <c:ser>
          <c:idx val="3"/>
          <c:order val="3"/>
          <c:tx>
            <c:strRef>
              <c:f>'Lab.Calcs.Assumptions'!$I$99</c:f>
              <c:strCache>
                <c:ptCount val="1"/>
                <c:pt idx="0">
                  <c:v>Other corporate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'Lab.Calcs.Assumptions'!$E$101:$E$104</c:f>
              <c:strCache>
                <c:ptCount val="4"/>
                <c:pt idx="0">
                  <c:v>Eskom 2012</c:v>
                </c:pt>
                <c:pt idx="1">
                  <c:v>Munics 2012</c:v>
                </c:pt>
                <c:pt idx="2">
                  <c:v>Combined 2012</c:v>
                </c:pt>
                <c:pt idx="3">
                  <c:v>This Study</c:v>
                </c:pt>
              </c:strCache>
            </c:strRef>
          </c:cat>
          <c:val>
            <c:numRef>
              <c:f>'Lab.Calcs.Assumptions'!$I$101:$I$104</c:f>
              <c:numCache>
                <c:formatCode>0.0</c:formatCode>
                <c:ptCount val="4"/>
                <c:pt idx="0" formatCode="General">
                  <c:v>7.8299999999999983</c:v>
                </c:pt>
                <c:pt idx="1">
                  <c:v>3.7160300000000035</c:v>
                </c:pt>
                <c:pt idx="2" formatCode="General">
                  <c:v>11.546030000000002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06A-4EB2-B823-E57BBE1D4AA6}"/>
            </c:ext>
          </c:extLst>
        </c:ser>
        <c:ser>
          <c:idx val="4"/>
          <c:order val="4"/>
          <c:tx>
            <c:strRef>
              <c:f>'Lab.Calcs.Assumptions'!$J$99</c:f>
              <c:strCache>
                <c:ptCount val="1"/>
                <c:pt idx="0">
                  <c:v>Finance+HR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'Lab.Calcs.Assumptions'!$E$101:$E$104</c:f>
              <c:strCache>
                <c:ptCount val="4"/>
                <c:pt idx="0">
                  <c:v>Eskom 2012</c:v>
                </c:pt>
                <c:pt idx="1">
                  <c:v>Munics 2012</c:v>
                </c:pt>
                <c:pt idx="2">
                  <c:v>Combined 2012</c:v>
                </c:pt>
                <c:pt idx="3">
                  <c:v>This Study</c:v>
                </c:pt>
              </c:strCache>
            </c:strRef>
          </c:cat>
          <c:val>
            <c:numRef>
              <c:f>'Lab.Calcs.Assumptions'!$J$101:$J$104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4-806A-4EB2-B823-E57BBE1D4AA6}"/>
            </c:ext>
          </c:extLst>
        </c:ser>
        <c:ser>
          <c:idx val="5"/>
          <c:order val="5"/>
          <c:tx>
            <c:strRef>
              <c:f>'Lab.Calcs.Assumptions'!$K$99</c:f>
              <c:strCache>
                <c:ptCount val="1"/>
                <c:pt idx="0">
                  <c:v>Eskom Rotek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'Lab.Calcs.Assumptions'!$E$101:$E$104</c:f>
              <c:strCache>
                <c:ptCount val="4"/>
                <c:pt idx="0">
                  <c:v>Eskom 2012</c:v>
                </c:pt>
                <c:pt idx="1">
                  <c:v>Munics 2012</c:v>
                </c:pt>
                <c:pt idx="2">
                  <c:v>Combined 2012</c:v>
                </c:pt>
                <c:pt idx="3">
                  <c:v>This Study</c:v>
                </c:pt>
              </c:strCache>
            </c:strRef>
          </c:cat>
          <c:val>
            <c:numRef>
              <c:f>'Lab.Calcs.Assumptions'!$K$101:$K$104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5-806A-4EB2-B823-E57BBE1D4AA6}"/>
            </c:ext>
          </c:extLst>
        </c:ser>
        <c:ser>
          <c:idx val="6"/>
          <c:order val="6"/>
          <c:tx>
            <c:strRef>
              <c:f>'Lab.Calcs.Assumptions'!$L$99</c:f>
              <c:strCache>
                <c:ptCount val="1"/>
                <c:pt idx="0">
                  <c:v>New build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'Lab.Calcs.Assumptions'!$E$101:$E$104</c:f>
              <c:strCache>
                <c:ptCount val="4"/>
                <c:pt idx="0">
                  <c:v>Eskom 2012</c:v>
                </c:pt>
                <c:pt idx="1">
                  <c:v>Munics 2012</c:v>
                </c:pt>
                <c:pt idx="2">
                  <c:v>Combined 2012</c:v>
                </c:pt>
                <c:pt idx="3">
                  <c:v>This Study</c:v>
                </c:pt>
              </c:strCache>
            </c:strRef>
          </c:cat>
          <c:val>
            <c:numRef>
              <c:f>'Lab.Calcs.Assumptions'!$L$101:$L$104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6-806A-4EB2-B823-E57BBE1D4AA6}"/>
            </c:ext>
          </c:extLst>
        </c:ser>
        <c:ser>
          <c:idx val="7"/>
          <c:order val="7"/>
          <c:tx>
            <c:strRef>
              <c:f>'Lab.Calcs.Assumptions'!$M$99</c:f>
              <c:strCache>
                <c:ptCount val="1"/>
                <c:pt idx="0">
                  <c:v>Distribution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'Lab.Calcs.Assumptions'!$E$101:$E$104</c:f>
              <c:strCache>
                <c:ptCount val="4"/>
                <c:pt idx="0">
                  <c:v>Eskom 2012</c:v>
                </c:pt>
                <c:pt idx="1">
                  <c:v>Munics 2012</c:v>
                </c:pt>
                <c:pt idx="2">
                  <c:v>Combined 2012</c:v>
                </c:pt>
                <c:pt idx="3">
                  <c:v>This Study</c:v>
                </c:pt>
              </c:strCache>
            </c:strRef>
          </c:cat>
          <c:val>
            <c:numRef>
              <c:f>'Lab.Calcs.Assumptions'!$M$101:$M$104</c:f>
              <c:numCache>
                <c:formatCode>General</c:formatCode>
                <c:ptCount val="4"/>
                <c:pt idx="0">
                  <c:v>22.08</c:v>
                </c:pt>
                <c:pt idx="1">
                  <c:v>23.48</c:v>
                </c:pt>
                <c:pt idx="2">
                  <c:v>45.56</c:v>
                </c:pt>
                <c:pt idx="3" formatCode="0.000">
                  <c:v>47.281333333333336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06A-4EB2-B823-E57BBE1D4A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27647119"/>
        <c:axId val="421671071"/>
      </c:barChart>
      <c:catAx>
        <c:axId val="4276471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671071"/>
        <c:crosses val="autoZero"/>
        <c:auto val="1"/>
        <c:lblAlgn val="ctr"/>
        <c:lblOffset val="100"/>
        <c:noMultiLvlLbl val="0"/>
      </c:catAx>
      <c:valAx>
        <c:axId val="421671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'000 employed (direct)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76471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5.emf"/><Relationship Id="rId3" Type="http://schemas.openxmlformats.org/officeDocument/2006/relationships/image" Target="../media/image10.png"/><Relationship Id="rId7" Type="http://schemas.openxmlformats.org/officeDocument/2006/relationships/image" Target="../media/image14.png"/><Relationship Id="rId2" Type="http://schemas.openxmlformats.org/officeDocument/2006/relationships/image" Target="../media/image9.emf"/><Relationship Id="rId1" Type="http://schemas.openxmlformats.org/officeDocument/2006/relationships/image" Target="../media/image8.emf"/><Relationship Id="rId6" Type="http://schemas.openxmlformats.org/officeDocument/2006/relationships/image" Target="../media/image13.png"/><Relationship Id="rId11" Type="http://schemas.openxmlformats.org/officeDocument/2006/relationships/image" Target="../media/image16.png"/><Relationship Id="rId5" Type="http://schemas.openxmlformats.org/officeDocument/2006/relationships/image" Target="../media/image12.png"/><Relationship Id="rId10" Type="http://schemas.openxmlformats.org/officeDocument/2006/relationships/chart" Target="../charts/chart2.xml"/><Relationship Id="rId4" Type="http://schemas.openxmlformats.org/officeDocument/2006/relationships/image" Target="../media/image11.png"/><Relationship Id="rId9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7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20.png"/><Relationship Id="rId2" Type="http://schemas.openxmlformats.org/officeDocument/2006/relationships/image" Target="../media/image19.png"/><Relationship Id="rId1" Type="http://schemas.openxmlformats.org/officeDocument/2006/relationships/image" Target="../media/image18.png"/></Relationships>
</file>

<file path=xl/drawings/_rels/vmlDrawing3.vml.rels><?xml version="1.0" encoding="UTF-8" standalone="yes"?>
<Relationships xmlns="http://schemas.openxmlformats.org/package/2006/relationships"><Relationship Id="rId3" Type="http://schemas.openxmlformats.org/officeDocument/2006/relationships/image" Target="../media/image5.emf"/><Relationship Id="rId7" Type="http://schemas.openxmlformats.org/officeDocument/2006/relationships/image" Target="../media/image1.emf"/><Relationship Id="rId2" Type="http://schemas.openxmlformats.org/officeDocument/2006/relationships/image" Target="../media/image6.emf"/><Relationship Id="rId1" Type="http://schemas.openxmlformats.org/officeDocument/2006/relationships/image" Target="../media/image7.emf"/><Relationship Id="rId6" Type="http://schemas.openxmlformats.org/officeDocument/2006/relationships/image" Target="../media/image2.emf"/><Relationship Id="rId5" Type="http://schemas.openxmlformats.org/officeDocument/2006/relationships/image" Target="../media/image3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114300</xdr:rowOff>
        </xdr:from>
        <xdr:to>
          <xdr:col>2</xdr:col>
          <xdr:colOff>847725</xdr:colOff>
          <xdr:row>2</xdr:row>
          <xdr:rowOff>209550</xdr:rowOff>
        </xdr:to>
        <xdr:sp macro="" textlink="">
          <xdr:nvSpPr>
            <xdr:cNvPr id="4097" name="cmdTechNameAndDesc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7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</xdr:row>
          <xdr:rowOff>114300</xdr:rowOff>
        </xdr:from>
        <xdr:to>
          <xdr:col>4</xdr:col>
          <xdr:colOff>619125</xdr:colOff>
          <xdr:row>2</xdr:row>
          <xdr:rowOff>209550</xdr:rowOff>
        </xdr:to>
        <xdr:sp macro="" textlink="">
          <xdr:nvSpPr>
            <xdr:cNvPr id="4098" name="cmdCommIN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00000000-0008-0000-0700-00000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</xdr:row>
          <xdr:rowOff>114300</xdr:rowOff>
        </xdr:from>
        <xdr:to>
          <xdr:col>5</xdr:col>
          <xdr:colOff>619125</xdr:colOff>
          <xdr:row>2</xdr:row>
          <xdr:rowOff>209550</xdr:rowOff>
        </xdr:to>
        <xdr:sp macro="" textlink="">
          <xdr:nvSpPr>
            <xdr:cNvPr id="4099" name="cmdCommOUT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id="{00000000-0008-0000-0700-00000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2</xdr:row>
          <xdr:rowOff>190500</xdr:rowOff>
        </xdr:from>
        <xdr:to>
          <xdr:col>1</xdr:col>
          <xdr:colOff>0</xdr:colOff>
          <xdr:row>2</xdr:row>
          <xdr:rowOff>428625</xdr:rowOff>
        </xdr:to>
        <xdr:sp macro="" textlink="">
          <xdr:nvSpPr>
            <xdr:cNvPr id="4100" name="cmdAddParameter" hidden="1">
              <a:extLst>
                <a:ext uri="{63B3BB69-23CF-44E3-9099-C40C66FF867C}">
                  <a14:compatExt spid="_x0000_s4100"/>
                </a:ext>
                <a:ext uri="{FF2B5EF4-FFF2-40B4-BE49-F238E27FC236}">
                  <a16:creationId xmlns:a16="http://schemas.microsoft.com/office/drawing/2014/main" id="{00000000-0008-0000-0700-00000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3</xdr:row>
          <xdr:rowOff>171450</xdr:rowOff>
        </xdr:from>
        <xdr:to>
          <xdr:col>1</xdr:col>
          <xdr:colOff>0</xdr:colOff>
          <xdr:row>4</xdr:row>
          <xdr:rowOff>133350</xdr:rowOff>
        </xdr:to>
        <xdr:sp macro="" textlink="">
          <xdr:nvSpPr>
            <xdr:cNvPr id="4101" name="cmdAddParamQualifier1" hidden="1">
              <a:extLst>
                <a:ext uri="{63B3BB69-23CF-44E3-9099-C40C66FF867C}">
                  <a14:compatExt spid="_x0000_s4101"/>
                </a:ext>
                <a:ext uri="{FF2B5EF4-FFF2-40B4-BE49-F238E27FC236}">
                  <a16:creationId xmlns:a16="http://schemas.microsoft.com/office/drawing/2014/main" id="{00000000-0008-0000-0700-00000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1</xdr:row>
          <xdr:rowOff>114300</xdr:rowOff>
        </xdr:from>
        <xdr:to>
          <xdr:col>1</xdr:col>
          <xdr:colOff>0</xdr:colOff>
          <xdr:row>2</xdr:row>
          <xdr:rowOff>209550</xdr:rowOff>
        </xdr:to>
        <xdr:sp macro="" textlink="">
          <xdr:nvSpPr>
            <xdr:cNvPr id="4102" name="cmdCheckTechDataSheet" hidden="1">
              <a:extLst>
                <a:ext uri="{63B3BB69-23CF-44E3-9099-C40C66FF867C}">
                  <a14:compatExt spid="_x0000_s4102"/>
                </a:ext>
                <a:ext uri="{FF2B5EF4-FFF2-40B4-BE49-F238E27FC236}">
                  <a16:creationId xmlns:a16="http://schemas.microsoft.com/office/drawing/2014/main" id="{00000000-0008-0000-0700-00000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5</xdr:row>
          <xdr:rowOff>19050</xdr:rowOff>
        </xdr:from>
        <xdr:to>
          <xdr:col>1</xdr:col>
          <xdr:colOff>0</xdr:colOff>
          <xdr:row>6</xdr:row>
          <xdr:rowOff>38100</xdr:rowOff>
        </xdr:to>
        <xdr:sp macro="" textlink="">
          <xdr:nvSpPr>
            <xdr:cNvPr id="4103" name="cmdAddParamQualifier2" hidden="1">
              <a:extLst>
                <a:ext uri="{63B3BB69-23CF-44E3-9099-C40C66FF867C}">
                  <a14:compatExt spid="_x0000_s4103"/>
                </a:ext>
                <a:ext uri="{FF2B5EF4-FFF2-40B4-BE49-F238E27FC236}">
                  <a16:creationId xmlns:a16="http://schemas.microsoft.com/office/drawing/2014/main" id="{00000000-0008-0000-0700-00000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23</xdr:col>
      <xdr:colOff>523875</xdr:colOff>
      <xdr:row>5</xdr:row>
      <xdr:rowOff>103717</xdr:rowOff>
    </xdr:from>
    <xdr:ext cx="11371792" cy="7991475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44675" y="913342"/>
          <a:ext cx="11371792" cy="7991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29</xdr:col>
      <xdr:colOff>457200</xdr:colOff>
      <xdr:row>47</xdr:row>
      <xdr:rowOff>133350</xdr:rowOff>
    </xdr:from>
    <xdr:ext cx="2466975" cy="2857500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135600" y="7743825"/>
          <a:ext cx="2466975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36</xdr:row>
      <xdr:rowOff>0</xdr:rowOff>
    </xdr:from>
    <xdr:ext cx="304800" cy="304800"/>
    <xdr:sp macro="" textlink="">
      <xdr:nvSpPr>
        <xdr:cNvPr id="4" name="AutoShape 3" descr="image.png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82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36</xdr:row>
      <xdr:rowOff>0</xdr:rowOff>
    </xdr:from>
    <xdr:ext cx="304800" cy="304800"/>
    <xdr:sp macro="" textlink="">
      <xdr:nvSpPr>
        <xdr:cNvPr id="5" name="AutoShape 4" descr="image.png">
          <a:extLst>
            <a:ext uri="{FF2B5EF4-FFF2-40B4-BE49-F238E27FC236}">
              <a16:creationId xmlns:a16="http://schemas.microsoft.com/office/drawing/2014/main" id="{00000000-0008-0000-0A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82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37</xdr:row>
      <xdr:rowOff>0</xdr:rowOff>
    </xdr:from>
    <xdr:ext cx="304800" cy="304800"/>
    <xdr:sp macro="" textlink="">
      <xdr:nvSpPr>
        <xdr:cNvPr id="6" name="AutoShape 5" descr="image.png">
          <a:extLst>
            <a:ext uri="{FF2B5EF4-FFF2-40B4-BE49-F238E27FC236}">
              <a16:creationId xmlns:a16="http://schemas.microsoft.com/office/drawing/2014/main" id="{00000000-0008-0000-0A00-000006000000}"/>
            </a:ext>
          </a:extLst>
        </xdr:cNvPr>
        <xdr:cNvSpPr>
          <a:spLocks noChangeAspect="1" noChangeArrowheads="1"/>
        </xdr:cNvSpPr>
      </xdr:nvSpPr>
      <xdr:spPr bwMode="auto">
        <a:xfrm>
          <a:off x="3657600" y="599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622299</xdr:colOff>
      <xdr:row>35</xdr:row>
      <xdr:rowOff>169334</xdr:rowOff>
    </xdr:from>
    <xdr:ext cx="4652434" cy="1528233"/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A00-000007000000}"/>
            </a:ext>
          </a:extLst>
        </xdr:cNvPr>
        <xdr:cNvPicPr/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79974" y="5827184"/>
          <a:ext cx="4652434" cy="1528233"/>
        </a:xfrm>
        <a:prstGeom prst="rect">
          <a:avLst/>
        </a:prstGeom>
      </xdr:spPr>
    </xdr:pic>
    <xdr:clientData/>
  </xdr:oneCellAnchor>
  <xdr:oneCellAnchor>
    <xdr:from>
      <xdr:col>7</xdr:col>
      <xdr:colOff>114300</xdr:colOff>
      <xdr:row>72</xdr:row>
      <xdr:rowOff>152400</xdr:rowOff>
    </xdr:from>
    <xdr:ext cx="7277251" cy="1714286"/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A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381500" y="11811000"/>
          <a:ext cx="7277251" cy="1714286"/>
        </a:xfrm>
        <a:prstGeom prst="rect">
          <a:avLst/>
        </a:prstGeom>
      </xdr:spPr>
    </xdr:pic>
    <xdr:clientData/>
  </xdr:oneCellAnchor>
  <xdr:oneCellAnchor>
    <xdr:from>
      <xdr:col>11</xdr:col>
      <xdr:colOff>0</xdr:colOff>
      <xdr:row>81</xdr:row>
      <xdr:rowOff>0</xdr:rowOff>
    </xdr:from>
    <xdr:ext cx="3712171" cy="1238095"/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A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705600" y="13115925"/>
          <a:ext cx="3712171" cy="1238095"/>
        </a:xfrm>
        <a:prstGeom prst="rect">
          <a:avLst/>
        </a:prstGeom>
      </xdr:spPr>
    </xdr:pic>
    <xdr:clientData/>
  </xdr:oneCellAnchor>
  <xdr:oneCellAnchor>
    <xdr:from>
      <xdr:col>10</xdr:col>
      <xdr:colOff>400050</xdr:colOff>
      <xdr:row>89</xdr:row>
      <xdr:rowOff>161925</xdr:rowOff>
    </xdr:from>
    <xdr:ext cx="3607410" cy="895238"/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A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496050" y="14573250"/>
          <a:ext cx="3607410" cy="895238"/>
        </a:xfrm>
        <a:prstGeom prst="rect">
          <a:avLst/>
        </a:prstGeom>
      </xdr:spPr>
    </xdr:pic>
    <xdr:clientData/>
  </xdr:oneCellAnchor>
  <xdr:oneCellAnchor>
    <xdr:from>
      <xdr:col>19</xdr:col>
      <xdr:colOff>247650</xdr:colOff>
      <xdr:row>86</xdr:row>
      <xdr:rowOff>171450</xdr:rowOff>
    </xdr:from>
    <xdr:ext cx="5732450" cy="3476625"/>
    <xdr:pic>
      <xdr:nvPicPr>
        <xdr:cNvPr id="11" name="Picture 10" descr="Image result for eskom employees in 2012">
          <a:extLst>
            <a:ext uri="{FF2B5EF4-FFF2-40B4-BE49-F238E27FC236}">
              <a16:creationId xmlns:a16="http://schemas.microsoft.com/office/drawing/2014/main" id="{00000000-0008-0000-0A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30050" y="14087475"/>
          <a:ext cx="5732450" cy="3476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190500</xdr:colOff>
      <xdr:row>108</xdr:row>
      <xdr:rowOff>85725</xdr:rowOff>
    </xdr:from>
    <xdr:ext cx="11021483" cy="2962275"/>
    <xdr:pic>
      <xdr:nvPicPr>
        <xdr:cNvPr id="12" name="Picture 11">
          <a:extLst>
            <a:ext uri="{FF2B5EF4-FFF2-40B4-BE49-F238E27FC236}">
              <a16:creationId xmlns:a16="http://schemas.microsoft.com/office/drawing/2014/main" id="{00000000-0008-0000-0A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67300" y="17573625"/>
          <a:ext cx="11021483" cy="2962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0</xdr:col>
      <xdr:colOff>495299</xdr:colOff>
      <xdr:row>104</xdr:row>
      <xdr:rowOff>185736</xdr:rowOff>
    </xdr:from>
    <xdr:to>
      <xdr:col>6</xdr:col>
      <xdr:colOff>676274</xdr:colOff>
      <xdr:row>122</xdr:row>
      <xdr:rowOff>57149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A00-00000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6</xdr:col>
      <xdr:colOff>714375</xdr:colOff>
      <xdr:row>105</xdr:row>
      <xdr:rowOff>19050</xdr:rowOff>
    </xdr:from>
    <xdr:to>
      <xdr:col>12</xdr:col>
      <xdr:colOff>381000</xdr:colOff>
      <xdr:row>122</xdr:row>
      <xdr:rowOff>80963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00000000-0008-0000-0A00-00000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oneCellAnchor>
    <xdr:from>
      <xdr:col>30</xdr:col>
      <xdr:colOff>0</xdr:colOff>
      <xdr:row>68</xdr:row>
      <xdr:rowOff>0</xdr:rowOff>
    </xdr:from>
    <xdr:ext cx="8495238" cy="6295238"/>
    <xdr:pic>
      <xdr:nvPicPr>
        <xdr:cNvPr id="15" name="Picture 14">
          <a:extLst>
            <a:ext uri="{FF2B5EF4-FFF2-40B4-BE49-F238E27FC236}">
              <a16:creationId xmlns:a16="http://schemas.microsoft.com/office/drawing/2014/main" id="{00000000-0008-0000-0A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8288000" y="11010900"/>
          <a:ext cx="8495238" cy="6295238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24</xdr:col>
      <xdr:colOff>0</xdr:colOff>
      <xdr:row>24</xdr:row>
      <xdr:rowOff>0</xdr:rowOff>
    </xdr:from>
    <xdr:to>
      <xdr:col>44</xdr:col>
      <xdr:colOff>512762</xdr:colOff>
      <xdr:row>61</xdr:row>
      <xdr:rowOff>94357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630400" y="4572000"/>
          <a:ext cx="12704762" cy="714285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222249</xdr:colOff>
      <xdr:row>1</xdr:row>
      <xdr:rowOff>52916</xdr:rowOff>
    </xdr:from>
    <xdr:ext cx="6371425" cy="2514286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56649" y="214841"/>
          <a:ext cx="6371425" cy="2514286"/>
        </a:xfrm>
        <a:prstGeom prst="rect">
          <a:avLst/>
        </a:prstGeom>
      </xdr:spPr>
    </xdr:pic>
    <xdr:clientData/>
  </xdr:oneCellAnchor>
  <xdr:oneCellAnchor>
    <xdr:from>
      <xdr:col>14</xdr:col>
      <xdr:colOff>254000</xdr:colOff>
      <xdr:row>14</xdr:row>
      <xdr:rowOff>169334</xdr:rowOff>
    </xdr:from>
    <xdr:ext cx="6399996" cy="1980952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788400" y="2426759"/>
          <a:ext cx="6399996" cy="1980952"/>
        </a:xfrm>
        <a:prstGeom prst="rect">
          <a:avLst/>
        </a:prstGeom>
      </xdr:spPr>
    </xdr:pic>
    <xdr:clientData/>
  </xdr:oneCellAnchor>
  <xdr:oneCellAnchor>
    <xdr:from>
      <xdr:col>14</xdr:col>
      <xdr:colOff>222249</xdr:colOff>
      <xdr:row>25</xdr:row>
      <xdr:rowOff>148167</xdr:rowOff>
    </xdr:from>
    <xdr:ext cx="6342854" cy="1819048"/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D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756649" y="4196292"/>
          <a:ext cx="6342854" cy="1819048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CH_PWR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Sv2-692-Home"/>
      <sheetName val="Index"/>
      <sheetName val="Processes"/>
      <sheetName val="ProcDataGenPre2012"/>
      <sheetName val="ProcDataGen2012On"/>
      <sheetName val="ProcDataIRP"/>
      <sheetName val="ProcDataIRPMod"/>
      <sheetName val="ProcDataIRPLite"/>
      <sheetName val="ProcDataRMIPPPP"/>
      <sheetName val="ProcDataREPROG"/>
      <sheetName val="ProcDataMREPROG"/>
      <sheetName val="ProcDataRECostProfiles"/>
      <sheetName val="ProcDataTnD"/>
      <sheetName val="ProcDataExports"/>
      <sheetName val="ProcDataMines"/>
      <sheetName val="Commodities"/>
      <sheetName val="CommData"/>
      <sheetName val="ProcDataRM"/>
      <sheetName val="ProcDataAux"/>
      <sheetName val="ProcDataLowEAF"/>
      <sheetName val="ProcDataEndoRetire"/>
      <sheetName val="ProcDataEndoRetireIRP"/>
      <sheetName val="ProcDataRampRates"/>
      <sheetName val="EskomCoalPrice2019"/>
      <sheetName val="eskom production 2009-YTD"/>
      <sheetName val="eskom fuel 2009-YTD"/>
      <sheetName val="HistoricalDispatch"/>
      <sheetName val="DecomSchedule"/>
      <sheetName val="NERSA2017"/>
      <sheetName val="NERSA2018"/>
      <sheetName val="EskomCoalNERSACombined"/>
      <sheetName val="RMIPPPP"/>
      <sheetName val="REIPPP"/>
      <sheetName val="IRP Costs"/>
      <sheetName val="NBI_NREL_etc"/>
      <sheetName val="CoalIPP"/>
      <sheetName val="FGD costs"/>
      <sheetName val="PWR_Lab"/>
      <sheetName val="Lab.Calcs.Assumptions"/>
      <sheetName val="SAM"/>
      <sheetName val="From SAM"/>
      <sheetName val="ElecBY"/>
      <sheetName val="Deflator"/>
      <sheetName val="ANSv2-692-REGIONS"/>
      <sheetName val="ANSv2-692-Commodities"/>
      <sheetName val="ANSv2-692-Processes"/>
      <sheetName val="ANSv2-692-Constraints"/>
      <sheetName val="ANSv2-692-CommData"/>
      <sheetName val="ANSv2-692-ProcData"/>
      <sheetName val="ANSv2-692-ConstrData"/>
      <sheetName val="ANSv2-692-ITEMS"/>
      <sheetName val="ANSv2-692-TS DATA"/>
      <sheetName val="ANSv2-692-TID DATA"/>
      <sheetName val="ANSv2-692-TS&amp;TID DATA"/>
      <sheetName val="ANSv2-692-TS TRADE"/>
      <sheetName val="ANSv2-692-TID TRADE"/>
      <sheetName val="ANSv2-692-TS&amp;TID TRADE"/>
    </sheetNames>
    <sheetDataSet>
      <sheetData sheetId="0"/>
      <sheetData sheetId="1"/>
      <sheetData sheetId="2"/>
      <sheetData sheetId="3">
        <row r="8">
          <cell r="A8" t="str">
            <v>* Existing Power Plants</v>
          </cell>
        </row>
        <row r="9">
          <cell r="B9" t="str">
            <v>ETCLECAMD-E</v>
          </cell>
          <cell r="M9">
            <v>7331.1230131582843</v>
          </cell>
          <cell r="AI9">
            <v>0.54057628389345658</v>
          </cell>
        </row>
        <row r="10">
          <cell r="B10" t="str">
            <v>ETCLEGROO-E</v>
          </cell>
          <cell r="M10">
            <v>7331.1230131582843</v>
          </cell>
          <cell r="AI10">
            <v>0.36712940349141077</v>
          </cell>
        </row>
        <row r="11">
          <cell r="B11" t="str">
            <v>ETCLEKOMA-E</v>
          </cell>
          <cell r="M11">
            <v>7331.1230131582843</v>
          </cell>
          <cell r="AI11">
            <v>0.33889487474984836</v>
          </cell>
        </row>
        <row r="12">
          <cell r="B12" t="str">
            <v>ETCLEARNO-E</v>
          </cell>
          <cell r="M12">
            <v>7331.1230131582843</v>
          </cell>
          <cell r="AI12">
            <v>0.52848608140566777</v>
          </cell>
        </row>
        <row r="13">
          <cell r="B13" t="str">
            <v>ETCLEDUVH-E</v>
          </cell>
          <cell r="M13">
            <v>7331.1230131582852</v>
          </cell>
          <cell r="AI13">
            <v>0.54867909068729692</v>
          </cell>
        </row>
        <row r="14">
          <cell r="B14" t="str">
            <v>ETCLEHEND-E</v>
          </cell>
          <cell r="M14">
            <v>7331.1230131582852</v>
          </cell>
          <cell r="AI14">
            <v>0.55528125327079092</v>
          </cell>
        </row>
        <row r="15">
          <cell r="B15" t="str">
            <v>ETCLEKEND-E</v>
          </cell>
          <cell r="M15">
            <v>7331.1230131582834</v>
          </cell>
          <cell r="AI15">
            <v>0.73846362585367176</v>
          </cell>
        </row>
        <row r="16">
          <cell r="B16" t="str">
            <v>ETCLEKRIE-E</v>
          </cell>
          <cell r="M16">
            <v>7331.1230131582852</v>
          </cell>
          <cell r="AI16">
            <v>0.51376874915870463</v>
          </cell>
        </row>
        <row r="17">
          <cell r="B17" t="str">
            <v>ETCLELETH-E</v>
          </cell>
          <cell r="M17">
            <v>7331.1230131582861</v>
          </cell>
          <cell r="AI17">
            <v>0.61567444212241962</v>
          </cell>
        </row>
        <row r="18">
          <cell r="B18" t="str">
            <v>ETCLEMAJD-E</v>
          </cell>
          <cell r="M18">
            <v>7331.1230131582843</v>
          </cell>
          <cell r="AI18">
            <v>0.69799220781606408</v>
          </cell>
        </row>
        <row r="19">
          <cell r="B19" t="str">
            <v>ETCLEMAJW-E</v>
          </cell>
          <cell r="M19">
            <v>7331.1230131582852</v>
          </cell>
          <cell r="AI19">
            <v>0.69799220781606408</v>
          </cell>
        </row>
        <row r="20">
          <cell r="B20" t="str">
            <v>ETCLEMATI-E</v>
          </cell>
          <cell r="M20">
            <v>7331.1230131582861</v>
          </cell>
          <cell r="AI20">
            <v>0.8086044021601132</v>
          </cell>
        </row>
        <row r="21">
          <cell r="B21" t="str">
            <v>ETCLEMATL-E</v>
          </cell>
          <cell r="M21">
            <v>7331.1230131582852</v>
          </cell>
          <cell r="AI21">
            <v>0.64632430581316469</v>
          </cell>
        </row>
        <row r="22">
          <cell r="B22" t="str">
            <v>ETCLETUTU-E</v>
          </cell>
          <cell r="M22">
            <v>7331.1230131582834</v>
          </cell>
          <cell r="AI22">
            <v>0.53757198695652908</v>
          </cell>
        </row>
        <row r="23">
          <cell r="B23" t="str">
            <v>ETCLEKELB-E</v>
          </cell>
          <cell r="M23">
            <v>7331.1230131582843</v>
          </cell>
          <cell r="AI23">
            <v>0.32478976407914761</v>
          </cell>
        </row>
        <row r="24">
          <cell r="B24" t="str">
            <v>ETCLEPFSS-E</v>
          </cell>
          <cell r="M24">
            <v>7331.1230131582843</v>
          </cell>
          <cell r="AI24">
            <v>0.73182243390231716</v>
          </cell>
        </row>
        <row r="25">
          <cell r="B25" t="str">
            <v>ETCLEPFSI-E</v>
          </cell>
          <cell r="M25">
            <v>7331.1230131582843</v>
          </cell>
          <cell r="AI25">
            <v>0.55688169145976019</v>
          </cell>
        </row>
        <row r="26">
          <cell r="B26" t="str">
            <v>ETODSGT-E</v>
          </cell>
          <cell r="M26">
            <v>1548.8372987289372</v>
          </cell>
          <cell r="AI26">
            <v>2.9606004647677766E-3</v>
          </cell>
        </row>
        <row r="27">
          <cell r="B27" t="str">
            <v>ERHYD-E</v>
          </cell>
          <cell r="M27">
            <v>4292.9627225713666</v>
          </cell>
          <cell r="AI27">
            <v>0.12001708037216328</v>
          </cell>
        </row>
        <row r="28">
          <cell r="B28" t="str">
            <v>ERHYD-I</v>
          </cell>
          <cell r="M28">
            <v>4292.9627225713657</v>
          </cell>
          <cell r="AI28">
            <v>0.6898696347031964</v>
          </cell>
        </row>
        <row r="29">
          <cell r="B29" t="str">
            <v>ETNUC-E</v>
          </cell>
          <cell r="M29">
            <v>13714.823558467177</v>
          </cell>
          <cell r="AI29">
            <v>0.92601880492954292</v>
          </cell>
        </row>
        <row r="30">
          <cell r="B30" t="str">
            <v>EPTSTO-E</v>
          </cell>
          <cell r="M30">
            <v>4230.6971717154183</v>
          </cell>
        </row>
      </sheetData>
      <sheetData sheetId="4">
        <row r="8">
          <cell r="A8" t="str">
            <v>* New Power Plants - Grid</v>
          </cell>
        </row>
        <row r="31">
          <cell r="A31" t="str">
            <v>* New Power Plants - On-site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>
        <row r="9">
          <cell r="H9">
            <v>3.9E-2</v>
          </cell>
        </row>
      </sheetData>
      <sheetData sheetId="13"/>
      <sheetData sheetId="14"/>
      <sheetData sheetId="15"/>
      <sheetData sheetId="16"/>
      <sheetData sheetId="17">
        <row r="9">
          <cell r="B9" t="str">
            <v>ETCLECAMD-E</v>
          </cell>
          <cell r="C9" t="str">
            <v>CAMDEN</v>
          </cell>
          <cell r="D9" t="str">
            <v>PJ,GW</v>
          </cell>
          <cell r="E9" t="str">
            <v>PWRCLECAMD</v>
          </cell>
          <cell r="F9" t="str">
            <v>ELCC</v>
          </cell>
          <cell r="H9">
            <v>8</v>
          </cell>
          <cell r="K9">
            <v>0.6</v>
          </cell>
          <cell r="L9">
            <v>0.63060000000000005</v>
          </cell>
          <cell r="M9">
            <v>0</v>
          </cell>
          <cell r="N9">
            <v>3</v>
          </cell>
          <cell r="P9">
            <v>0.625</v>
          </cell>
          <cell r="Q9" t="str">
            <v/>
          </cell>
          <cell r="R9" t="str">
            <v/>
          </cell>
          <cell r="S9">
            <v>1.4810000000000001</v>
          </cell>
          <cell r="T9">
            <v>0.92562500000000003</v>
          </cell>
          <cell r="U9">
            <v>28.022889600000003</v>
          </cell>
        </row>
        <row r="10">
          <cell r="B10" t="str">
            <v>ETCLEGROO-E</v>
          </cell>
          <cell r="C10" t="str">
            <v>GROOTVLEI</v>
          </cell>
          <cell r="D10" t="str">
            <v>PJ,GW</v>
          </cell>
          <cell r="E10" t="str">
            <v>PWRCLEGROO</v>
          </cell>
          <cell r="F10" t="str">
            <v>ELCC</v>
          </cell>
          <cell r="H10">
            <v>3</v>
          </cell>
          <cell r="K10">
            <v>0.89150000000000007</v>
          </cell>
          <cell r="L10">
            <v>0</v>
          </cell>
          <cell r="M10">
            <v>0</v>
          </cell>
          <cell r="N10">
            <v>1.5</v>
          </cell>
          <cell r="P10">
            <v>0.5</v>
          </cell>
          <cell r="Q10" t="str">
            <v/>
          </cell>
          <cell r="R10" t="str">
            <v/>
          </cell>
          <cell r="S10">
            <v>0.56999999999999995</v>
          </cell>
          <cell r="T10">
            <v>0.28499999999999998</v>
          </cell>
          <cell r="U10">
            <v>16.025176080000001</v>
          </cell>
        </row>
        <row r="11">
          <cell r="B11" t="str">
            <v>ETCLEKOMA-E</v>
          </cell>
          <cell r="C11" t="str">
            <v>KOMATI</v>
          </cell>
          <cell r="D11" t="str">
            <v>PJ,GW</v>
          </cell>
          <cell r="E11" t="str">
            <v>PWRCLEKOMA</v>
          </cell>
          <cell r="F11" t="str">
            <v>ELCC</v>
          </cell>
          <cell r="H11">
            <v>4</v>
          </cell>
          <cell r="K11">
            <v>0.87390000000000001</v>
          </cell>
          <cell r="L11">
            <v>0</v>
          </cell>
          <cell r="M11">
            <v>0</v>
          </cell>
          <cell r="N11">
            <v>1</v>
          </cell>
          <cell r="P11">
            <v>0.75</v>
          </cell>
          <cell r="Q11" t="str">
            <v/>
          </cell>
          <cell r="R11" t="str">
            <v/>
          </cell>
          <cell r="S11">
            <v>0.20499999999999999</v>
          </cell>
          <cell r="T11">
            <v>0.15375</v>
          </cell>
          <cell r="U11">
            <v>5.6496586319999995</v>
          </cell>
        </row>
        <row r="12">
          <cell r="B12" t="str">
            <v>ETCLEARNO-E</v>
          </cell>
          <cell r="C12" t="str">
            <v>ARNOT</v>
          </cell>
          <cell r="D12" t="str">
            <v>PJ,GW</v>
          </cell>
          <cell r="E12" t="str">
            <v>PWRCLEARNO</v>
          </cell>
          <cell r="F12" t="str">
            <v>ELCC</v>
          </cell>
          <cell r="H12">
            <v>6</v>
          </cell>
          <cell r="K12">
            <v>0.65060000000000007</v>
          </cell>
          <cell r="L12">
            <v>0.65480000000000005</v>
          </cell>
          <cell r="M12">
            <v>0.54579999999999995</v>
          </cell>
          <cell r="N12">
            <v>2</v>
          </cell>
          <cell r="P12">
            <v>0.66666666666666674</v>
          </cell>
          <cell r="Q12" t="str">
            <v/>
          </cell>
          <cell r="R12" t="str">
            <v/>
          </cell>
          <cell r="S12">
            <v>2.2320000000000002</v>
          </cell>
          <cell r="T12">
            <v>1.4880000000000002</v>
          </cell>
          <cell r="U12">
            <v>45.794661811200008</v>
          </cell>
        </row>
        <row r="13">
          <cell r="B13" t="str">
            <v>ETCLEDUVH-E</v>
          </cell>
          <cell r="C13" t="str">
            <v>DUVHA</v>
          </cell>
          <cell r="D13" t="str">
            <v>PJ,GW</v>
          </cell>
          <cell r="E13" t="str">
            <v>PWRCLEDUVH</v>
          </cell>
          <cell r="F13" t="str">
            <v>ELCC</v>
          </cell>
          <cell r="H13">
            <v>6</v>
          </cell>
          <cell r="K13">
            <v>0.54479999999999995</v>
          </cell>
          <cell r="L13">
            <v>0.61119999999999997</v>
          </cell>
          <cell r="M13">
            <v>0.60209999999999997</v>
          </cell>
          <cell r="N13">
            <v>2</v>
          </cell>
          <cell r="P13">
            <v>0.66666666666666674</v>
          </cell>
          <cell r="Q13" t="str">
            <v/>
          </cell>
          <cell r="R13" t="str">
            <v/>
          </cell>
          <cell r="S13">
            <v>2.875</v>
          </cell>
          <cell r="T13">
            <v>1.916666666666667</v>
          </cell>
          <cell r="U13">
            <v>49.394836799999993</v>
          </cell>
        </row>
        <row r="14">
          <cell r="B14" t="str">
            <v>ETCLEHEND-E</v>
          </cell>
          <cell r="C14" t="str">
            <v>HENDRINA</v>
          </cell>
          <cell r="D14" t="str">
            <v>PJ,GW</v>
          </cell>
          <cell r="E14" t="str">
            <v>PWRCLEHEND</v>
          </cell>
          <cell r="F14" t="str">
            <v>ELCC</v>
          </cell>
          <cell r="H14">
            <v>7</v>
          </cell>
          <cell r="K14">
            <v>0.60929999999999995</v>
          </cell>
          <cell r="L14">
            <v>0.69349999999999989</v>
          </cell>
          <cell r="M14">
            <v>0</v>
          </cell>
          <cell r="N14">
            <v>2</v>
          </cell>
          <cell r="P14">
            <v>0.7142857142857143</v>
          </cell>
          <cell r="Q14" t="str">
            <v/>
          </cell>
          <cell r="R14" t="str">
            <v/>
          </cell>
          <cell r="S14">
            <v>1.2929999999999999</v>
          </cell>
          <cell r="T14">
            <v>0.92357142857142849</v>
          </cell>
          <cell r="U14">
            <v>24.844846046400001</v>
          </cell>
        </row>
        <row r="15">
          <cell r="B15" t="str">
            <v>ETCLEKEND-E</v>
          </cell>
          <cell r="C15" t="str">
            <v>KENDAL</v>
          </cell>
          <cell r="D15" t="str">
            <v>PJ,GW</v>
          </cell>
          <cell r="E15" t="str">
            <v>PWRCLEKEND</v>
          </cell>
          <cell r="F15" t="str">
            <v>ELCC</v>
          </cell>
          <cell r="H15">
            <v>6</v>
          </cell>
          <cell r="K15">
            <v>0.69099999999999995</v>
          </cell>
          <cell r="L15">
            <v>0.74140000000000006</v>
          </cell>
          <cell r="M15">
            <v>0.72939999999999994</v>
          </cell>
          <cell r="N15">
            <v>1</v>
          </cell>
          <cell r="P15">
            <v>0.83333333333333337</v>
          </cell>
          <cell r="Q15" t="str">
            <v/>
          </cell>
          <cell r="R15" t="str">
            <v/>
          </cell>
          <cell r="S15">
            <v>3.84</v>
          </cell>
          <cell r="T15">
            <v>3.2</v>
          </cell>
          <cell r="U15">
            <v>83.678883839999997</v>
          </cell>
        </row>
        <row r="16">
          <cell r="B16" t="str">
            <v>ETCLEKRIE-E</v>
          </cell>
          <cell r="C16" t="str">
            <v>KRIEL</v>
          </cell>
          <cell r="D16" t="str">
            <v>PJ,GW</v>
          </cell>
          <cell r="E16" t="str">
            <v>PWRCLEKRIE</v>
          </cell>
          <cell r="F16" t="str">
            <v>ELCC</v>
          </cell>
          <cell r="H16">
            <v>6</v>
          </cell>
          <cell r="K16">
            <v>0.54100000000000004</v>
          </cell>
          <cell r="L16">
            <v>0.64439999999999997</v>
          </cell>
          <cell r="M16">
            <v>0.64150000000000007</v>
          </cell>
          <cell r="N16">
            <v>2</v>
          </cell>
          <cell r="P16">
            <v>0.66666666666666674</v>
          </cell>
          <cell r="Q16" t="str">
            <v/>
          </cell>
          <cell r="R16" t="str">
            <v/>
          </cell>
          <cell r="S16">
            <v>2.85</v>
          </cell>
          <cell r="T16">
            <v>1.9000000000000004</v>
          </cell>
          <cell r="U16">
            <v>48.623781600000008</v>
          </cell>
        </row>
        <row r="17">
          <cell r="B17" t="str">
            <v>ETCLELETH-E</v>
          </cell>
          <cell r="C17" t="str">
            <v>LETHABO</v>
          </cell>
          <cell r="D17" t="str">
            <v>PJ,GW</v>
          </cell>
          <cell r="E17" t="str">
            <v>PWRCLELETH</v>
          </cell>
          <cell r="F17" t="str">
            <v>ELCC</v>
          </cell>
          <cell r="H17">
            <v>6</v>
          </cell>
          <cell r="K17">
            <v>0.73980000000000001</v>
          </cell>
          <cell r="L17">
            <v>0.74879999999999991</v>
          </cell>
          <cell r="M17">
            <v>0.73360000000000003</v>
          </cell>
          <cell r="N17">
            <v>1</v>
          </cell>
          <cell r="P17">
            <v>0.83333333333333337</v>
          </cell>
          <cell r="Q17" t="str">
            <v/>
          </cell>
          <cell r="R17" t="str">
            <v/>
          </cell>
          <cell r="S17">
            <v>3.5579999999999998</v>
          </cell>
          <cell r="T17">
            <v>2.9649999999999999</v>
          </cell>
          <cell r="U17">
            <v>83.009324102400001</v>
          </cell>
        </row>
        <row r="18">
          <cell r="B18" t="str">
            <v>ETCLEMAJD-E</v>
          </cell>
          <cell r="C18" t="str">
            <v>MAJUBA DRY</v>
          </cell>
          <cell r="D18" t="str">
            <v>PJ,GW</v>
          </cell>
          <cell r="E18" t="str">
            <v>PWRCLEMAJU</v>
          </cell>
          <cell r="F18" t="str">
            <v>ELCC</v>
          </cell>
          <cell r="H18">
            <v>3</v>
          </cell>
          <cell r="K18">
            <v>0.73049999999999993</v>
          </cell>
          <cell r="L18">
            <v>0.77040000000000008</v>
          </cell>
          <cell r="M18">
            <v>0.70930000000000004</v>
          </cell>
          <cell r="N18">
            <v>0.5</v>
          </cell>
          <cell r="P18">
            <v>0.83333333333333337</v>
          </cell>
          <cell r="Q18" t="str">
            <v/>
          </cell>
          <cell r="R18" t="str">
            <v/>
          </cell>
          <cell r="S18">
            <v>1.8330000000000002</v>
          </cell>
          <cell r="T18">
            <v>1.5275000000000003</v>
          </cell>
          <cell r="U18">
            <v>42.226908984000005</v>
          </cell>
        </row>
        <row r="19">
          <cell r="B19" t="str">
            <v>ETCLEMAJW-E</v>
          </cell>
          <cell r="C19" t="str">
            <v>MAJUBA WET</v>
          </cell>
          <cell r="D19" t="str">
            <v>PJ,GW</v>
          </cell>
          <cell r="E19" t="str">
            <v>PWRCLEMAJU</v>
          </cell>
          <cell r="F19" t="str">
            <v>ELCC</v>
          </cell>
          <cell r="H19">
            <v>3</v>
          </cell>
          <cell r="K19">
            <v>0.73049999999999993</v>
          </cell>
          <cell r="L19">
            <v>0.77040000000000008</v>
          </cell>
          <cell r="M19">
            <v>0.70930000000000004</v>
          </cell>
          <cell r="N19">
            <v>0.5</v>
          </cell>
          <cell r="P19">
            <v>0.83333333333333337</v>
          </cell>
          <cell r="Q19" t="str">
            <v/>
          </cell>
          <cell r="R19" t="str">
            <v/>
          </cell>
          <cell r="S19">
            <v>2.0099999999999998</v>
          </cell>
          <cell r="T19">
            <v>1.6749999999999998</v>
          </cell>
          <cell r="U19">
            <v>46.304466479999995</v>
          </cell>
        </row>
        <row r="20">
          <cell r="B20" t="str">
            <v>ETCLEMATI-E</v>
          </cell>
          <cell r="C20" t="str">
            <v>MATIMBA</v>
          </cell>
          <cell r="D20" t="str">
            <v>PJ,GW</v>
          </cell>
          <cell r="E20" t="str">
            <v>PWRCLEMATI</v>
          </cell>
          <cell r="F20" t="str">
            <v>ELCC</v>
          </cell>
          <cell r="H20">
            <v>6</v>
          </cell>
          <cell r="K20">
            <v>0.82750000000000001</v>
          </cell>
          <cell r="L20">
            <v>0.78370000000000006</v>
          </cell>
          <cell r="M20">
            <v>0.79409999999999992</v>
          </cell>
          <cell r="N20">
            <v>0</v>
          </cell>
          <cell r="P20">
            <v>1</v>
          </cell>
          <cell r="Q20" t="str">
            <v/>
          </cell>
          <cell r="R20" t="str">
            <v/>
          </cell>
          <cell r="S20">
            <v>3.69</v>
          </cell>
          <cell r="T20">
            <v>3.69</v>
          </cell>
          <cell r="U20">
            <v>96.294387600000007</v>
          </cell>
        </row>
        <row r="21">
          <cell r="B21" t="str">
            <v>ETCLEMATL-E</v>
          </cell>
          <cell r="C21" t="str">
            <v>MATLA</v>
          </cell>
          <cell r="D21" t="str">
            <v>PJ,GW</v>
          </cell>
          <cell r="E21" t="str">
            <v>PWRCLEMATL</v>
          </cell>
          <cell r="F21" t="str">
            <v>ELCC</v>
          </cell>
          <cell r="H21">
            <v>6</v>
          </cell>
          <cell r="K21">
            <v>0.67299999999999993</v>
          </cell>
          <cell r="L21">
            <v>0.70530000000000004</v>
          </cell>
          <cell r="M21">
            <v>0.69669999999999999</v>
          </cell>
          <cell r="N21">
            <v>1</v>
          </cell>
          <cell r="P21">
            <v>0.83333333333333337</v>
          </cell>
          <cell r="Q21" t="str">
            <v/>
          </cell>
          <cell r="R21" t="str">
            <v/>
          </cell>
          <cell r="S21">
            <v>3.45</v>
          </cell>
          <cell r="T21">
            <v>2.8750000000000004</v>
          </cell>
          <cell r="U21">
            <v>73.221861599999997</v>
          </cell>
        </row>
        <row r="22">
          <cell r="B22" t="str">
            <v>ETCLETUTU-E</v>
          </cell>
          <cell r="C22" t="str">
            <v>TUTUKA</v>
          </cell>
          <cell r="D22" t="str">
            <v>PJ,GW</v>
          </cell>
          <cell r="E22" t="str">
            <v>PWRCLETUTU</v>
          </cell>
          <cell r="F22" t="str">
            <v>ELCC</v>
          </cell>
          <cell r="H22">
            <v>6</v>
          </cell>
          <cell r="K22">
            <v>0.56059999999999999</v>
          </cell>
          <cell r="L22">
            <v>0.61149999999999993</v>
          </cell>
          <cell r="M22">
            <v>0.58030000000000004</v>
          </cell>
          <cell r="N22">
            <v>2</v>
          </cell>
          <cell r="P22">
            <v>0.66666666666666674</v>
          </cell>
          <cell r="Q22" t="str">
            <v/>
          </cell>
          <cell r="R22" t="str">
            <v/>
          </cell>
          <cell r="S22">
            <v>3.51</v>
          </cell>
          <cell r="T22">
            <v>2.3400000000000003</v>
          </cell>
          <cell r="U22">
            <v>62.053576415999991</v>
          </cell>
        </row>
        <row r="23">
          <cell r="B23" t="str">
            <v>ETCLEKELB-E</v>
          </cell>
          <cell r="C23" t="str">
            <v>KELVIN B</v>
          </cell>
          <cell r="D23" t="str">
            <v>PJ,GW</v>
          </cell>
          <cell r="E23" t="str">
            <v>PWRCLE</v>
          </cell>
          <cell r="F23" t="str">
            <v>ELCC</v>
          </cell>
          <cell r="H23">
            <v>3</v>
          </cell>
          <cell r="K23">
            <v>0.32478976407914761</v>
          </cell>
          <cell r="L23">
            <v>0</v>
          </cell>
          <cell r="M23">
            <v>0</v>
          </cell>
          <cell r="N23">
            <v>2</v>
          </cell>
          <cell r="P23">
            <v>0.33333333333333337</v>
          </cell>
          <cell r="Q23" t="str">
            <v/>
          </cell>
          <cell r="R23" t="str">
            <v/>
          </cell>
          <cell r="S23">
            <v>0.6</v>
          </cell>
          <cell r="T23">
            <v>0.2</v>
          </cell>
          <cell r="U23">
            <v>6.1455419999999998</v>
          </cell>
        </row>
        <row r="24">
          <cell r="B24" t="str">
            <v>ETCLEPFSS-E</v>
          </cell>
          <cell r="C24" t="str">
            <v>Sasol SSF Coal Plant</v>
          </cell>
          <cell r="D24" t="str">
            <v>PJ,GW</v>
          </cell>
          <cell r="E24" t="str">
            <v>UPSCLE</v>
          </cell>
          <cell r="F24" t="str">
            <v>UPSELC</v>
          </cell>
          <cell r="H24">
            <v>6</v>
          </cell>
          <cell r="K24">
            <v>0.73182243390231716</v>
          </cell>
          <cell r="L24">
            <v>0.73182243390231716</v>
          </cell>
          <cell r="M24">
            <v>0.73182243390231716</v>
          </cell>
          <cell r="N24">
            <v>1</v>
          </cell>
          <cell r="Q24" t="str">
            <v/>
          </cell>
          <cell r="R24" t="str">
            <v/>
          </cell>
          <cell r="S24">
            <v>0.6</v>
          </cell>
          <cell r="T24">
            <v>0.5</v>
          </cell>
          <cell r="U24">
            <v>13.847251365326086</v>
          </cell>
        </row>
        <row r="25">
          <cell r="B25" t="str">
            <v>ETCLEPFSI-E</v>
          </cell>
          <cell r="C25" t="str">
            <v>Sasol Infrachem Coal Plant</v>
          </cell>
          <cell r="D25" t="str">
            <v>PJ,GW</v>
          </cell>
          <cell r="E25" t="str">
            <v>INDCLE</v>
          </cell>
          <cell r="F25" t="str">
            <v>ICPELC</v>
          </cell>
          <cell r="H25">
            <v>3</v>
          </cell>
          <cell r="K25">
            <v>0.55688169145976019</v>
          </cell>
          <cell r="L25">
            <v>0.55688169145976019</v>
          </cell>
          <cell r="M25">
            <v>0.55688169145976019</v>
          </cell>
          <cell r="N25">
            <v>1</v>
          </cell>
          <cell r="Q25" t="str">
            <v/>
          </cell>
          <cell r="R25" t="str">
            <v/>
          </cell>
          <cell r="S25">
            <v>0.128</v>
          </cell>
          <cell r="T25">
            <v>8.5333333333333344E-2</v>
          </cell>
          <cell r="U25">
            <v>2.2479130907999996</v>
          </cell>
        </row>
        <row r="26">
          <cell r="B26" t="str">
            <v>ETODSGT-E</v>
          </cell>
          <cell r="C26" t="str">
            <v>OCGT liquid fuels Existing</v>
          </cell>
          <cell r="D26" t="str">
            <v>PJ,GW</v>
          </cell>
          <cell r="E26" t="str">
            <v>PWRODS</v>
          </cell>
          <cell r="F26" t="str">
            <v>ELCC</v>
          </cell>
          <cell r="K26">
            <v>0.05</v>
          </cell>
          <cell r="L26">
            <v>0.05</v>
          </cell>
          <cell r="M26">
            <v>0.05</v>
          </cell>
          <cell r="P26">
            <v>1</v>
          </cell>
          <cell r="Q26" t="str">
            <v/>
          </cell>
          <cell r="R26" t="str">
            <v/>
          </cell>
          <cell r="S26">
            <v>2.4</v>
          </cell>
          <cell r="T26">
            <v>2.4</v>
          </cell>
          <cell r="U26">
            <v>3.7843200000000001</v>
          </cell>
        </row>
        <row r="27">
          <cell r="B27" t="str">
            <v>ERHYD-E</v>
          </cell>
          <cell r="C27" t="str">
            <v>Hydro Existing South Africa</v>
          </cell>
          <cell r="D27" t="str">
            <v>PJ,GW</v>
          </cell>
          <cell r="E27" t="str">
            <v>PWRHYD</v>
          </cell>
          <cell r="F27" t="str">
            <v>ELCC</v>
          </cell>
          <cell r="K27">
            <v>0.12001708037216328</v>
          </cell>
          <cell r="L27">
            <v>0.12001708037216328</v>
          </cell>
          <cell r="M27">
            <v>0.12001708037216328</v>
          </cell>
          <cell r="P27">
            <v>1</v>
          </cell>
          <cell r="Q27" t="str">
            <v/>
          </cell>
          <cell r="R27" t="str">
            <v/>
          </cell>
          <cell r="S27">
            <v>0.66500000000000004</v>
          </cell>
          <cell r="T27">
            <v>0.66500000000000004</v>
          </cell>
          <cell r="U27">
            <v>2.516931</v>
          </cell>
        </row>
        <row r="28">
          <cell r="B28" t="str">
            <v>ERHYD-I</v>
          </cell>
          <cell r="C28" t="str">
            <v>Hydro Existing Region</v>
          </cell>
          <cell r="D28" t="str">
            <v>PJ,GW</v>
          </cell>
          <cell r="F28" t="str">
            <v>ELCC</v>
          </cell>
          <cell r="K28">
            <v>0.6898696347031964</v>
          </cell>
          <cell r="L28">
            <v>0</v>
          </cell>
          <cell r="M28">
            <v>0</v>
          </cell>
          <cell r="Q28" t="str">
            <v/>
          </cell>
          <cell r="R28" t="str">
            <v/>
          </cell>
          <cell r="S28">
            <v>1.5</v>
          </cell>
          <cell r="T28">
            <v>1.5</v>
          </cell>
          <cell r="U28">
            <v>32.6335932</v>
          </cell>
        </row>
        <row r="29">
          <cell r="B29" t="str">
            <v>ETNUC-E</v>
          </cell>
          <cell r="C29" t="str">
            <v>Nuclear Existing</v>
          </cell>
          <cell r="D29" t="str">
            <v>PJ,GW</v>
          </cell>
          <cell r="E29" t="str">
            <v>PWRNUC</v>
          </cell>
          <cell r="F29" t="str">
            <v>ELCC</v>
          </cell>
          <cell r="K29">
            <v>0.92601880492954292</v>
          </cell>
          <cell r="L29">
            <v>0.84160000000000001</v>
          </cell>
          <cell r="M29">
            <v>0.84160000000000001</v>
          </cell>
          <cell r="P29">
            <v>1</v>
          </cell>
          <cell r="Q29" t="str">
            <v/>
          </cell>
          <cell r="R29" t="str">
            <v/>
          </cell>
          <cell r="S29">
            <v>1.86</v>
          </cell>
          <cell r="T29">
            <v>1.86</v>
          </cell>
          <cell r="U29">
            <v>54.317448000000006</v>
          </cell>
        </row>
        <row r="30">
          <cell r="B30" t="str">
            <v>EPTSTO-E</v>
          </cell>
          <cell r="C30" t="str">
            <v>Pump Storage All Existing - Single Storage Tech</v>
          </cell>
          <cell r="D30" t="str">
            <v>PJ,GW</v>
          </cell>
          <cell r="E30" t="str">
            <v>ELCC</v>
          </cell>
          <cell r="F30" t="str">
            <v>ELCC</v>
          </cell>
          <cell r="K30">
            <v>0</v>
          </cell>
          <cell r="L30">
            <v>0</v>
          </cell>
          <cell r="M30">
            <v>0</v>
          </cell>
          <cell r="P30">
            <v>1</v>
          </cell>
          <cell r="Q30" t="str">
            <v/>
          </cell>
          <cell r="R30" t="str">
            <v/>
          </cell>
          <cell r="S30">
            <v>1.58</v>
          </cell>
          <cell r="T30">
            <v>1.58</v>
          </cell>
          <cell r="U30">
            <v>0</v>
          </cell>
        </row>
        <row r="31">
          <cell r="P31" t="str">
            <v/>
          </cell>
          <cell r="Q31" t="str">
            <v/>
          </cell>
          <cell r="R31" t="str">
            <v/>
          </cell>
        </row>
        <row r="32">
          <cell r="B32" t="str">
            <v>ETCLEMEDU-N</v>
          </cell>
          <cell r="C32" t="str">
            <v>MEDUPI</v>
          </cell>
          <cell r="D32" t="str">
            <v>PJ,GW</v>
          </cell>
          <cell r="E32" t="str">
            <v>PWRCLEMEDU</v>
          </cell>
          <cell r="F32" t="str">
            <v>ELCC</v>
          </cell>
          <cell r="H32">
            <v>5</v>
          </cell>
          <cell r="K32">
            <v>0.75639999999999996</v>
          </cell>
          <cell r="L32">
            <v>0.81900000000000006</v>
          </cell>
          <cell r="M32">
            <v>0.81059999999999999</v>
          </cell>
          <cell r="N32">
            <v>1</v>
          </cell>
          <cell r="P32">
            <v>0.8</v>
          </cell>
          <cell r="Q32">
            <v>1</v>
          </cell>
          <cell r="R32">
            <v>1</v>
          </cell>
          <cell r="S32">
            <v>3.61</v>
          </cell>
          <cell r="T32">
            <v>2.8879999999999999</v>
          </cell>
          <cell r="U32">
            <v>86.112327743999984</v>
          </cell>
        </row>
        <row r="33">
          <cell r="B33" t="str">
            <v>ETCLEKUSI-N</v>
          </cell>
          <cell r="C33" t="str">
            <v>KUSILE</v>
          </cell>
          <cell r="D33" t="str">
            <v>PJ,GW</v>
          </cell>
          <cell r="E33" t="str">
            <v>PWRCLEKUSI</v>
          </cell>
          <cell r="F33" t="str">
            <v>ELCC</v>
          </cell>
          <cell r="H33">
            <v>2.9542936288088644</v>
          </cell>
          <cell r="K33">
            <v>0.75639999999999996</v>
          </cell>
          <cell r="L33">
            <v>0.81900000000000006</v>
          </cell>
          <cell r="M33">
            <v>0.81059999999999999</v>
          </cell>
          <cell r="N33">
            <v>1</v>
          </cell>
          <cell r="P33">
            <v>0.66150961087669957</v>
          </cell>
          <cell r="Q33">
            <v>0.8</v>
          </cell>
          <cell r="R33">
            <v>1</v>
          </cell>
          <cell r="S33">
            <v>2.133</v>
          </cell>
          <cell r="T33">
            <v>1.4110000000000003</v>
          </cell>
          <cell r="U33">
            <v>50.8802202432</v>
          </cell>
        </row>
        <row r="34">
          <cell r="B34" t="str">
            <v>ETCLEWATE-N</v>
          </cell>
          <cell r="C34" t="str">
            <v>Generic Waterberg Coal Plant</v>
          </cell>
          <cell r="D34" t="str">
            <v>PJ,GW</v>
          </cell>
          <cell r="E34" t="str">
            <v>PWRCLEMEDU</v>
          </cell>
          <cell r="F34" t="str">
            <v>ELCC</v>
          </cell>
          <cell r="K34">
            <v>0.8</v>
          </cell>
          <cell r="L34">
            <v>0</v>
          </cell>
          <cell r="M34">
            <v>0</v>
          </cell>
          <cell r="P34">
            <v>1</v>
          </cell>
          <cell r="S34">
            <v>0</v>
          </cell>
          <cell r="T34">
            <v>0</v>
          </cell>
          <cell r="U34">
            <v>0</v>
          </cell>
        </row>
        <row r="35">
          <cell r="B35" t="str">
            <v>ETCLE-CCS-N</v>
          </cell>
          <cell r="C35" t="str">
            <v>Generic Waterberg Coal Plant with CCS</v>
          </cell>
          <cell r="D35" t="str">
            <v>PJ,GW</v>
          </cell>
          <cell r="E35" t="str">
            <v>PWRCLEMEDU</v>
          </cell>
          <cell r="F35" t="str">
            <v>ELCC</v>
          </cell>
          <cell r="K35">
            <v>0.8</v>
          </cell>
          <cell r="L35">
            <v>0</v>
          </cell>
          <cell r="M35">
            <v>0</v>
          </cell>
          <cell r="P35">
            <v>1</v>
          </cell>
          <cell r="S35">
            <v>0</v>
          </cell>
          <cell r="T35">
            <v>0</v>
          </cell>
          <cell r="U35">
            <v>0</v>
          </cell>
        </row>
        <row r="36">
          <cell r="B36" t="str">
            <v>EPTSTO-N</v>
          </cell>
          <cell r="C36" t="str">
            <v>Pumped Storage New Ingula - Single Storage Tech</v>
          </cell>
          <cell r="D36" t="str">
            <v>PJ,GW</v>
          </cell>
          <cell r="E36" t="str">
            <v>ELCC</v>
          </cell>
          <cell r="F36" t="str">
            <v>ELCC</v>
          </cell>
          <cell r="K36">
            <v>0</v>
          </cell>
          <cell r="L36">
            <v>0</v>
          </cell>
          <cell r="M36">
            <v>0</v>
          </cell>
          <cell r="P36">
            <v>1</v>
          </cell>
          <cell r="S36">
            <v>1.32</v>
          </cell>
          <cell r="T36">
            <v>1.32</v>
          </cell>
          <cell r="U36">
            <v>0</v>
          </cell>
        </row>
        <row r="37">
          <cell r="B37" t="str">
            <v>ETODSGT-N</v>
          </cell>
          <cell r="C37" t="str">
            <v>DOE Peakers</v>
          </cell>
          <cell r="D37" t="str">
            <v>PJ,GW</v>
          </cell>
          <cell r="E37" t="str">
            <v>PWRODS</v>
          </cell>
          <cell r="F37" t="str">
            <v>ELCC</v>
          </cell>
          <cell r="K37">
            <v>0.05</v>
          </cell>
          <cell r="L37">
            <v>0.05</v>
          </cell>
          <cell r="M37">
            <v>0.05</v>
          </cell>
          <cell r="P37">
            <v>1</v>
          </cell>
          <cell r="S37">
            <v>1.0050000000000001</v>
          </cell>
          <cell r="T37">
            <v>1.0050000000000001</v>
          </cell>
          <cell r="U37">
            <v>1.5846840000000004</v>
          </cell>
        </row>
        <row r="38">
          <cell r="B38" t="str">
            <v>ETCLDFB-N</v>
          </cell>
          <cell r="C38" t="str">
            <v>Fluidised Bed Combustion Coal</v>
          </cell>
          <cell r="D38" t="str">
            <v>PJ,GW</v>
          </cell>
          <cell r="E38" t="str">
            <v>PWRCLD</v>
          </cell>
          <cell r="F38" t="str">
            <v>ELCC</v>
          </cell>
          <cell r="K38">
            <v>0.8</v>
          </cell>
          <cell r="L38">
            <v>0.8</v>
          </cell>
          <cell r="M38">
            <v>0.8</v>
          </cell>
          <cell r="P38">
            <v>1</v>
          </cell>
          <cell r="S38">
            <v>0</v>
          </cell>
          <cell r="T38">
            <v>0</v>
          </cell>
          <cell r="U38">
            <v>0</v>
          </cell>
        </row>
        <row r="39">
          <cell r="B39" t="str">
            <v>ERHYD-N</v>
          </cell>
          <cell r="C39" t="str">
            <v>Micro hydro</v>
          </cell>
          <cell r="D39" t="str">
            <v>PJ,GW</v>
          </cell>
          <cell r="E39" t="str">
            <v>PWRHYD</v>
          </cell>
          <cell r="F39" t="str">
            <v>ELCC</v>
          </cell>
          <cell r="P39">
            <v>0</v>
          </cell>
          <cell r="S39">
            <v>0</v>
          </cell>
          <cell r="T39">
            <v>0</v>
          </cell>
          <cell r="U39">
            <v>0</v>
          </cell>
        </row>
        <row r="40">
          <cell r="B40" t="str">
            <v>ETNUC-N</v>
          </cell>
          <cell r="C40" t="str">
            <v>Nuclear Mid</v>
          </cell>
          <cell r="D40" t="str">
            <v>PJ,GW</v>
          </cell>
          <cell r="E40" t="str">
            <v>PWRNUC</v>
          </cell>
          <cell r="F40" t="str">
            <v>ELCC</v>
          </cell>
          <cell r="K40">
            <v>0.85</v>
          </cell>
          <cell r="L40">
            <v>0.85</v>
          </cell>
          <cell r="M40">
            <v>0.85</v>
          </cell>
          <cell r="P40">
            <v>1</v>
          </cell>
          <cell r="S40">
            <v>0</v>
          </cell>
          <cell r="T40">
            <v>0</v>
          </cell>
          <cell r="U40">
            <v>0</v>
          </cell>
        </row>
        <row r="41">
          <cell r="B41" t="str">
            <v>ERSOLTC09-N</v>
          </cell>
          <cell r="C41" t="str">
            <v>Solar Central Receiver 09 hrs storage</v>
          </cell>
          <cell r="D41" t="str">
            <v>PJ,GW</v>
          </cell>
          <cell r="E41" t="str">
            <v>PWRSOL</v>
          </cell>
          <cell r="F41" t="str">
            <v>ELCC</v>
          </cell>
          <cell r="K41">
            <v>0.46798025400000004</v>
          </cell>
          <cell r="L41">
            <v>0.46798025400000004</v>
          </cell>
          <cell r="M41">
            <v>0.46798025400000004</v>
          </cell>
          <cell r="T41">
            <v>0</v>
          </cell>
          <cell r="U41">
            <v>0</v>
          </cell>
        </row>
        <row r="42">
          <cell r="B42" t="str">
            <v>ERSOLPCF-N</v>
          </cell>
          <cell r="C42" t="str">
            <v>Solar PV Fixed</v>
          </cell>
          <cell r="D42" t="str">
            <v>PJ,GW</v>
          </cell>
          <cell r="E42" t="str">
            <v>PWRSOL</v>
          </cell>
          <cell r="F42" t="str">
            <v>ELCC</v>
          </cell>
          <cell r="K42">
            <v>0.250001421</v>
          </cell>
          <cell r="L42">
            <v>0.250001421</v>
          </cell>
          <cell r="M42">
            <v>0.250001421</v>
          </cell>
          <cell r="T42">
            <v>0</v>
          </cell>
          <cell r="U42">
            <v>0</v>
          </cell>
        </row>
        <row r="43">
          <cell r="B43" t="str">
            <v>ERSOLPCT-N</v>
          </cell>
          <cell r="C43" t="str">
            <v>Solar PV tracking</v>
          </cell>
          <cell r="D43" t="str">
            <v>PJ,GW</v>
          </cell>
          <cell r="E43" t="str">
            <v>PWRSOL</v>
          </cell>
          <cell r="F43" t="str">
            <v>ELCC</v>
          </cell>
          <cell r="K43">
            <v>0.28000044900000004</v>
          </cell>
          <cell r="L43">
            <v>0.28000044900000004</v>
          </cell>
          <cell r="M43">
            <v>0.28000044900000004</v>
          </cell>
          <cell r="T43">
            <v>0</v>
          </cell>
          <cell r="U43">
            <v>0</v>
          </cell>
        </row>
        <row r="44">
          <cell r="B44" t="str">
            <v>ERWNDH-N</v>
          </cell>
          <cell r="C44" t="str">
            <v>Wind</v>
          </cell>
          <cell r="D44" t="str">
            <v>PJ,GW</v>
          </cell>
          <cell r="E44" t="str">
            <v>PWRWND</v>
          </cell>
          <cell r="F44" t="str">
            <v>ELCC</v>
          </cell>
          <cell r="K44">
            <v>0.37476025000000007</v>
          </cell>
          <cell r="L44">
            <v>0.38675704100000002</v>
          </cell>
          <cell r="M44">
            <v>0.39875383199999997</v>
          </cell>
          <cell r="T44">
            <v>0</v>
          </cell>
          <cell r="U44">
            <v>0</v>
          </cell>
        </row>
        <row r="45">
          <cell r="B45" t="str">
            <v>ERHYDGIW-I</v>
          </cell>
          <cell r="C45" t="str">
            <v>Grand Inga</v>
          </cell>
          <cell r="D45" t="str">
            <v>PJ,GW</v>
          </cell>
          <cell r="F45" t="str">
            <v>ELCC</v>
          </cell>
          <cell r="K45">
            <v>0.78</v>
          </cell>
          <cell r="L45">
            <v>0.78</v>
          </cell>
          <cell r="M45">
            <v>0.78</v>
          </cell>
        </row>
        <row r="46">
          <cell r="B46" t="str">
            <v>ETGICGT-N</v>
          </cell>
          <cell r="C46" t="str">
            <v>Open Cycle Gas Turbine - LNG</v>
          </cell>
          <cell r="D46" t="str">
            <v>PJ,GW</v>
          </cell>
          <cell r="E46" t="str">
            <v>PWRGIC</v>
          </cell>
          <cell r="F46" t="str">
            <v>ELCC</v>
          </cell>
          <cell r="K46">
            <v>0.1</v>
          </cell>
          <cell r="L46">
            <v>0.1</v>
          </cell>
          <cell r="M46">
            <v>0.1</v>
          </cell>
          <cell r="P46">
            <v>1</v>
          </cell>
        </row>
        <row r="47">
          <cell r="B47" t="str">
            <v>ETHGNGT-N</v>
          </cell>
          <cell r="C47" t="str">
            <v>Hydrogen Turbine or FuelCell</v>
          </cell>
          <cell r="D47" t="str">
            <v>PJ,GW</v>
          </cell>
          <cell r="E47" t="str">
            <v>PWRHGN</v>
          </cell>
          <cell r="F47" t="str">
            <v>ELCC</v>
          </cell>
          <cell r="K47">
            <v>0.1</v>
          </cell>
          <cell r="L47">
            <v>0.1</v>
          </cell>
          <cell r="M47">
            <v>0.1</v>
          </cell>
          <cell r="P47">
            <v>1</v>
          </cell>
        </row>
        <row r="48">
          <cell r="B48" t="str">
            <v>ETGICCC-N</v>
          </cell>
          <cell r="C48" t="str">
            <v>Combined Cycle Gas Turbine - LNG</v>
          </cell>
          <cell r="D48" t="str">
            <v>PJ,GW</v>
          </cell>
          <cell r="E48" t="str">
            <v>PWRGIC</v>
          </cell>
          <cell r="F48" t="str">
            <v>ELCC</v>
          </cell>
          <cell r="K48">
            <v>0.5</v>
          </cell>
          <cell r="L48">
            <v>0.5</v>
          </cell>
          <cell r="M48">
            <v>0.5</v>
          </cell>
          <cell r="P48">
            <v>1</v>
          </cell>
        </row>
        <row r="49">
          <cell r="B49" t="str">
            <v>ETGICCC-CCS-N</v>
          </cell>
          <cell r="C49" t="str">
            <v>Combined Cycle Gas Turbine - LNG with CCS</v>
          </cell>
          <cell r="D49" t="str">
            <v>PJ,GW</v>
          </cell>
          <cell r="E49" t="str">
            <v>PWRGIC</v>
          </cell>
          <cell r="F49" t="str">
            <v>ELCC</v>
          </cell>
          <cell r="K49">
            <v>0.5</v>
          </cell>
          <cell r="L49">
            <v>0.5</v>
          </cell>
          <cell r="M49">
            <v>0.5</v>
          </cell>
          <cell r="P49">
            <v>1</v>
          </cell>
        </row>
        <row r="50">
          <cell r="B50" t="str">
            <v>ETGICEN-N</v>
          </cell>
          <cell r="C50" t="str">
            <v>Gas Engines - LNG</v>
          </cell>
          <cell r="D50" t="str">
            <v>PJ,GW</v>
          </cell>
          <cell r="E50" t="str">
            <v>PWRGIC</v>
          </cell>
          <cell r="F50" t="str">
            <v>ELCC</v>
          </cell>
          <cell r="K50">
            <v>0.5</v>
          </cell>
          <cell r="L50">
            <v>0.5</v>
          </cell>
          <cell r="M50">
            <v>0.5</v>
          </cell>
          <cell r="P50">
            <v>1</v>
          </cell>
        </row>
        <row r="51">
          <cell r="B51" t="str">
            <v>ERBIO-N</v>
          </cell>
          <cell r="C51" t="str">
            <v>Biomass municipal waste</v>
          </cell>
          <cell r="D51" t="str">
            <v>PJ,GW</v>
          </cell>
          <cell r="E51" t="str">
            <v>PWRBIO</v>
          </cell>
          <cell r="F51" t="str">
            <v>ELCC</v>
          </cell>
          <cell r="K51">
            <v>0.5</v>
          </cell>
          <cell r="L51">
            <v>0.5</v>
          </cell>
          <cell r="M51">
            <v>0.5</v>
          </cell>
        </row>
        <row r="52">
          <cell r="B52" t="str">
            <v>ERBIG-N</v>
          </cell>
          <cell r="C52" t="str">
            <v>Landfill gas</v>
          </cell>
          <cell r="D52" t="str">
            <v>PJ,GW</v>
          </cell>
          <cell r="E52" t="str">
            <v>PWRBIG</v>
          </cell>
          <cell r="F52" t="str">
            <v>ELCC</v>
          </cell>
          <cell r="K52">
            <v>0.5</v>
          </cell>
          <cell r="L52">
            <v>0.5</v>
          </cell>
          <cell r="M52">
            <v>0.5</v>
          </cell>
        </row>
        <row r="53">
          <cell r="B53" t="str">
            <v>ESTSUTL</v>
          </cell>
          <cell r="C53" t="str">
            <v>Utility Scale Storage - 4hrs</v>
          </cell>
          <cell r="D53" t="str">
            <v>PJ,GW</v>
          </cell>
          <cell r="E53" t="str">
            <v>ELCC</v>
          </cell>
          <cell r="F53" t="str">
            <v>ELCC</v>
          </cell>
          <cell r="K53">
            <v>0</v>
          </cell>
          <cell r="L53">
            <v>0</v>
          </cell>
          <cell r="M53">
            <v>0</v>
          </cell>
        </row>
        <row r="55">
          <cell r="B55" t="str">
            <v>ERSOLPRC-N</v>
          </cell>
          <cell r="C55" t="str">
            <v>Solar PV rooftop commercial</v>
          </cell>
          <cell r="D55" t="str">
            <v>PJ,GW</v>
          </cell>
          <cell r="E55" t="str">
            <v>PWRSOL</v>
          </cell>
          <cell r="F55" t="str">
            <v>COMELC</v>
          </cell>
          <cell r="K55">
            <v>0</v>
          </cell>
          <cell r="L55">
            <v>0</v>
          </cell>
          <cell r="M55">
            <v>0</v>
          </cell>
        </row>
        <row r="56">
          <cell r="B56" t="str">
            <v>ERSOLPRR-N</v>
          </cell>
          <cell r="C56" t="str">
            <v>Solar PV rooftop residential</v>
          </cell>
          <cell r="D56" t="str">
            <v>PJ,GW</v>
          </cell>
          <cell r="E56" t="str">
            <v>PWRSOL</v>
          </cell>
          <cell r="F56" t="str">
            <v>RESELC</v>
          </cell>
          <cell r="K56">
            <v>0</v>
          </cell>
          <cell r="L56">
            <v>0</v>
          </cell>
          <cell r="M56">
            <v>0</v>
          </cell>
        </row>
        <row r="57">
          <cell r="B57" t="str">
            <v>ERSOLPRI-N</v>
          </cell>
          <cell r="C57" t="str">
            <v>Solar PV rooftop Industry</v>
          </cell>
          <cell r="D57" t="str">
            <v>PJ,GW</v>
          </cell>
          <cell r="E57" t="str">
            <v>PWRSOL</v>
          </cell>
          <cell r="F57" t="str">
            <v>INDELC</v>
          </cell>
          <cell r="K57">
            <v>0</v>
          </cell>
          <cell r="L57">
            <v>0</v>
          </cell>
          <cell r="M57">
            <v>0</v>
          </cell>
        </row>
        <row r="58">
          <cell r="B58" t="str">
            <v>ETGASENSS-N</v>
          </cell>
          <cell r="C58" t="str">
            <v xml:space="preserve">Sasol SSF Gas Plant </v>
          </cell>
          <cell r="D58" t="str">
            <v>PJ,GW</v>
          </cell>
          <cell r="E58" t="str">
            <v>PWRGAS</v>
          </cell>
          <cell r="F58" t="str">
            <v>UPSELC</v>
          </cell>
          <cell r="K58">
            <v>0</v>
          </cell>
          <cell r="L58">
            <v>0</v>
          </cell>
          <cell r="M58">
            <v>0</v>
          </cell>
        </row>
        <row r="59">
          <cell r="B59" t="str">
            <v>ETGASENSI-N</v>
          </cell>
          <cell r="C59" t="str">
            <v xml:space="preserve">Sasol Infrachem Gas Plant </v>
          </cell>
          <cell r="D59" t="str">
            <v>PJ,GW</v>
          </cell>
          <cell r="E59" t="str">
            <v>PWRGAS</v>
          </cell>
          <cell r="F59" t="str">
            <v>ICPELC</v>
          </cell>
          <cell r="K59">
            <v>0</v>
          </cell>
          <cell r="L59">
            <v>0</v>
          </cell>
          <cell r="M59">
            <v>0</v>
          </cell>
        </row>
      </sheetData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bruno merven" id="{AECE8C63-7508-452E-BECE-692E9BC383B3}" userId="144eb91ed0ec6402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3" dT="2020-09-02T10:17:24.41" personId="{AECE8C63-7508-452E-BECE-692E9BC383B3}" id="{F90B4FB3-8489-4DB7-A4C7-5B1FDD9C9838}">
    <text>As per Discussion with Jarrad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J48" dT="2020-09-02T10:32:07.71" personId="{AECE8C63-7508-452E-BECE-692E9BC383B3}" id="{1ED026FD-82B5-413E-A576-5FEC5017360A}">
    <text>Assumes Batteries are installed in existing substations or generation sites.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M53" dT="2020-09-02T10:17:56.30" personId="{AECE8C63-7508-452E-BECE-692E9BC383B3}" id="{9CAE41A9-DCC1-4693-9FF6-7E7D1620E3A3}">
    <text>As per discussion with Jarrad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E81" dT="2020-06-26T10:06:31.59" personId="{AECE8C63-7508-452E-BECE-692E9BC383B3}" id="{80C37677-5BC7-4296-926B-46862D6CBEDD}">
    <text>based on cost of new plant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13" Type="http://schemas.openxmlformats.org/officeDocument/2006/relationships/image" Target="../media/image5.emf"/><Relationship Id="rId18" Type="http://schemas.openxmlformats.org/officeDocument/2006/relationships/comments" Target="../comments3.xml"/><Relationship Id="rId3" Type="http://schemas.openxmlformats.org/officeDocument/2006/relationships/vmlDrawing" Target="../drawings/vmlDrawing3.vml"/><Relationship Id="rId7" Type="http://schemas.openxmlformats.org/officeDocument/2006/relationships/image" Target="../media/image2.emf"/><Relationship Id="rId12" Type="http://schemas.openxmlformats.org/officeDocument/2006/relationships/control" Target="../activeX/activeX5.xml"/><Relationship Id="rId17" Type="http://schemas.openxmlformats.org/officeDocument/2006/relationships/image" Target="../media/image7.emf"/><Relationship Id="rId2" Type="http://schemas.openxmlformats.org/officeDocument/2006/relationships/drawing" Target="../drawings/drawing1.xml"/><Relationship Id="rId16" Type="http://schemas.openxmlformats.org/officeDocument/2006/relationships/control" Target="../activeX/activeX7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5" Type="http://schemas.openxmlformats.org/officeDocument/2006/relationships/image" Target="../media/image6.emf"/><Relationship Id="rId10" Type="http://schemas.openxmlformats.org/officeDocument/2006/relationships/control" Target="../activeX/activeX4.xml"/><Relationship Id="rId19" Type="http://schemas.microsoft.com/office/2017/10/relationships/threadedComment" Target="../threadedComments/threadedComment3.xml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Relationship Id="rId14" Type="http://schemas.openxmlformats.org/officeDocument/2006/relationships/control" Target="../activeX/activeX6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www.energy.gov.za/files/IEP/2016/IEP-AnnexureB-Macroeconomic-Assumptions.pdf" TargetMode="External"/><Relationship Id="rId1" Type="http://schemas.openxmlformats.org/officeDocument/2006/relationships/hyperlink" Target="http://www.eskom.co.za/Whatweredoing/ElectricityGeneration/KoebergNuclearPowerStation/TheKoebergExperience/Pages/The_Koeberg_Experience.aspx" TargetMode="External"/><Relationship Id="rId6" Type="http://schemas.openxmlformats.org/officeDocument/2006/relationships/comments" Target="../comments4.xml"/><Relationship Id="rId5" Type="http://schemas.openxmlformats.org/officeDocument/2006/relationships/vmlDrawing" Target="../drawings/vmlDrawing4.vml"/><Relationship Id="rId4" Type="http://schemas.openxmlformats.org/officeDocument/2006/relationships/drawing" Target="../drawings/drawing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Relationship Id="rId5" Type="http://schemas.microsoft.com/office/2017/10/relationships/threadedComment" Target="../threadedComments/threadedComment4.xml"/><Relationship Id="rId4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D891E-56E0-4A8D-A79A-1FD74EC26C1E}">
  <sheetPr codeName="Sheet1">
    <tabColor theme="5"/>
  </sheetPr>
  <dimension ref="B2:D4"/>
  <sheetViews>
    <sheetView workbookViewId="0">
      <selection activeCell="D3" sqref="D3"/>
    </sheetView>
  </sheetViews>
  <sheetFormatPr defaultRowHeight="12.75" x14ac:dyDescent="0.2"/>
  <sheetData>
    <row r="2" spans="2:4" x14ac:dyDescent="0.2">
      <c r="B2" t="s">
        <v>39</v>
      </c>
      <c r="D2" s="13">
        <f>[1]ProcDataTnD!$H$9</f>
        <v>3.9E-2</v>
      </c>
    </row>
    <row r="3" spans="2:4" ht="15" x14ac:dyDescent="0.25">
      <c r="B3" t="s">
        <v>40</v>
      </c>
      <c r="D3" s="15">
        <v>0.15</v>
      </c>
    </row>
    <row r="4" spans="2:4" ht="15" x14ac:dyDescent="0.25">
      <c r="B4" t="s">
        <v>41</v>
      </c>
      <c r="D4" s="14">
        <v>2025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6FFC4-2971-4AAA-B927-40CBF915AC84}">
  <sheetPr codeName="Sheet2">
    <tabColor theme="4"/>
  </sheetPr>
  <dimension ref="A1:K28"/>
  <sheetViews>
    <sheetView workbookViewId="0">
      <selection activeCell="D3" sqref="D3"/>
    </sheetView>
  </sheetViews>
  <sheetFormatPr defaultRowHeight="12.75" x14ac:dyDescent="0.2"/>
  <cols>
    <col min="3" max="3" width="16.28515625" bestFit="1" customWidth="1"/>
    <col min="4" max="4" width="22.140625" bestFit="1" customWidth="1"/>
    <col min="5" max="5" width="10.140625" bestFit="1" customWidth="1"/>
    <col min="6" max="6" width="19.5703125" bestFit="1" customWidth="1"/>
  </cols>
  <sheetData>
    <row r="1" spans="1:11" x14ac:dyDescent="0.2">
      <c r="A1" t="s">
        <v>20</v>
      </c>
      <c r="B1" t="s">
        <v>0</v>
      </c>
    </row>
    <row r="2" spans="1:11" x14ac:dyDescent="0.2">
      <c r="B2" t="s">
        <v>1</v>
      </c>
      <c r="C2" t="s">
        <v>728</v>
      </c>
      <c r="D2" t="s">
        <v>729</v>
      </c>
      <c r="E2" t="s">
        <v>2</v>
      </c>
      <c r="F2" t="s">
        <v>3</v>
      </c>
      <c r="K2" s="1" t="str">
        <f ca="1">MID(CELL("filename",K1),FIND("]",CELL("filename",K1))+1,255)</f>
        <v>ITEMS-Con</v>
      </c>
    </row>
    <row r="3" spans="1:11" x14ac:dyDescent="0.2">
      <c r="B3" t="s">
        <v>1</v>
      </c>
      <c r="C3" t="s">
        <v>726</v>
      </c>
      <c r="D3" t="s">
        <v>727</v>
      </c>
      <c r="E3" t="s">
        <v>2</v>
      </c>
      <c r="F3" t="s">
        <v>3</v>
      </c>
    </row>
    <row r="4" spans="1:11" x14ac:dyDescent="0.2">
      <c r="B4" t="s">
        <v>1</v>
      </c>
      <c r="C4" t="s">
        <v>4</v>
      </c>
      <c r="D4" t="s">
        <v>53</v>
      </c>
      <c r="E4" t="s">
        <v>2</v>
      </c>
      <c r="F4" t="s">
        <v>5</v>
      </c>
    </row>
    <row r="5" spans="1:11" x14ac:dyDescent="0.2">
      <c r="B5" t="s">
        <v>1</v>
      </c>
      <c r="C5" t="s">
        <v>55</v>
      </c>
      <c r="D5" t="s">
        <v>54</v>
      </c>
      <c r="E5" t="s">
        <v>2</v>
      </c>
      <c r="F5" t="s">
        <v>5</v>
      </c>
    </row>
    <row r="6" spans="1:11" x14ac:dyDescent="0.2">
      <c r="B6" t="s">
        <v>1</v>
      </c>
      <c r="C6" t="s">
        <v>723</v>
      </c>
      <c r="D6" t="s">
        <v>724</v>
      </c>
      <c r="E6" t="s">
        <v>2</v>
      </c>
      <c r="F6" t="s">
        <v>5</v>
      </c>
    </row>
    <row r="7" spans="1:11" x14ac:dyDescent="0.2">
      <c r="B7" t="s">
        <v>1</v>
      </c>
      <c r="C7" t="s">
        <v>42</v>
      </c>
      <c r="D7" t="s">
        <v>43</v>
      </c>
      <c r="E7" t="s">
        <v>2</v>
      </c>
      <c r="F7" t="s">
        <v>5</v>
      </c>
    </row>
    <row r="8" spans="1:11" x14ac:dyDescent="0.2">
      <c r="B8" t="s">
        <v>1</v>
      </c>
      <c r="C8" t="s">
        <v>44</v>
      </c>
      <c r="D8" t="s">
        <v>45</v>
      </c>
      <c r="E8" t="s">
        <v>2</v>
      </c>
      <c r="F8" t="s">
        <v>5</v>
      </c>
    </row>
    <row r="9" spans="1:11" x14ac:dyDescent="0.2">
      <c r="B9" t="s">
        <v>653</v>
      </c>
      <c r="C9" t="s">
        <v>654</v>
      </c>
      <c r="D9" s="71" t="s">
        <v>655</v>
      </c>
      <c r="E9" t="s">
        <v>656</v>
      </c>
      <c r="F9" t="s">
        <v>657</v>
      </c>
    </row>
    <row r="10" spans="1:11" x14ac:dyDescent="0.2">
      <c r="B10" t="s">
        <v>653</v>
      </c>
      <c r="C10" t="s">
        <v>658</v>
      </c>
      <c r="D10" s="71" t="s">
        <v>659</v>
      </c>
      <c r="E10" t="s">
        <v>656</v>
      </c>
      <c r="F10" t="s">
        <v>657</v>
      </c>
    </row>
    <row r="11" spans="1:11" x14ac:dyDescent="0.2">
      <c r="B11" t="s">
        <v>653</v>
      </c>
      <c r="C11" t="s">
        <v>660</v>
      </c>
      <c r="D11" s="71" t="s">
        <v>661</v>
      </c>
      <c r="E11" t="s">
        <v>656</v>
      </c>
      <c r="F11" t="s">
        <v>657</v>
      </c>
    </row>
    <row r="12" spans="1:11" x14ac:dyDescent="0.2">
      <c r="B12" t="s">
        <v>653</v>
      </c>
      <c r="C12" t="s">
        <v>662</v>
      </c>
      <c r="D12" s="71" t="s">
        <v>663</v>
      </c>
      <c r="E12" t="s">
        <v>656</v>
      </c>
      <c r="F12" t="s">
        <v>657</v>
      </c>
    </row>
    <row r="13" spans="1:11" ht="15" x14ac:dyDescent="0.2">
      <c r="B13" t="s">
        <v>653</v>
      </c>
      <c r="C13" s="72" t="s">
        <v>664</v>
      </c>
      <c r="D13" s="71" t="s">
        <v>665</v>
      </c>
      <c r="E13" t="s">
        <v>656</v>
      </c>
      <c r="F13" t="s">
        <v>666</v>
      </c>
    </row>
    <row r="14" spans="1:11" ht="15" x14ac:dyDescent="0.2">
      <c r="B14" t="s">
        <v>653</v>
      </c>
      <c r="C14" s="72" t="s">
        <v>667</v>
      </c>
      <c r="D14" s="71" t="s">
        <v>668</v>
      </c>
      <c r="E14" t="s">
        <v>656</v>
      </c>
      <c r="F14" t="s">
        <v>666</v>
      </c>
    </row>
    <row r="15" spans="1:11" ht="15" x14ac:dyDescent="0.2">
      <c r="B15" t="s">
        <v>653</v>
      </c>
      <c r="C15" s="72" t="s">
        <v>669</v>
      </c>
      <c r="D15" s="71" t="s">
        <v>670</v>
      </c>
      <c r="E15" t="s">
        <v>656</v>
      </c>
      <c r="F15" t="s">
        <v>666</v>
      </c>
    </row>
    <row r="16" spans="1:11" ht="15" x14ac:dyDescent="0.2">
      <c r="B16" t="s">
        <v>653</v>
      </c>
      <c r="C16" s="72" t="s">
        <v>671</v>
      </c>
      <c r="D16" s="71" t="s">
        <v>672</v>
      </c>
      <c r="E16" t="s">
        <v>656</v>
      </c>
      <c r="F16" t="s">
        <v>666</v>
      </c>
    </row>
    <row r="17" spans="2:6" ht="15" x14ac:dyDescent="0.2">
      <c r="B17" t="s">
        <v>673</v>
      </c>
      <c r="C17" s="72" t="s">
        <v>247</v>
      </c>
      <c r="D17" s="71" t="s">
        <v>674</v>
      </c>
      <c r="E17" t="s">
        <v>675</v>
      </c>
      <c r="F17" t="s">
        <v>676</v>
      </c>
    </row>
    <row r="18" spans="2:6" ht="15" x14ac:dyDescent="0.2">
      <c r="B18" t="s">
        <v>673</v>
      </c>
      <c r="C18" s="72" t="s">
        <v>246</v>
      </c>
      <c r="D18" s="71" t="s">
        <v>677</v>
      </c>
      <c r="E18" t="s">
        <v>675</v>
      </c>
      <c r="F18" t="s">
        <v>676</v>
      </c>
    </row>
    <row r="19" spans="2:6" ht="15" x14ac:dyDescent="0.2">
      <c r="B19" t="s">
        <v>673</v>
      </c>
      <c r="C19" s="72" t="s">
        <v>245</v>
      </c>
      <c r="D19" s="71" t="s">
        <v>678</v>
      </c>
      <c r="E19" t="s">
        <v>675</v>
      </c>
      <c r="F19" t="s">
        <v>676</v>
      </c>
    </row>
    <row r="20" spans="2:6" ht="15" x14ac:dyDescent="0.2">
      <c r="B20" t="s">
        <v>673</v>
      </c>
      <c r="C20" s="72" t="s">
        <v>244</v>
      </c>
      <c r="D20" s="71" t="s">
        <v>679</v>
      </c>
      <c r="E20" t="s">
        <v>675</v>
      </c>
      <c r="F20" t="s">
        <v>676</v>
      </c>
    </row>
    <row r="21" spans="2:6" ht="15" x14ac:dyDescent="0.2">
      <c r="B21" t="s">
        <v>673</v>
      </c>
      <c r="C21" s="72" t="s">
        <v>680</v>
      </c>
      <c r="D21" s="71" t="s">
        <v>681</v>
      </c>
      <c r="E21" t="s">
        <v>675</v>
      </c>
      <c r="F21" t="s">
        <v>676</v>
      </c>
    </row>
    <row r="22" spans="2:6" ht="15" x14ac:dyDescent="0.2">
      <c r="B22" t="s">
        <v>673</v>
      </c>
      <c r="C22" s="72" t="s">
        <v>682</v>
      </c>
      <c r="D22" s="71" t="s">
        <v>683</v>
      </c>
      <c r="E22" t="s">
        <v>675</v>
      </c>
      <c r="F22" t="s">
        <v>676</v>
      </c>
    </row>
    <row r="23" spans="2:6" ht="15" x14ac:dyDescent="0.2">
      <c r="B23" t="s">
        <v>673</v>
      </c>
      <c r="C23" s="72" t="s">
        <v>684</v>
      </c>
      <c r="D23" s="71" t="s">
        <v>685</v>
      </c>
      <c r="E23" t="s">
        <v>675</v>
      </c>
      <c r="F23" t="s">
        <v>676</v>
      </c>
    </row>
    <row r="24" spans="2:6" ht="15" x14ac:dyDescent="0.2">
      <c r="B24" t="s">
        <v>673</v>
      </c>
      <c r="C24" s="72" t="s">
        <v>686</v>
      </c>
      <c r="D24" s="71" t="s">
        <v>687</v>
      </c>
      <c r="E24" t="s">
        <v>675</v>
      </c>
      <c r="F24" t="s">
        <v>676</v>
      </c>
    </row>
    <row r="25" spans="2:6" x14ac:dyDescent="0.2">
      <c r="B25" t="s">
        <v>1</v>
      </c>
      <c r="C25" t="s">
        <v>692</v>
      </c>
      <c r="D25" t="s">
        <v>715</v>
      </c>
      <c r="E25" t="s">
        <v>2</v>
      </c>
      <c r="F25" t="s">
        <v>5</v>
      </c>
    </row>
    <row r="26" spans="2:6" x14ac:dyDescent="0.2">
      <c r="B26" t="s">
        <v>1</v>
      </c>
      <c r="C26" t="s">
        <v>693</v>
      </c>
      <c r="D26" t="s">
        <v>716</v>
      </c>
      <c r="E26" t="s">
        <v>2</v>
      </c>
      <c r="F26" t="s">
        <v>5</v>
      </c>
    </row>
    <row r="27" spans="2:6" x14ac:dyDescent="0.2">
      <c r="B27" t="s">
        <v>1</v>
      </c>
      <c r="C27" t="s">
        <v>694</v>
      </c>
      <c r="D27" t="s">
        <v>717</v>
      </c>
      <c r="E27" t="s">
        <v>2</v>
      </c>
      <c r="F27" t="s">
        <v>5</v>
      </c>
    </row>
    <row r="28" spans="2:6" x14ac:dyDescent="0.2">
      <c r="B28" t="s">
        <v>1</v>
      </c>
      <c r="C28" t="s">
        <v>695</v>
      </c>
      <c r="D28" t="s">
        <v>718</v>
      </c>
      <c r="E28" t="s">
        <v>2</v>
      </c>
      <c r="F28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C8F24-4E56-49F3-9204-FD5A5900A5D7}">
  <sheetPr codeName="Sheet3">
    <tabColor theme="4"/>
  </sheetPr>
  <dimension ref="A1:N38"/>
  <sheetViews>
    <sheetView workbookViewId="0">
      <selection activeCell="C4" sqref="C4"/>
    </sheetView>
  </sheetViews>
  <sheetFormatPr defaultRowHeight="12.75" x14ac:dyDescent="0.2"/>
  <cols>
    <col min="2" max="2" width="16.28515625" customWidth="1"/>
    <col min="3" max="3" width="17.85546875" customWidth="1"/>
    <col min="4" max="5" width="13.42578125" bestFit="1" customWidth="1"/>
    <col min="6" max="8" width="4.5703125" customWidth="1"/>
  </cols>
  <sheetData>
    <row r="1" spans="1:14" x14ac:dyDescent="0.2">
      <c r="A1" t="s">
        <v>21</v>
      </c>
      <c r="B1" t="s">
        <v>0</v>
      </c>
    </row>
    <row r="2" spans="1:14" x14ac:dyDescent="0.2">
      <c r="B2" t="s">
        <v>6</v>
      </c>
      <c r="C2" t="str">
        <f>'ITEMS-Con'!C2</f>
        <v>UCCAP_BATR</v>
      </c>
      <c r="D2" t="s">
        <v>7</v>
      </c>
      <c r="E2" t="s">
        <v>7</v>
      </c>
      <c r="F2" t="s">
        <v>7</v>
      </c>
      <c r="G2" t="s">
        <v>7</v>
      </c>
      <c r="H2" t="s">
        <v>7</v>
      </c>
      <c r="I2">
        <v>1</v>
      </c>
      <c r="N2" s="1" t="str">
        <f ca="1">MID(CELL("filename",N1),FIND("]",CELL("filename",N1))+1,255)</f>
        <v>ConTID</v>
      </c>
    </row>
    <row r="3" spans="1:14" x14ac:dyDescent="0.2">
      <c r="B3" t="s">
        <v>6</v>
      </c>
      <c r="C3" t="str">
        <f>'ITEMS-Con'!C3</f>
        <v>UCACT_FIRM</v>
      </c>
      <c r="D3" t="s">
        <v>7</v>
      </c>
      <c r="E3" t="s">
        <v>7</v>
      </c>
      <c r="F3" t="s">
        <v>7</v>
      </c>
      <c r="G3" t="s">
        <v>7</v>
      </c>
      <c r="H3" t="s">
        <v>7</v>
      </c>
      <c r="I3">
        <v>1</v>
      </c>
    </row>
    <row r="4" spans="1:14" x14ac:dyDescent="0.2">
      <c r="B4" t="s">
        <v>6</v>
      </c>
      <c r="C4" t="s">
        <v>55</v>
      </c>
      <c r="D4" t="s">
        <v>7</v>
      </c>
      <c r="E4" t="s">
        <v>7</v>
      </c>
      <c r="F4" t="s">
        <v>7</v>
      </c>
      <c r="G4" t="s">
        <v>7</v>
      </c>
      <c r="H4" t="s">
        <v>7</v>
      </c>
      <c r="I4">
        <v>1</v>
      </c>
    </row>
    <row r="5" spans="1:14" x14ac:dyDescent="0.2">
      <c r="B5" t="s">
        <v>6</v>
      </c>
      <c r="C5" t="s">
        <v>4</v>
      </c>
      <c r="D5" t="s">
        <v>7</v>
      </c>
      <c r="E5" t="s">
        <v>7</v>
      </c>
      <c r="F5" t="s">
        <v>7</v>
      </c>
      <c r="G5" t="s">
        <v>7</v>
      </c>
      <c r="H5" t="s">
        <v>7</v>
      </c>
      <c r="I5">
        <v>1</v>
      </c>
    </row>
    <row r="6" spans="1:14" x14ac:dyDescent="0.2">
      <c r="B6" t="s">
        <v>688</v>
      </c>
      <c r="C6" t="s">
        <v>664</v>
      </c>
      <c r="D6" t="s">
        <v>7</v>
      </c>
      <c r="E6" t="s">
        <v>247</v>
      </c>
      <c r="F6" t="s">
        <v>7</v>
      </c>
      <c r="G6" t="s">
        <v>7</v>
      </c>
      <c r="H6" t="s">
        <v>7</v>
      </c>
      <c r="I6">
        <v>1</v>
      </c>
    </row>
    <row r="7" spans="1:14" x14ac:dyDescent="0.2">
      <c r="B7" t="s">
        <v>688</v>
      </c>
      <c r="C7" t="s">
        <v>667</v>
      </c>
      <c r="D7" t="s">
        <v>7</v>
      </c>
      <c r="E7" t="s">
        <v>246</v>
      </c>
      <c r="F7" t="s">
        <v>7</v>
      </c>
      <c r="G7" t="s">
        <v>7</v>
      </c>
      <c r="H7" t="s">
        <v>7</v>
      </c>
      <c r="I7">
        <v>1</v>
      </c>
    </row>
    <row r="8" spans="1:14" x14ac:dyDescent="0.2">
      <c r="B8" t="s">
        <v>688</v>
      </c>
      <c r="C8" t="s">
        <v>669</v>
      </c>
      <c r="D8" t="s">
        <v>7</v>
      </c>
      <c r="E8" t="s">
        <v>245</v>
      </c>
      <c r="F8" t="s">
        <v>7</v>
      </c>
      <c r="G8" t="s">
        <v>7</v>
      </c>
      <c r="H8" t="s">
        <v>7</v>
      </c>
      <c r="I8">
        <v>1</v>
      </c>
    </row>
    <row r="9" spans="1:14" x14ac:dyDescent="0.2">
      <c r="B9" t="s">
        <v>688</v>
      </c>
      <c r="C9" t="s">
        <v>671</v>
      </c>
      <c r="D9" t="s">
        <v>7</v>
      </c>
      <c r="E9" t="s">
        <v>244</v>
      </c>
      <c r="F9" t="s">
        <v>7</v>
      </c>
      <c r="G9" t="s">
        <v>7</v>
      </c>
      <c r="H9" t="s">
        <v>7</v>
      </c>
      <c r="I9">
        <v>1</v>
      </c>
    </row>
    <row r="10" spans="1:14" x14ac:dyDescent="0.2">
      <c r="B10" t="s">
        <v>688</v>
      </c>
      <c r="C10" t="s">
        <v>654</v>
      </c>
      <c r="D10" t="s">
        <v>7</v>
      </c>
      <c r="E10" t="s">
        <v>680</v>
      </c>
      <c r="F10" t="s">
        <v>7</v>
      </c>
      <c r="G10" t="s">
        <v>7</v>
      </c>
      <c r="H10" t="s">
        <v>7</v>
      </c>
      <c r="I10">
        <v>1</v>
      </c>
    </row>
    <row r="11" spans="1:14" x14ac:dyDescent="0.2">
      <c r="B11" t="s">
        <v>688</v>
      </c>
      <c r="C11" t="s">
        <v>658</v>
      </c>
      <c r="D11" t="s">
        <v>7</v>
      </c>
      <c r="E11" t="s">
        <v>682</v>
      </c>
      <c r="F11" t="s">
        <v>7</v>
      </c>
      <c r="G11" t="s">
        <v>7</v>
      </c>
      <c r="H11" t="s">
        <v>7</v>
      </c>
      <c r="I11">
        <v>1</v>
      </c>
    </row>
    <row r="12" spans="1:14" x14ac:dyDescent="0.2">
      <c r="B12" t="s">
        <v>688</v>
      </c>
      <c r="C12" t="s">
        <v>660</v>
      </c>
      <c r="D12" t="s">
        <v>7</v>
      </c>
      <c r="E12" t="s">
        <v>684</v>
      </c>
      <c r="F12" t="s">
        <v>7</v>
      </c>
      <c r="G12" t="s">
        <v>7</v>
      </c>
      <c r="H12" t="s">
        <v>7</v>
      </c>
      <c r="I12">
        <v>1</v>
      </c>
    </row>
    <row r="13" spans="1:14" x14ac:dyDescent="0.2">
      <c r="B13" t="s">
        <v>688</v>
      </c>
      <c r="C13" t="s">
        <v>662</v>
      </c>
      <c r="D13" t="s">
        <v>7</v>
      </c>
      <c r="E13" t="s">
        <v>686</v>
      </c>
      <c r="F13" t="s">
        <v>7</v>
      </c>
      <c r="G13" t="s">
        <v>7</v>
      </c>
      <c r="H13" t="s">
        <v>7</v>
      </c>
      <c r="I13">
        <v>1</v>
      </c>
    </row>
    <row r="14" spans="1:14" x14ac:dyDescent="0.2">
      <c r="B14" t="s">
        <v>689</v>
      </c>
      <c r="C14" t="s">
        <v>664</v>
      </c>
      <c r="D14" t="s">
        <v>7</v>
      </c>
      <c r="E14" t="s">
        <v>7</v>
      </c>
      <c r="F14" t="s">
        <v>7</v>
      </c>
      <c r="G14" t="s">
        <v>7</v>
      </c>
      <c r="H14" t="s">
        <v>7</v>
      </c>
      <c r="I14">
        <v>1</v>
      </c>
    </row>
    <row r="15" spans="1:14" x14ac:dyDescent="0.2">
      <c r="B15" t="s">
        <v>689</v>
      </c>
      <c r="C15" t="s">
        <v>667</v>
      </c>
      <c r="D15" t="s">
        <v>7</v>
      </c>
      <c r="E15" t="s">
        <v>7</v>
      </c>
      <c r="F15" t="s">
        <v>7</v>
      </c>
      <c r="G15" t="s">
        <v>7</v>
      </c>
      <c r="H15" t="s">
        <v>7</v>
      </c>
      <c r="I15">
        <v>1</v>
      </c>
    </row>
    <row r="16" spans="1:14" x14ac:dyDescent="0.2">
      <c r="B16" t="s">
        <v>689</v>
      </c>
      <c r="C16" t="s">
        <v>669</v>
      </c>
      <c r="D16" t="s">
        <v>7</v>
      </c>
      <c r="E16" t="s">
        <v>7</v>
      </c>
      <c r="F16" t="s">
        <v>7</v>
      </c>
      <c r="G16" t="s">
        <v>7</v>
      </c>
      <c r="H16" t="s">
        <v>7</v>
      </c>
      <c r="I16">
        <v>1</v>
      </c>
    </row>
    <row r="17" spans="2:9" x14ac:dyDescent="0.2">
      <c r="B17" t="s">
        <v>689</v>
      </c>
      <c r="C17" t="s">
        <v>671</v>
      </c>
      <c r="D17" t="s">
        <v>7</v>
      </c>
      <c r="E17" t="s">
        <v>7</v>
      </c>
      <c r="F17" t="s">
        <v>7</v>
      </c>
      <c r="G17" t="s">
        <v>7</v>
      </c>
      <c r="H17" t="s">
        <v>7</v>
      </c>
      <c r="I17">
        <v>1</v>
      </c>
    </row>
    <row r="18" spans="2:9" x14ac:dyDescent="0.2">
      <c r="B18" t="s">
        <v>689</v>
      </c>
      <c r="C18" t="s">
        <v>654</v>
      </c>
      <c r="D18" t="s">
        <v>7</v>
      </c>
      <c r="E18" t="s">
        <v>7</v>
      </c>
      <c r="F18" t="s">
        <v>7</v>
      </c>
      <c r="G18" t="s">
        <v>7</v>
      </c>
      <c r="H18" t="s">
        <v>7</v>
      </c>
      <c r="I18">
        <v>1</v>
      </c>
    </row>
    <row r="19" spans="2:9" x14ac:dyDescent="0.2">
      <c r="B19" t="s">
        <v>689</v>
      </c>
      <c r="C19" t="s">
        <v>658</v>
      </c>
      <c r="D19" t="s">
        <v>7</v>
      </c>
      <c r="E19" t="s">
        <v>7</v>
      </c>
      <c r="F19" t="s">
        <v>7</v>
      </c>
      <c r="G19" t="s">
        <v>7</v>
      </c>
      <c r="H19" t="s">
        <v>7</v>
      </c>
      <c r="I19">
        <v>1</v>
      </c>
    </row>
    <row r="20" spans="2:9" x14ac:dyDescent="0.2">
      <c r="B20" t="s">
        <v>689</v>
      </c>
      <c r="C20" t="s">
        <v>660</v>
      </c>
      <c r="D20" t="s">
        <v>7</v>
      </c>
      <c r="E20" t="s">
        <v>7</v>
      </c>
      <c r="F20" t="s">
        <v>7</v>
      </c>
      <c r="G20" t="s">
        <v>7</v>
      </c>
      <c r="H20" t="s">
        <v>7</v>
      </c>
      <c r="I20">
        <v>1</v>
      </c>
    </row>
    <row r="21" spans="2:9" x14ac:dyDescent="0.2">
      <c r="B21" t="s">
        <v>689</v>
      </c>
      <c r="C21" t="s">
        <v>662</v>
      </c>
      <c r="D21" t="s">
        <v>7</v>
      </c>
      <c r="E21" t="s">
        <v>7</v>
      </c>
      <c r="F21" t="s">
        <v>7</v>
      </c>
      <c r="G21" t="s">
        <v>7</v>
      </c>
      <c r="H21" t="s">
        <v>7</v>
      </c>
      <c r="I21">
        <v>1</v>
      </c>
    </row>
    <row r="22" spans="2:9" x14ac:dyDescent="0.2">
      <c r="B22" t="s">
        <v>690</v>
      </c>
      <c r="C22" t="s">
        <v>664</v>
      </c>
      <c r="D22" t="s">
        <v>247</v>
      </c>
      <c r="E22" t="s">
        <v>7</v>
      </c>
      <c r="F22" t="s">
        <v>7</v>
      </c>
      <c r="G22" t="s">
        <v>7</v>
      </c>
      <c r="H22" t="s">
        <v>7</v>
      </c>
      <c r="I22">
        <v>1</v>
      </c>
    </row>
    <row r="23" spans="2:9" x14ac:dyDescent="0.2">
      <c r="B23" t="s">
        <v>690</v>
      </c>
      <c r="C23" t="s">
        <v>667</v>
      </c>
      <c r="D23" t="s">
        <v>246</v>
      </c>
      <c r="E23" t="s">
        <v>7</v>
      </c>
      <c r="F23" t="s">
        <v>7</v>
      </c>
      <c r="G23" t="s">
        <v>7</v>
      </c>
      <c r="H23" t="s">
        <v>7</v>
      </c>
      <c r="I23">
        <v>1</v>
      </c>
    </row>
    <row r="24" spans="2:9" x14ac:dyDescent="0.2">
      <c r="B24" t="s">
        <v>690</v>
      </c>
      <c r="C24" t="s">
        <v>669</v>
      </c>
      <c r="D24" t="s">
        <v>245</v>
      </c>
      <c r="E24" t="s">
        <v>7</v>
      </c>
      <c r="F24" t="s">
        <v>7</v>
      </c>
      <c r="G24" t="s">
        <v>7</v>
      </c>
      <c r="H24" t="s">
        <v>7</v>
      </c>
      <c r="I24">
        <v>1</v>
      </c>
    </row>
    <row r="25" spans="2:9" x14ac:dyDescent="0.2">
      <c r="B25" t="s">
        <v>690</v>
      </c>
      <c r="C25" t="s">
        <v>671</v>
      </c>
      <c r="D25" t="s">
        <v>244</v>
      </c>
      <c r="E25" t="s">
        <v>7</v>
      </c>
      <c r="F25" t="s">
        <v>7</v>
      </c>
      <c r="G25" t="s">
        <v>7</v>
      </c>
      <c r="H25" t="s">
        <v>7</v>
      </c>
      <c r="I25">
        <v>1</v>
      </c>
    </row>
    <row r="26" spans="2:9" x14ac:dyDescent="0.2">
      <c r="B26" t="s">
        <v>690</v>
      </c>
      <c r="C26" t="s">
        <v>654</v>
      </c>
      <c r="D26" t="s">
        <v>680</v>
      </c>
      <c r="E26" t="s">
        <v>7</v>
      </c>
      <c r="F26" t="s">
        <v>7</v>
      </c>
      <c r="G26" t="s">
        <v>7</v>
      </c>
      <c r="H26" t="s">
        <v>7</v>
      </c>
      <c r="I26">
        <v>1</v>
      </c>
    </row>
    <row r="27" spans="2:9" x14ac:dyDescent="0.2">
      <c r="B27" t="s">
        <v>690</v>
      </c>
      <c r="C27" t="s">
        <v>658</v>
      </c>
      <c r="D27" t="s">
        <v>682</v>
      </c>
      <c r="E27" t="s">
        <v>7</v>
      </c>
      <c r="F27" t="s">
        <v>7</v>
      </c>
      <c r="G27" t="s">
        <v>7</v>
      </c>
      <c r="H27" t="s">
        <v>7</v>
      </c>
      <c r="I27">
        <v>1</v>
      </c>
    </row>
    <row r="28" spans="2:9" x14ac:dyDescent="0.2">
      <c r="B28" t="s">
        <v>690</v>
      </c>
      <c r="C28" t="s">
        <v>660</v>
      </c>
      <c r="D28" t="s">
        <v>684</v>
      </c>
      <c r="E28" t="s">
        <v>7</v>
      </c>
      <c r="F28" t="s">
        <v>7</v>
      </c>
      <c r="G28" t="s">
        <v>7</v>
      </c>
      <c r="H28" t="s">
        <v>7</v>
      </c>
      <c r="I28">
        <v>1</v>
      </c>
    </row>
    <row r="29" spans="2:9" x14ac:dyDescent="0.2">
      <c r="B29" t="s">
        <v>690</v>
      </c>
      <c r="C29" t="s">
        <v>662</v>
      </c>
      <c r="D29" t="s">
        <v>686</v>
      </c>
      <c r="E29" t="s">
        <v>7</v>
      </c>
      <c r="F29" t="s">
        <v>7</v>
      </c>
      <c r="G29" t="s">
        <v>7</v>
      </c>
      <c r="H29" t="s">
        <v>7</v>
      </c>
      <c r="I29">
        <v>1</v>
      </c>
    </row>
    <row r="30" spans="2:9" x14ac:dyDescent="0.2">
      <c r="B30" t="s">
        <v>691</v>
      </c>
      <c r="C30" t="s">
        <v>654</v>
      </c>
      <c r="D30" t="s">
        <v>247</v>
      </c>
      <c r="E30" t="s">
        <v>7</v>
      </c>
      <c r="F30" t="s">
        <v>7</v>
      </c>
      <c r="G30" t="s">
        <v>7</v>
      </c>
      <c r="H30" t="s">
        <v>7</v>
      </c>
      <c r="I30">
        <v>1</v>
      </c>
    </row>
    <row r="31" spans="2:9" x14ac:dyDescent="0.2">
      <c r="B31" t="s">
        <v>691</v>
      </c>
      <c r="C31" t="s">
        <v>658</v>
      </c>
      <c r="D31" t="s">
        <v>246</v>
      </c>
      <c r="E31" t="s">
        <v>7</v>
      </c>
      <c r="F31" t="s">
        <v>7</v>
      </c>
      <c r="G31" t="s">
        <v>7</v>
      </c>
      <c r="H31" t="s">
        <v>7</v>
      </c>
      <c r="I31">
        <v>1</v>
      </c>
    </row>
    <row r="32" spans="2:9" x14ac:dyDescent="0.2">
      <c r="B32" t="s">
        <v>691</v>
      </c>
      <c r="C32" t="s">
        <v>660</v>
      </c>
      <c r="D32" t="s">
        <v>245</v>
      </c>
      <c r="E32" t="s">
        <v>7</v>
      </c>
      <c r="F32" t="s">
        <v>7</v>
      </c>
      <c r="G32" t="s">
        <v>7</v>
      </c>
      <c r="H32" t="s">
        <v>7</v>
      </c>
      <c r="I32">
        <v>1</v>
      </c>
    </row>
    <row r="33" spans="2:9" x14ac:dyDescent="0.2">
      <c r="B33" t="s">
        <v>691</v>
      </c>
      <c r="C33" t="s">
        <v>662</v>
      </c>
      <c r="D33" t="s">
        <v>244</v>
      </c>
      <c r="E33" t="s">
        <v>7</v>
      </c>
      <c r="F33" t="s">
        <v>7</v>
      </c>
      <c r="G33" t="s">
        <v>7</v>
      </c>
      <c r="H33" t="s">
        <v>7</v>
      </c>
      <c r="I33">
        <v>1</v>
      </c>
    </row>
    <row r="34" spans="2:9" x14ac:dyDescent="0.2">
      <c r="B34" t="s">
        <v>6</v>
      </c>
      <c r="C34" t="s">
        <v>692</v>
      </c>
      <c r="D34" t="s">
        <v>7</v>
      </c>
      <c r="E34" t="s">
        <v>7</v>
      </c>
      <c r="F34" t="s">
        <v>7</v>
      </c>
      <c r="G34" t="s">
        <v>7</v>
      </c>
      <c r="H34" t="s">
        <v>7</v>
      </c>
      <c r="I34">
        <v>1</v>
      </c>
    </row>
    <row r="35" spans="2:9" x14ac:dyDescent="0.2">
      <c r="B35" t="s">
        <v>6</v>
      </c>
      <c r="C35" t="s">
        <v>693</v>
      </c>
      <c r="D35" t="s">
        <v>7</v>
      </c>
      <c r="E35" t="s">
        <v>7</v>
      </c>
      <c r="F35" t="s">
        <v>7</v>
      </c>
      <c r="G35" t="s">
        <v>7</v>
      </c>
      <c r="H35" t="s">
        <v>7</v>
      </c>
      <c r="I35">
        <v>1</v>
      </c>
    </row>
    <row r="36" spans="2:9" x14ac:dyDescent="0.2">
      <c r="B36" t="s">
        <v>6</v>
      </c>
      <c r="C36" t="s">
        <v>694</v>
      </c>
      <c r="D36" t="s">
        <v>7</v>
      </c>
      <c r="E36" t="s">
        <v>7</v>
      </c>
      <c r="F36" t="s">
        <v>7</v>
      </c>
      <c r="G36" t="s">
        <v>7</v>
      </c>
      <c r="H36" t="s">
        <v>7</v>
      </c>
      <c r="I36">
        <v>1</v>
      </c>
    </row>
    <row r="37" spans="2:9" x14ac:dyDescent="0.2">
      <c r="B37" t="s">
        <v>6</v>
      </c>
      <c r="C37" t="s">
        <v>695</v>
      </c>
      <c r="D37" t="s">
        <v>7</v>
      </c>
      <c r="E37" t="s">
        <v>7</v>
      </c>
      <c r="F37" t="s">
        <v>7</v>
      </c>
      <c r="G37" t="s">
        <v>7</v>
      </c>
      <c r="H37" t="s">
        <v>7</v>
      </c>
      <c r="I37">
        <v>1</v>
      </c>
    </row>
    <row r="38" spans="2:9" x14ac:dyDescent="0.2">
      <c r="B38" t="s">
        <v>6</v>
      </c>
      <c r="C38" t="str">
        <f>'ITEMS-Con'!C6</f>
        <v>UCCAP_DUMETR</v>
      </c>
      <c r="D38" t="s">
        <v>7</v>
      </c>
      <c r="E38" t="s">
        <v>7</v>
      </c>
      <c r="F38" t="s">
        <v>7</v>
      </c>
      <c r="G38" t="s">
        <v>7</v>
      </c>
      <c r="H38" t="s">
        <v>7</v>
      </c>
      <c r="I3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C606-03E6-4E53-AE7B-7349668CD223}">
  <sheetPr codeName="Sheet4">
    <tabColor theme="4"/>
  </sheetPr>
  <dimension ref="A1:AP64"/>
  <sheetViews>
    <sheetView topLeftCell="G1" workbookViewId="0">
      <selection activeCell="AB13" sqref="AB13"/>
    </sheetView>
  </sheetViews>
  <sheetFormatPr defaultRowHeight="12.75" x14ac:dyDescent="0.2"/>
  <cols>
    <col min="2" max="2" width="16.28515625" customWidth="1"/>
    <col min="3" max="3" width="17.85546875" customWidth="1"/>
    <col min="4" max="4" width="4.5703125" customWidth="1"/>
    <col min="5" max="5" width="19.140625" bestFit="1" customWidth="1"/>
    <col min="6" max="8" width="4.5703125" customWidth="1"/>
  </cols>
  <sheetData>
    <row r="1" spans="1:42" x14ac:dyDescent="0.2">
      <c r="A1" t="s">
        <v>22</v>
      </c>
      <c r="B1" t="s">
        <v>0</v>
      </c>
      <c r="D1" s="1" t="str">
        <f ca="1">MID(CELL("filename",N1),FIND("]",CELL("filename",N1))+1,255)</f>
        <v>ConTSRM</v>
      </c>
      <c r="I1">
        <v>0</v>
      </c>
      <c r="J1">
        <v>2012</v>
      </c>
      <c r="K1">
        <f>J1+1</f>
        <v>2013</v>
      </c>
      <c r="L1">
        <f t="shared" ref="L1:AL1" si="0">K1+1</f>
        <v>2014</v>
      </c>
      <c r="M1">
        <f t="shared" si="0"/>
        <v>2015</v>
      </c>
      <c r="N1">
        <f t="shared" si="0"/>
        <v>2016</v>
      </c>
      <c r="O1">
        <f t="shared" si="0"/>
        <v>2017</v>
      </c>
      <c r="P1">
        <f t="shared" si="0"/>
        <v>2018</v>
      </c>
      <c r="Q1">
        <f t="shared" si="0"/>
        <v>2019</v>
      </c>
      <c r="R1">
        <f t="shared" si="0"/>
        <v>2020</v>
      </c>
      <c r="S1">
        <f t="shared" si="0"/>
        <v>2021</v>
      </c>
      <c r="T1">
        <f t="shared" si="0"/>
        <v>2022</v>
      </c>
      <c r="U1">
        <f t="shared" si="0"/>
        <v>2023</v>
      </c>
      <c r="V1">
        <f t="shared" si="0"/>
        <v>2024</v>
      </c>
      <c r="W1">
        <f t="shared" si="0"/>
        <v>2025</v>
      </c>
      <c r="X1">
        <f t="shared" si="0"/>
        <v>2026</v>
      </c>
      <c r="Y1">
        <f t="shared" si="0"/>
        <v>2027</v>
      </c>
      <c r="Z1">
        <f t="shared" si="0"/>
        <v>2028</v>
      </c>
      <c r="AA1">
        <f t="shared" si="0"/>
        <v>2029</v>
      </c>
      <c r="AB1">
        <f t="shared" si="0"/>
        <v>2030</v>
      </c>
      <c r="AC1">
        <f t="shared" si="0"/>
        <v>2031</v>
      </c>
      <c r="AD1">
        <f t="shared" si="0"/>
        <v>2032</v>
      </c>
      <c r="AE1">
        <f t="shared" si="0"/>
        <v>2033</v>
      </c>
      <c r="AF1">
        <f t="shared" si="0"/>
        <v>2034</v>
      </c>
      <c r="AG1">
        <f t="shared" si="0"/>
        <v>2035</v>
      </c>
      <c r="AH1">
        <f t="shared" si="0"/>
        <v>2036</v>
      </c>
      <c r="AI1">
        <f t="shared" si="0"/>
        <v>2037</v>
      </c>
      <c r="AJ1">
        <f t="shared" si="0"/>
        <v>2038</v>
      </c>
      <c r="AK1">
        <f t="shared" si="0"/>
        <v>2039</v>
      </c>
      <c r="AL1">
        <f t="shared" si="0"/>
        <v>2040</v>
      </c>
      <c r="AM1">
        <v>2045</v>
      </c>
      <c r="AN1">
        <v>2050</v>
      </c>
      <c r="AO1">
        <v>2060</v>
      </c>
      <c r="AP1">
        <v>2070</v>
      </c>
    </row>
    <row r="2" spans="1:42" x14ac:dyDescent="0.2">
      <c r="B2" t="s">
        <v>8</v>
      </c>
      <c r="C2" t="str">
        <f>'ITEMS-Con'!C2</f>
        <v>UCCAP_BATR</v>
      </c>
      <c r="D2" t="s">
        <v>7</v>
      </c>
      <c r="E2" t="s">
        <v>7</v>
      </c>
      <c r="F2" t="s">
        <v>7</v>
      </c>
      <c r="G2" t="s">
        <v>7</v>
      </c>
      <c r="H2" t="s">
        <v>9</v>
      </c>
      <c r="I2">
        <v>0</v>
      </c>
      <c r="J2" t="s">
        <v>10</v>
      </c>
      <c r="K2" t="s">
        <v>10</v>
      </c>
      <c r="L2" t="s">
        <v>10</v>
      </c>
      <c r="M2" t="s">
        <v>10</v>
      </c>
      <c r="N2" t="s">
        <v>10</v>
      </c>
      <c r="O2" t="s">
        <v>10</v>
      </c>
      <c r="P2" t="s">
        <v>10</v>
      </c>
      <c r="Q2" t="s">
        <v>10</v>
      </c>
      <c r="R2" t="s">
        <v>10</v>
      </c>
      <c r="S2" t="s">
        <v>10</v>
      </c>
      <c r="T2" t="s">
        <v>10</v>
      </c>
      <c r="U2" t="s">
        <v>10</v>
      </c>
      <c r="V2" t="s">
        <v>10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">
      <c r="B3" t="s">
        <v>8</v>
      </c>
      <c r="C3" t="str">
        <f>'ITEMS-Con'!C3</f>
        <v>UCACT_FIRM</v>
      </c>
      <c r="D3" t="s">
        <v>7</v>
      </c>
      <c r="E3" t="s">
        <v>7</v>
      </c>
      <c r="F3" t="s">
        <v>7</v>
      </c>
      <c r="G3" t="s">
        <v>7</v>
      </c>
      <c r="H3" t="s">
        <v>9</v>
      </c>
      <c r="I3">
        <v>0</v>
      </c>
      <c r="J3" t="s">
        <v>10</v>
      </c>
      <c r="K3" t="s">
        <v>10</v>
      </c>
      <c r="L3" t="s">
        <v>10</v>
      </c>
      <c r="M3" t="s">
        <v>10</v>
      </c>
      <c r="N3" t="s">
        <v>10</v>
      </c>
      <c r="O3" t="s">
        <v>10</v>
      </c>
      <c r="P3" t="s">
        <v>10</v>
      </c>
      <c r="Q3" t="s">
        <v>10</v>
      </c>
      <c r="R3" t="s">
        <v>10</v>
      </c>
      <c r="S3" t="s">
        <v>10</v>
      </c>
      <c r="T3" t="s">
        <v>10</v>
      </c>
      <c r="U3" t="s">
        <v>10</v>
      </c>
      <c r="V3" t="s">
        <v>10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">
      <c r="B4" t="s">
        <v>8</v>
      </c>
      <c r="C4" t="s">
        <v>4</v>
      </c>
      <c r="D4" t="s">
        <v>7</v>
      </c>
      <c r="E4" t="s">
        <v>7</v>
      </c>
      <c r="F4" t="s">
        <v>7</v>
      </c>
      <c r="G4" t="s">
        <v>7</v>
      </c>
      <c r="H4" t="s">
        <v>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">
      <c r="B5" t="s">
        <v>11</v>
      </c>
      <c r="C5" t="str">
        <f>C3</f>
        <v>UCACT_FIRM</v>
      </c>
      <c r="D5" t="s">
        <v>12</v>
      </c>
      <c r="E5" t="s">
        <v>730</v>
      </c>
      <c r="F5" t="s">
        <v>7</v>
      </c>
      <c r="G5" t="s">
        <v>13</v>
      </c>
      <c r="H5" t="s">
        <v>7</v>
      </c>
      <c r="I5">
        <v>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10</v>
      </c>
      <c r="R5" t="s">
        <v>10</v>
      </c>
      <c r="S5" t="s">
        <v>10</v>
      </c>
      <c r="T5" t="s">
        <v>10</v>
      </c>
      <c r="U5" t="s">
        <v>10</v>
      </c>
      <c r="V5" t="s">
        <v>10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</row>
    <row r="6" spans="1:42" x14ac:dyDescent="0.2">
      <c r="B6" t="s">
        <v>11</v>
      </c>
      <c r="C6" t="str">
        <f>C3</f>
        <v>UCACT_FIRM</v>
      </c>
      <c r="D6" t="s">
        <v>12</v>
      </c>
      <c r="E6" t="s">
        <v>14</v>
      </c>
      <c r="F6" t="s">
        <v>7</v>
      </c>
      <c r="G6" t="s">
        <v>13</v>
      </c>
      <c r="H6" t="s">
        <v>7</v>
      </c>
      <c r="I6">
        <v>0</v>
      </c>
      <c r="J6" t="s">
        <v>10</v>
      </c>
      <c r="K6" t="s">
        <v>10</v>
      </c>
      <c r="L6" t="s">
        <v>10</v>
      </c>
      <c r="M6" t="s">
        <v>10</v>
      </c>
      <c r="N6" t="s">
        <v>10</v>
      </c>
      <c r="O6" t="s">
        <v>10</v>
      </c>
      <c r="P6" t="s">
        <v>10</v>
      </c>
      <c r="Q6" t="s">
        <v>10</v>
      </c>
      <c r="R6" t="s">
        <v>10</v>
      </c>
      <c r="S6" t="s">
        <v>10</v>
      </c>
      <c r="T6" t="s">
        <v>10</v>
      </c>
      <c r="U6" t="s">
        <v>10</v>
      </c>
      <c r="V6" t="s">
        <v>10</v>
      </c>
      <c r="W6">
        <v>-0.08</v>
      </c>
      <c r="X6">
        <v>-0.08</v>
      </c>
      <c r="Y6">
        <v>-0.08</v>
      </c>
      <c r="Z6">
        <v>-0.08</v>
      </c>
      <c r="AA6">
        <v>-0.08</v>
      </c>
      <c r="AB6">
        <v>-0.08</v>
      </c>
      <c r="AC6">
        <v>-0.08</v>
      </c>
      <c r="AD6">
        <v>-0.08</v>
      </c>
      <c r="AE6">
        <v>-0.08</v>
      </c>
      <c r="AF6">
        <v>-0.08</v>
      </c>
      <c r="AG6">
        <v>-0.08</v>
      </c>
      <c r="AH6">
        <v>-0.08</v>
      </c>
      <c r="AI6">
        <v>-0.08</v>
      </c>
      <c r="AJ6">
        <v>-0.08</v>
      </c>
      <c r="AK6">
        <v>-0.08</v>
      </c>
      <c r="AL6">
        <v>-0.08</v>
      </c>
      <c r="AM6">
        <v>-0.08</v>
      </c>
      <c r="AN6">
        <v>-0.08</v>
      </c>
      <c r="AO6">
        <v>-0.08</v>
      </c>
      <c r="AP6">
        <v>-0.08</v>
      </c>
    </row>
    <row r="7" spans="1:42" x14ac:dyDescent="0.2">
      <c r="B7" t="s">
        <v>11</v>
      </c>
      <c r="C7" t="str">
        <f>C3</f>
        <v>UCACT_FIRM</v>
      </c>
      <c r="D7" t="s">
        <v>12</v>
      </c>
      <c r="E7" t="s">
        <v>15</v>
      </c>
      <c r="F7" t="s">
        <v>7</v>
      </c>
      <c r="G7" t="s">
        <v>13</v>
      </c>
      <c r="H7" t="s">
        <v>7</v>
      </c>
      <c r="I7">
        <v>0</v>
      </c>
      <c r="J7" t="s">
        <v>10</v>
      </c>
      <c r="K7" t="s">
        <v>10</v>
      </c>
      <c r="L7" t="s">
        <v>10</v>
      </c>
      <c r="M7" t="s">
        <v>10</v>
      </c>
      <c r="N7" t="s">
        <v>10</v>
      </c>
      <c r="O7" t="s">
        <v>10</v>
      </c>
      <c r="P7" t="s">
        <v>10</v>
      </c>
      <c r="Q7" t="s">
        <v>10</v>
      </c>
      <c r="R7" t="s">
        <v>10</v>
      </c>
      <c r="S7" t="s">
        <v>10</v>
      </c>
      <c r="T7" t="s">
        <v>10</v>
      </c>
      <c r="U7" t="s">
        <v>10</v>
      </c>
      <c r="V7" t="s">
        <v>10</v>
      </c>
      <c r="W7">
        <v>-0.08</v>
      </c>
      <c r="X7">
        <v>-0.08</v>
      </c>
      <c r="Y7">
        <v>-0.08</v>
      </c>
      <c r="Z7">
        <v>-0.08</v>
      </c>
      <c r="AA7">
        <v>-0.08</v>
      </c>
      <c r="AB7">
        <v>-0.08</v>
      </c>
      <c r="AC7">
        <v>-0.08</v>
      </c>
      <c r="AD7">
        <v>-0.08</v>
      </c>
      <c r="AE7">
        <v>-0.08</v>
      </c>
      <c r="AF7">
        <v>-0.08</v>
      </c>
      <c r="AG7">
        <v>-0.08</v>
      </c>
      <c r="AH7">
        <v>-0.08</v>
      </c>
      <c r="AI7">
        <v>-0.08</v>
      </c>
      <c r="AJ7">
        <v>-0.08</v>
      </c>
      <c r="AK7">
        <v>-0.08</v>
      </c>
      <c r="AL7">
        <v>-0.08</v>
      </c>
      <c r="AM7">
        <v>-0.08</v>
      </c>
      <c r="AN7">
        <v>-0.08</v>
      </c>
      <c r="AO7">
        <v>-0.08</v>
      </c>
      <c r="AP7">
        <v>-0.08</v>
      </c>
    </row>
    <row r="8" spans="1:42" x14ac:dyDescent="0.2">
      <c r="B8" t="s">
        <v>16</v>
      </c>
      <c r="C8" t="str">
        <f>C2</f>
        <v>UCCAP_BATR</v>
      </c>
      <c r="D8" t="s">
        <v>12</v>
      </c>
      <c r="E8" t="s">
        <v>17</v>
      </c>
      <c r="F8" t="s">
        <v>7</v>
      </c>
      <c r="G8" t="s">
        <v>7</v>
      </c>
      <c r="H8" t="s">
        <v>7</v>
      </c>
      <c r="I8">
        <v>0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  <c r="AG8">
        <v>-1</v>
      </c>
      <c r="AH8">
        <v>-1</v>
      </c>
      <c r="AI8">
        <v>-1</v>
      </c>
      <c r="AJ8">
        <v>-1</v>
      </c>
      <c r="AK8">
        <v>-1</v>
      </c>
      <c r="AL8">
        <v>-1</v>
      </c>
      <c r="AM8">
        <v>-1</v>
      </c>
      <c r="AN8">
        <v>-1</v>
      </c>
      <c r="AO8">
        <v>-1</v>
      </c>
      <c r="AP8">
        <v>-1</v>
      </c>
    </row>
    <row r="9" spans="1:42" x14ac:dyDescent="0.2">
      <c r="B9" t="s">
        <v>16</v>
      </c>
      <c r="C9" t="str">
        <f>C8</f>
        <v>UCCAP_BATR</v>
      </c>
      <c r="D9" t="s">
        <v>12</v>
      </c>
      <c r="E9" t="s">
        <v>730</v>
      </c>
      <c r="F9" t="s">
        <v>7</v>
      </c>
      <c r="G9" t="s">
        <v>7</v>
      </c>
      <c r="H9" t="s">
        <v>7</v>
      </c>
      <c r="I9">
        <v>0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</row>
    <row r="10" spans="1:42" x14ac:dyDescent="0.2">
      <c r="B10" t="s">
        <v>18</v>
      </c>
      <c r="C10" t="s">
        <v>4</v>
      </c>
      <c r="D10" t="s">
        <v>12</v>
      </c>
      <c r="E10" t="s">
        <v>19</v>
      </c>
      <c r="F10" t="s">
        <v>7</v>
      </c>
      <c r="G10" t="s">
        <v>7</v>
      </c>
      <c r="H10" t="s">
        <v>7</v>
      </c>
      <c r="I10">
        <v>0</v>
      </c>
      <c r="J10">
        <f>IF(J1&gt;='ReserveMargin Inputs'!$D$4,-(1+'ReserveMargin Inputs'!$D$3)/(1-'ReserveMargin Inputs'!$D$2),0)</f>
        <v>0</v>
      </c>
      <c r="K10">
        <f>IF(K1&gt;='ReserveMargin Inputs'!$D$4,-(1+'ReserveMargin Inputs'!$D$3)/(1-'ReserveMargin Inputs'!$D$2),0)</f>
        <v>0</v>
      </c>
      <c r="L10">
        <f>IF(L1&gt;='ReserveMargin Inputs'!$D$4,-(1+'ReserveMargin Inputs'!$D$3)/(1-'ReserveMargin Inputs'!$D$2),0)</f>
        <v>0</v>
      </c>
      <c r="M10">
        <f>IF(M1&gt;='ReserveMargin Inputs'!$D$4,-(1+'ReserveMargin Inputs'!$D$3)/(1-'ReserveMargin Inputs'!$D$2),0)</f>
        <v>0</v>
      </c>
      <c r="N10">
        <f>IF(N1&gt;='ReserveMargin Inputs'!$D$4,-(1+'ReserveMargin Inputs'!$D$3)/(1-'ReserveMargin Inputs'!$D$2),0)</f>
        <v>0</v>
      </c>
      <c r="O10">
        <f>IF(O1&gt;='ReserveMargin Inputs'!$D$4,-(1+'ReserveMargin Inputs'!$D$3)/(1-'ReserveMargin Inputs'!$D$2),0)</f>
        <v>0</v>
      </c>
      <c r="P10">
        <f>IF(P1&gt;='ReserveMargin Inputs'!$D$4,-(1+'ReserveMargin Inputs'!$D$3)/(1-'ReserveMargin Inputs'!$D$2),0)</f>
        <v>0</v>
      </c>
      <c r="Q10">
        <f>IF(Q1&gt;='ReserveMargin Inputs'!$D$4,-(1+'ReserveMargin Inputs'!$D$3)/(1-'ReserveMargin Inputs'!$D$2),0)</f>
        <v>0</v>
      </c>
      <c r="R10">
        <f>IF(R1&gt;='ReserveMargin Inputs'!$D$4,-(1+'ReserveMargin Inputs'!$D$3)/(1-'ReserveMargin Inputs'!$D$2),0)</f>
        <v>0</v>
      </c>
      <c r="S10">
        <f>IF(S1&gt;='ReserveMargin Inputs'!$D$4,-(1+'ReserveMargin Inputs'!$D$3)/(1-'ReserveMargin Inputs'!$D$2),0)</f>
        <v>0</v>
      </c>
      <c r="T10">
        <f>IF(T1&gt;='ReserveMargin Inputs'!$D$4,-(1+'ReserveMargin Inputs'!$D$3)/(1-'ReserveMargin Inputs'!$D$2),0)</f>
        <v>0</v>
      </c>
      <c r="U10">
        <f>IF(U1&gt;='ReserveMargin Inputs'!$D$4,-(1+'ReserveMargin Inputs'!$D$3)/(1-'ReserveMargin Inputs'!$D$2),0)</f>
        <v>0</v>
      </c>
      <c r="V10">
        <f>IF(V1&gt;='ReserveMargin Inputs'!$D$4,-(1+'ReserveMargin Inputs'!$D$3)/(1-'ReserveMargin Inputs'!$D$2),0)</f>
        <v>0</v>
      </c>
      <c r="W10">
        <f>IF(W1&gt;='ReserveMargin Inputs'!$D$4,-(1+'ReserveMargin Inputs'!$D$3)/(1-'ReserveMargin Inputs'!$D$2),0)</f>
        <v>-1.1966701352757543</v>
      </c>
      <c r="X10">
        <f>IF(X1&gt;='ReserveMargin Inputs'!$D$4,-(1+'ReserveMargin Inputs'!$D$3)/(1-'ReserveMargin Inputs'!$D$2),0)</f>
        <v>-1.1966701352757543</v>
      </c>
      <c r="Y10">
        <f>IF(Y1&gt;='ReserveMargin Inputs'!$D$4,-(1+'ReserveMargin Inputs'!$D$3)/(1-'ReserveMargin Inputs'!$D$2),0)</f>
        <v>-1.1966701352757543</v>
      </c>
      <c r="Z10">
        <f>IF(Z1&gt;='ReserveMargin Inputs'!$D$4,-(1+'ReserveMargin Inputs'!$D$3)/(1-'ReserveMargin Inputs'!$D$2),0)</f>
        <v>-1.1966701352757543</v>
      </c>
      <c r="AA10">
        <f>IF(AA1&gt;='ReserveMargin Inputs'!$D$4,-(1+'ReserveMargin Inputs'!$D$3)/(1-'ReserveMargin Inputs'!$D$2),0)</f>
        <v>-1.1966701352757543</v>
      </c>
      <c r="AB10">
        <f>IF(AB1&gt;='ReserveMargin Inputs'!$D$4,-(1+'ReserveMargin Inputs'!$D$3)/(1-'ReserveMargin Inputs'!$D$2),0)</f>
        <v>-1.1966701352757543</v>
      </c>
      <c r="AC10">
        <f>IF(AC1&gt;='ReserveMargin Inputs'!$D$4,-(1+'ReserveMargin Inputs'!$D$3)/(1-'ReserveMargin Inputs'!$D$2),0)</f>
        <v>-1.1966701352757543</v>
      </c>
      <c r="AD10">
        <f>IF(AD1&gt;='ReserveMargin Inputs'!$D$4,-(1+'ReserveMargin Inputs'!$D$3)/(1-'ReserveMargin Inputs'!$D$2),0)</f>
        <v>-1.1966701352757543</v>
      </c>
      <c r="AE10">
        <f>IF(AE1&gt;='ReserveMargin Inputs'!$D$4,-(1+'ReserveMargin Inputs'!$D$3)/(1-'ReserveMargin Inputs'!$D$2),0)</f>
        <v>-1.1966701352757543</v>
      </c>
      <c r="AF10">
        <f>IF(AF1&gt;='ReserveMargin Inputs'!$D$4,-(1+'ReserveMargin Inputs'!$D$3)/(1-'ReserveMargin Inputs'!$D$2),0)</f>
        <v>-1.1966701352757543</v>
      </c>
      <c r="AG10">
        <f>IF(AG1&gt;='ReserveMargin Inputs'!$D$4,-(1+'ReserveMargin Inputs'!$D$3)/(1-'ReserveMargin Inputs'!$D$2),0)</f>
        <v>-1.1966701352757543</v>
      </c>
      <c r="AH10">
        <f>IF(AH1&gt;='ReserveMargin Inputs'!$D$4,-(1+'ReserveMargin Inputs'!$D$3)/(1-'ReserveMargin Inputs'!$D$2),0)</f>
        <v>-1.1966701352757543</v>
      </c>
      <c r="AI10">
        <f>IF(AI1&gt;='ReserveMargin Inputs'!$D$4,-(1+'ReserveMargin Inputs'!$D$3)/(1-'ReserveMargin Inputs'!$D$2),0)</f>
        <v>-1.1966701352757543</v>
      </c>
      <c r="AJ10">
        <f>IF(AJ1&gt;='ReserveMargin Inputs'!$D$4,-(1+'ReserveMargin Inputs'!$D$3)/(1-'ReserveMargin Inputs'!$D$2),0)</f>
        <v>-1.1966701352757543</v>
      </c>
      <c r="AK10">
        <f>IF(AK1&gt;='ReserveMargin Inputs'!$D$4,-(1+'ReserveMargin Inputs'!$D$3)/(1-'ReserveMargin Inputs'!$D$2),0)</f>
        <v>-1.1966701352757543</v>
      </c>
      <c r="AL10">
        <f>IF(AL1&gt;='ReserveMargin Inputs'!$D$4,-(1+'ReserveMargin Inputs'!$D$3)/(1-'ReserveMargin Inputs'!$D$2),0)</f>
        <v>-1.1966701352757543</v>
      </c>
      <c r="AM10">
        <f>IF(AM1&gt;='ReserveMargin Inputs'!$D$4,-(1+'ReserveMargin Inputs'!$D$3)/(1-'ReserveMargin Inputs'!$D$2),0)</f>
        <v>-1.1966701352757543</v>
      </c>
      <c r="AN10">
        <f>IF(AN1&gt;='ReserveMargin Inputs'!$D$4,-(1+'ReserveMargin Inputs'!$D$3)/(1-'ReserveMargin Inputs'!$D$2),0)</f>
        <v>-1.1966701352757543</v>
      </c>
      <c r="AO10">
        <f>IF(AO1&gt;='ReserveMargin Inputs'!$D$4,-(1+'ReserveMargin Inputs'!$D$3)/(1-'ReserveMargin Inputs'!$D$2),0)</f>
        <v>-1.1966701352757543</v>
      </c>
      <c r="AP10">
        <f>IF(AP1&gt;='ReserveMargin Inputs'!$D$4,-(1+'ReserveMargin Inputs'!$D$3)/(1-'ReserveMargin Inputs'!$D$2),0)</f>
        <v>-1.1966701352757543</v>
      </c>
    </row>
    <row r="11" spans="1:42" x14ac:dyDescent="0.2">
      <c r="A11" t="str">
        <f t="shared" ref="A11:A32" si="1">IF(E11="","*","")</f>
        <v/>
      </c>
      <c r="B11" t="s">
        <v>18</v>
      </c>
      <c r="C11" t="s">
        <v>4</v>
      </c>
      <c r="D11" t="s">
        <v>12</v>
      </c>
      <c r="E11" t="str">
        <f>ProcDataRM!B9</f>
        <v>ETCLECAMD-E</v>
      </c>
      <c r="F11" t="s">
        <v>7</v>
      </c>
      <c r="G11" t="s">
        <v>7</v>
      </c>
      <c r="H11" t="s">
        <v>7</v>
      </c>
      <c r="I11">
        <v>3</v>
      </c>
      <c r="R11">
        <f>ProcDataRM!M9</f>
        <v>0.625</v>
      </c>
      <c r="W11" t="str">
        <f>ProcDataRM!N9</f>
        <v/>
      </c>
      <c r="AB11" t="str">
        <f>ProcDataRM!O9</f>
        <v/>
      </c>
    </row>
    <row r="12" spans="1:42" x14ac:dyDescent="0.2">
      <c r="A12" t="str">
        <f t="shared" si="1"/>
        <v/>
      </c>
      <c r="B12" t="s">
        <v>18</v>
      </c>
      <c r="C12" t="s">
        <v>4</v>
      </c>
      <c r="D12" t="s">
        <v>12</v>
      </c>
      <c r="E12" t="str">
        <f>ProcDataRM!B10</f>
        <v>ETCLEGROO-E</v>
      </c>
      <c r="F12" t="s">
        <v>7</v>
      </c>
      <c r="G12" t="s">
        <v>7</v>
      </c>
      <c r="H12" t="s">
        <v>7</v>
      </c>
      <c r="I12">
        <v>3</v>
      </c>
      <c r="R12">
        <f>ProcDataRM!M10</f>
        <v>0.5</v>
      </c>
      <c r="W12" t="str">
        <f>ProcDataRM!N10</f>
        <v/>
      </c>
      <c r="AB12" t="str">
        <f>ProcDataRM!O10</f>
        <v/>
      </c>
    </row>
    <row r="13" spans="1:42" x14ac:dyDescent="0.2">
      <c r="A13" t="str">
        <f t="shared" si="1"/>
        <v/>
      </c>
      <c r="B13" t="s">
        <v>18</v>
      </c>
      <c r="C13" t="s">
        <v>4</v>
      </c>
      <c r="D13" t="s">
        <v>12</v>
      </c>
      <c r="E13" t="str">
        <f>ProcDataRM!B11</f>
        <v>ETCLEKOMA-E</v>
      </c>
      <c r="F13" t="s">
        <v>7</v>
      </c>
      <c r="G13" t="s">
        <v>7</v>
      </c>
      <c r="H13" t="s">
        <v>7</v>
      </c>
      <c r="I13">
        <v>3</v>
      </c>
      <c r="R13">
        <f>ProcDataRM!M11</f>
        <v>0.75</v>
      </c>
      <c r="W13" t="str">
        <f>ProcDataRM!N11</f>
        <v/>
      </c>
      <c r="AB13" t="str">
        <f>ProcDataRM!O11</f>
        <v/>
      </c>
    </row>
    <row r="14" spans="1:42" x14ac:dyDescent="0.2">
      <c r="A14" t="str">
        <f t="shared" si="1"/>
        <v/>
      </c>
      <c r="B14" t="s">
        <v>18</v>
      </c>
      <c r="C14" t="s">
        <v>4</v>
      </c>
      <c r="D14" t="s">
        <v>12</v>
      </c>
      <c r="E14" t="str">
        <f>ProcDataRM!B12</f>
        <v>ETCLEARNO-E</v>
      </c>
      <c r="F14" t="s">
        <v>7</v>
      </c>
      <c r="G14" t="s">
        <v>7</v>
      </c>
      <c r="H14" t="s">
        <v>7</v>
      </c>
      <c r="I14">
        <v>3</v>
      </c>
      <c r="R14">
        <f>ProcDataRM!M12</f>
        <v>0.66666666666666674</v>
      </c>
      <c r="W14" t="str">
        <f>ProcDataRM!N12</f>
        <v/>
      </c>
      <c r="AB14" t="str">
        <f>ProcDataRM!O12</f>
        <v/>
      </c>
    </row>
    <row r="15" spans="1:42" x14ac:dyDescent="0.2">
      <c r="A15" t="str">
        <f t="shared" si="1"/>
        <v/>
      </c>
      <c r="B15" t="s">
        <v>18</v>
      </c>
      <c r="C15" t="s">
        <v>4</v>
      </c>
      <c r="D15" t="s">
        <v>12</v>
      </c>
      <c r="E15" t="str">
        <f>ProcDataRM!B13</f>
        <v>ETCLEDUVH-E</v>
      </c>
      <c r="F15" t="s">
        <v>7</v>
      </c>
      <c r="G15" t="s">
        <v>7</v>
      </c>
      <c r="H15" t="s">
        <v>7</v>
      </c>
      <c r="I15">
        <v>3</v>
      </c>
      <c r="R15">
        <f>ProcDataRM!M13</f>
        <v>0.66666666666666674</v>
      </c>
      <c r="W15" t="str">
        <f>ProcDataRM!N13</f>
        <v/>
      </c>
      <c r="AB15" t="str">
        <f>ProcDataRM!O13</f>
        <v/>
      </c>
    </row>
    <row r="16" spans="1:42" x14ac:dyDescent="0.2">
      <c r="A16" t="str">
        <f t="shared" si="1"/>
        <v/>
      </c>
      <c r="B16" t="s">
        <v>18</v>
      </c>
      <c r="C16" t="s">
        <v>4</v>
      </c>
      <c r="D16" t="s">
        <v>12</v>
      </c>
      <c r="E16" t="str">
        <f>ProcDataRM!B14</f>
        <v>ETCLEHEND-E</v>
      </c>
      <c r="F16" t="s">
        <v>7</v>
      </c>
      <c r="G16" t="s">
        <v>7</v>
      </c>
      <c r="H16" t="s">
        <v>7</v>
      </c>
      <c r="I16">
        <v>3</v>
      </c>
      <c r="R16">
        <f>ProcDataRM!M14</f>
        <v>0.7142857142857143</v>
      </c>
      <c r="W16" t="str">
        <f>ProcDataRM!N14</f>
        <v/>
      </c>
      <c r="AB16" t="str">
        <f>ProcDataRM!O14</f>
        <v/>
      </c>
    </row>
    <row r="17" spans="1:28" x14ac:dyDescent="0.2">
      <c r="A17" t="str">
        <f t="shared" si="1"/>
        <v/>
      </c>
      <c r="B17" t="s">
        <v>18</v>
      </c>
      <c r="C17" t="s">
        <v>4</v>
      </c>
      <c r="D17" t="s">
        <v>12</v>
      </c>
      <c r="E17" t="str">
        <f>ProcDataRM!B15</f>
        <v>ETCLEKEND-E</v>
      </c>
      <c r="F17" t="s">
        <v>7</v>
      </c>
      <c r="G17" t="s">
        <v>7</v>
      </c>
      <c r="H17" t="s">
        <v>7</v>
      </c>
      <c r="I17">
        <v>3</v>
      </c>
      <c r="R17">
        <f>ProcDataRM!M15</f>
        <v>0.83333333333333337</v>
      </c>
      <c r="W17" t="str">
        <f>ProcDataRM!N15</f>
        <v/>
      </c>
      <c r="AB17" t="str">
        <f>ProcDataRM!O15</f>
        <v/>
      </c>
    </row>
    <row r="18" spans="1:28" x14ac:dyDescent="0.2">
      <c r="A18" t="str">
        <f t="shared" si="1"/>
        <v/>
      </c>
      <c r="B18" t="s">
        <v>18</v>
      </c>
      <c r="C18" t="s">
        <v>4</v>
      </c>
      <c r="D18" t="s">
        <v>12</v>
      </c>
      <c r="E18" t="str">
        <f>ProcDataRM!B16</f>
        <v>ETCLEKRIE-E</v>
      </c>
      <c r="F18" t="s">
        <v>7</v>
      </c>
      <c r="G18" t="s">
        <v>7</v>
      </c>
      <c r="H18" t="s">
        <v>7</v>
      </c>
      <c r="I18">
        <v>3</v>
      </c>
      <c r="R18">
        <f>ProcDataRM!M16</f>
        <v>0.66666666666666674</v>
      </c>
      <c r="W18" t="str">
        <f>ProcDataRM!N16</f>
        <v/>
      </c>
      <c r="AB18" t="str">
        <f>ProcDataRM!O16</f>
        <v/>
      </c>
    </row>
    <row r="19" spans="1:28" x14ac:dyDescent="0.2">
      <c r="A19" t="str">
        <f t="shared" si="1"/>
        <v/>
      </c>
      <c r="B19" t="s">
        <v>18</v>
      </c>
      <c r="C19" t="s">
        <v>4</v>
      </c>
      <c r="D19" t="s">
        <v>12</v>
      </c>
      <c r="E19" t="str">
        <f>ProcDataRM!B17</f>
        <v>ETCLELETH-E</v>
      </c>
      <c r="F19" t="s">
        <v>7</v>
      </c>
      <c r="G19" t="s">
        <v>7</v>
      </c>
      <c r="H19" t="s">
        <v>7</v>
      </c>
      <c r="I19">
        <v>3</v>
      </c>
      <c r="R19">
        <f>ProcDataRM!M17</f>
        <v>0.83333333333333337</v>
      </c>
      <c r="W19" t="str">
        <f>ProcDataRM!N17</f>
        <v/>
      </c>
      <c r="AB19" t="str">
        <f>ProcDataRM!O17</f>
        <v/>
      </c>
    </row>
    <row r="20" spans="1:28" x14ac:dyDescent="0.2">
      <c r="A20" t="str">
        <f t="shared" si="1"/>
        <v/>
      </c>
      <c r="B20" t="s">
        <v>18</v>
      </c>
      <c r="C20" t="s">
        <v>4</v>
      </c>
      <c r="D20" t="s">
        <v>12</v>
      </c>
      <c r="E20" t="str">
        <f>ProcDataRM!B18</f>
        <v>ETCLEMAJD-E</v>
      </c>
      <c r="F20" t="s">
        <v>7</v>
      </c>
      <c r="G20" t="s">
        <v>7</v>
      </c>
      <c r="H20" t="s">
        <v>7</v>
      </c>
      <c r="I20">
        <v>3</v>
      </c>
      <c r="R20">
        <f>ProcDataRM!M18</f>
        <v>0.83333333333333337</v>
      </c>
      <c r="W20" t="str">
        <f>ProcDataRM!N18</f>
        <v/>
      </c>
      <c r="AB20" t="str">
        <f>ProcDataRM!O18</f>
        <v/>
      </c>
    </row>
    <row r="21" spans="1:28" x14ac:dyDescent="0.2">
      <c r="A21" t="str">
        <f t="shared" si="1"/>
        <v/>
      </c>
      <c r="B21" t="s">
        <v>18</v>
      </c>
      <c r="C21" t="s">
        <v>4</v>
      </c>
      <c r="D21" t="s">
        <v>12</v>
      </c>
      <c r="E21" t="str">
        <f>ProcDataRM!B19</f>
        <v>ETCLEMAJW-E</v>
      </c>
      <c r="F21" t="s">
        <v>7</v>
      </c>
      <c r="G21" t="s">
        <v>7</v>
      </c>
      <c r="H21" t="s">
        <v>7</v>
      </c>
      <c r="I21">
        <v>3</v>
      </c>
      <c r="R21">
        <f>ProcDataRM!M19</f>
        <v>0.83333333333333337</v>
      </c>
      <c r="W21" t="str">
        <f>ProcDataRM!N19</f>
        <v/>
      </c>
      <c r="AB21" t="str">
        <f>ProcDataRM!O19</f>
        <v/>
      </c>
    </row>
    <row r="22" spans="1:28" x14ac:dyDescent="0.2">
      <c r="A22" t="str">
        <f t="shared" si="1"/>
        <v/>
      </c>
      <c r="B22" t="s">
        <v>18</v>
      </c>
      <c r="C22" t="s">
        <v>4</v>
      </c>
      <c r="D22" t="s">
        <v>12</v>
      </c>
      <c r="E22" t="str">
        <f>ProcDataRM!B20</f>
        <v>ETCLEMATI-E</v>
      </c>
      <c r="F22" t="s">
        <v>7</v>
      </c>
      <c r="G22" t="s">
        <v>7</v>
      </c>
      <c r="H22" t="s">
        <v>7</v>
      </c>
      <c r="I22">
        <v>3</v>
      </c>
      <c r="R22">
        <f>ProcDataRM!M20</f>
        <v>1</v>
      </c>
      <c r="W22" t="str">
        <f>ProcDataRM!N20</f>
        <v/>
      </c>
      <c r="AB22" t="str">
        <f>ProcDataRM!O20</f>
        <v/>
      </c>
    </row>
    <row r="23" spans="1:28" x14ac:dyDescent="0.2">
      <c r="A23" t="str">
        <f t="shared" si="1"/>
        <v/>
      </c>
      <c r="B23" t="s">
        <v>18</v>
      </c>
      <c r="C23" t="s">
        <v>4</v>
      </c>
      <c r="D23" t="s">
        <v>12</v>
      </c>
      <c r="E23" t="str">
        <f>ProcDataRM!B21</f>
        <v>ETCLEMATL-E</v>
      </c>
      <c r="F23" t="s">
        <v>7</v>
      </c>
      <c r="G23" t="s">
        <v>7</v>
      </c>
      <c r="H23" t="s">
        <v>7</v>
      </c>
      <c r="I23">
        <v>3</v>
      </c>
      <c r="R23">
        <f>ProcDataRM!M21</f>
        <v>0.83333333333333337</v>
      </c>
      <c r="W23" t="str">
        <f>ProcDataRM!N21</f>
        <v/>
      </c>
      <c r="AB23" t="str">
        <f>ProcDataRM!O21</f>
        <v/>
      </c>
    </row>
    <row r="24" spans="1:28" x14ac:dyDescent="0.2">
      <c r="A24" t="str">
        <f t="shared" si="1"/>
        <v/>
      </c>
      <c r="B24" t="s">
        <v>18</v>
      </c>
      <c r="C24" t="s">
        <v>4</v>
      </c>
      <c r="D24" t="s">
        <v>12</v>
      </c>
      <c r="E24" t="str">
        <f>ProcDataRM!B22</f>
        <v>ETCLETUTU-E</v>
      </c>
      <c r="F24" t="s">
        <v>7</v>
      </c>
      <c r="G24" t="s">
        <v>7</v>
      </c>
      <c r="H24" t="s">
        <v>7</v>
      </c>
      <c r="I24">
        <v>3</v>
      </c>
      <c r="R24">
        <f>ProcDataRM!M22</f>
        <v>0.66666666666666674</v>
      </c>
      <c r="W24" t="str">
        <f>ProcDataRM!N22</f>
        <v/>
      </c>
      <c r="AB24" t="str">
        <f>ProcDataRM!O22</f>
        <v/>
      </c>
    </row>
    <row r="25" spans="1:28" x14ac:dyDescent="0.2">
      <c r="A25" t="str">
        <f t="shared" si="1"/>
        <v/>
      </c>
      <c r="B25" t="s">
        <v>18</v>
      </c>
      <c r="C25" t="s">
        <v>4</v>
      </c>
      <c r="D25" t="s">
        <v>12</v>
      </c>
      <c r="E25" t="str">
        <f>ProcDataRM!B23</f>
        <v>ETCLEKELB-E</v>
      </c>
      <c r="F25" t="s">
        <v>7</v>
      </c>
      <c r="G25" t="s">
        <v>7</v>
      </c>
      <c r="H25" t="s">
        <v>7</v>
      </c>
      <c r="I25">
        <v>3</v>
      </c>
      <c r="R25">
        <f>ProcDataRM!M23</f>
        <v>0.33333333333333337</v>
      </c>
      <c r="W25" t="str">
        <f>ProcDataRM!N23</f>
        <v/>
      </c>
      <c r="AB25" t="str">
        <f>ProcDataRM!O23</f>
        <v/>
      </c>
    </row>
    <row r="26" spans="1:28" x14ac:dyDescent="0.2">
      <c r="A26" t="str">
        <f t="shared" si="1"/>
        <v/>
      </c>
      <c r="B26" t="s">
        <v>18</v>
      </c>
      <c r="C26" t="s">
        <v>4</v>
      </c>
      <c r="D26" t="s">
        <v>12</v>
      </c>
      <c r="E26" t="str">
        <f>ProcDataRM!B24</f>
        <v>ETCLEPFSS-E</v>
      </c>
      <c r="F26" t="s">
        <v>7</v>
      </c>
      <c r="G26" t="s">
        <v>7</v>
      </c>
      <c r="H26" t="s">
        <v>7</v>
      </c>
      <c r="I26">
        <v>3</v>
      </c>
      <c r="R26">
        <f>ProcDataRM!M24</f>
        <v>0</v>
      </c>
      <c r="W26" t="str">
        <f>ProcDataRM!N24</f>
        <v/>
      </c>
      <c r="AB26" t="str">
        <f>ProcDataRM!O24</f>
        <v/>
      </c>
    </row>
    <row r="27" spans="1:28" x14ac:dyDescent="0.2">
      <c r="A27" t="str">
        <f t="shared" si="1"/>
        <v/>
      </c>
      <c r="B27" t="s">
        <v>18</v>
      </c>
      <c r="C27" t="s">
        <v>4</v>
      </c>
      <c r="D27" t="s">
        <v>12</v>
      </c>
      <c r="E27" t="str">
        <f>ProcDataRM!B25</f>
        <v>ETCLEPFSI-E</v>
      </c>
      <c r="F27" t="s">
        <v>7</v>
      </c>
      <c r="G27" t="s">
        <v>7</v>
      </c>
      <c r="H27" t="s">
        <v>7</v>
      </c>
      <c r="I27">
        <v>3</v>
      </c>
      <c r="R27">
        <f>ProcDataRM!M25</f>
        <v>0</v>
      </c>
      <c r="W27" t="str">
        <f>ProcDataRM!N25</f>
        <v/>
      </c>
      <c r="AB27" t="str">
        <f>ProcDataRM!O25</f>
        <v/>
      </c>
    </row>
    <row r="28" spans="1:28" x14ac:dyDescent="0.2">
      <c r="A28" t="str">
        <f t="shared" si="1"/>
        <v/>
      </c>
      <c r="B28" t="s">
        <v>18</v>
      </c>
      <c r="C28" t="s">
        <v>4</v>
      </c>
      <c r="D28" t="s">
        <v>12</v>
      </c>
      <c r="E28" t="str">
        <f>ProcDataRM!B26</f>
        <v>ETODSGT-E</v>
      </c>
      <c r="F28" t="s">
        <v>7</v>
      </c>
      <c r="G28" t="s">
        <v>7</v>
      </c>
      <c r="H28" t="s">
        <v>7</v>
      </c>
      <c r="I28">
        <v>3</v>
      </c>
      <c r="R28">
        <f>ProcDataRM!M26</f>
        <v>1</v>
      </c>
      <c r="W28" t="str">
        <f>ProcDataRM!N26</f>
        <v/>
      </c>
      <c r="AB28" t="str">
        <f>ProcDataRM!O26</f>
        <v/>
      </c>
    </row>
    <row r="29" spans="1:28" x14ac:dyDescent="0.2">
      <c r="A29" t="str">
        <f t="shared" si="1"/>
        <v/>
      </c>
      <c r="B29" t="s">
        <v>18</v>
      </c>
      <c r="C29" t="s">
        <v>4</v>
      </c>
      <c r="D29" t="s">
        <v>12</v>
      </c>
      <c r="E29" t="str">
        <f>ProcDataRM!B27</f>
        <v>ERHYD-E</v>
      </c>
      <c r="F29" t="s">
        <v>7</v>
      </c>
      <c r="G29" t="s">
        <v>7</v>
      </c>
      <c r="H29" t="s">
        <v>7</v>
      </c>
      <c r="I29">
        <v>3</v>
      </c>
      <c r="R29">
        <f>ProcDataRM!M27</f>
        <v>1</v>
      </c>
      <c r="W29" t="str">
        <f>ProcDataRM!N27</f>
        <v/>
      </c>
      <c r="AB29" t="str">
        <f>ProcDataRM!O27</f>
        <v/>
      </c>
    </row>
    <row r="30" spans="1:28" x14ac:dyDescent="0.2">
      <c r="A30" t="str">
        <f t="shared" si="1"/>
        <v/>
      </c>
      <c r="B30" t="s">
        <v>18</v>
      </c>
      <c r="C30" t="s">
        <v>4</v>
      </c>
      <c r="D30" t="s">
        <v>12</v>
      </c>
      <c r="E30" t="str">
        <f>ProcDataRM!B28</f>
        <v>ERHYD-I</v>
      </c>
      <c r="F30" t="s">
        <v>7</v>
      </c>
      <c r="G30" t="s">
        <v>7</v>
      </c>
      <c r="H30" t="s">
        <v>7</v>
      </c>
      <c r="I30">
        <v>3</v>
      </c>
      <c r="R30">
        <f>ProcDataRM!M28</f>
        <v>0.5</v>
      </c>
      <c r="W30" t="str">
        <f>ProcDataRM!N28</f>
        <v/>
      </c>
      <c r="AB30" t="str">
        <f>ProcDataRM!O28</f>
        <v/>
      </c>
    </row>
    <row r="31" spans="1:28" x14ac:dyDescent="0.2">
      <c r="A31" t="str">
        <f t="shared" si="1"/>
        <v/>
      </c>
      <c r="B31" t="s">
        <v>18</v>
      </c>
      <c r="C31" t="s">
        <v>4</v>
      </c>
      <c r="D31" t="s">
        <v>12</v>
      </c>
      <c r="E31" t="str">
        <f>ProcDataRM!B29</f>
        <v>ETNUC-E</v>
      </c>
      <c r="F31" t="s">
        <v>7</v>
      </c>
      <c r="G31" t="s">
        <v>7</v>
      </c>
      <c r="H31" t="s">
        <v>7</v>
      </c>
      <c r="I31">
        <v>3</v>
      </c>
      <c r="R31">
        <f>ProcDataRM!M29</f>
        <v>1</v>
      </c>
      <c r="W31" t="str">
        <f>ProcDataRM!N29</f>
        <v/>
      </c>
      <c r="AB31" t="str">
        <f>ProcDataRM!O29</f>
        <v/>
      </c>
    </row>
    <row r="32" spans="1:28" x14ac:dyDescent="0.2">
      <c r="A32" t="str">
        <f t="shared" si="1"/>
        <v/>
      </c>
      <c r="B32" t="s">
        <v>18</v>
      </c>
      <c r="C32" t="s">
        <v>4</v>
      </c>
      <c r="D32" t="s">
        <v>12</v>
      </c>
      <c r="E32" t="str">
        <f>ProcDataRM!B30</f>
        <v>EPTSTO-E</v>
      </c>
      <c r="F32" t="s">
        <v>7</v>
      </c>
      <c r="G32" t="s">
        <v>7</v>
      </c>
      <c r="H32" t="s">
        <v>7</v>
      </c>
      <c r="I32">
        <v>3</v>
      </c>
      <c r="R32">
        <f>ProcDataRM!M30</f>
        <v>1</v>
      </c>
      <c r="W32" t="str">
        <f>ProcDataRM!N30</f>
        <v/>
      </c>
      <c r="AB32" t="str">
        <f>ProcDataRM!O30</f>
        <v/>
      </c>
    </row>
    <row r="33" spans="1:28" x14ac:dyDescent="0.2">
      <c r="A33" t="str">
        <f>IF(E33="","*","")</f>
        <v>*</v>
      </c>
      <c r="B33" t="s">
        <v>18</v>
      </c>
      <c r="C33" t="s">
        <v>4</v>
      </c>
      <c r="D33" t="s">
        <v>12</v>
      </c>
      <c r="E33" t="str">
        <f>ProcDataRM!B31</f>
        <v/>
      </c>
      <c r="F33" t="s">
        <v>7</v>
      </c>
      <c r="G33" t="s">
        <v>7</v>
      </c>
      <c r="H33" t="s">
        <v>7</v>
      </c>
      <c r="I33">
        <v>3</v>
      </c>
      <c r="R33" t="str">
        <f>ProcDataRM!M31</f>
        <v/>
      </c>
      <c r="W33" t="str">
        <f>ProcDataRM!N31</f>
        <v/>
      </c>
      <c r="AB33" t="str">
        <f>ProcDataRM!O31</f>
        <v/>
      </c>
    </row>
    <row r="34" spans="1:28" x14ac:dyDescent="0.2">
      <c r="A34" t="str">
        <f t="shared" ref="A34:A64" si="2">IF(E34="","*","")</f>
        <v/>
      </c>
      <c r="B34" t="s">
        <v>18</v>
      </c>
      <c r="C34" t="s">
        <v>4</v>
      </c>
      <c r="D34" t="s">
        <v>12</v>
      </c>
      <c r="E34" t="str">
        <f>ProcDataRM!B32</f>
        <v>ETCLEMEDU-N</v>
      </c>
      <c r="F34" t="s">
        <v>7</v>
      </c>
      <c r="G34" t="s">
        <v>7</v>
      </c>
      <c r="H34" t="s">
        <v>7</v>
      </c>
      <c r="I34">
        <v>3</v>
      </c>
      <c r="R34">
        <f>ProcDataRM!M32</f>
        <v>0.8</v>
      </c>
      <c r="W34">
        <f>ProcDataRM!N32</f>
        <v>1</v>
      </c>
      <c r="AB34">
        <f>ProcDataRM!O32</f>
        <v>1</v>
      </c>
    </row>
    <row r="35" spans="1:28" x14ac:dyDescent="0.2">
      <c r="A35" t="str">
        <f t="shared" si="2"/>
        <v/>
      </c>
      <c r="B35" t="s">
        <v>18</v>
      </c>
      <c r="C35" t="s">
        <v>4</v>
      </c>
      <c r="D35" t="s">
        <v>12</v>
      </c>
      <c r="E35" t="str">
        <f>ProcDataRM!B33</f>
        <v>ETCLEKUSI-N</v>
      </c>
      <c r="F35" t="s">
        <v>7</v>
      </c>
      <c r="G35" t="s">
        <v>7</v>
      </c>
      <c r="H35" t="s">
        <v>7</v>
      </c>
      <c r="I35">
        <v>3</v>
      </c>
      <c r="R35">
        <f>ProcDataRM!M33</f>
        <v>0.66150961087669957</v>
      </c>
      <c r="W35">
        <f>ProcDataRM!N33</f>
        <v>0.8</v>
      </c>
      <c r="AB35">
        <f>ProcDataRM!O33</f>
        <v>1</v>
      </c>
    </row>
    <row r="36" spans="1:28" x14ac:dyDescent="0.2">
      <c r="A36" t="str">
        <f t="shared" si="2"/>
        <v/>
      </c>
      <c r="B36" t="s">
        <v>18</v>
      </c>
      <c r="C36" t="s">
        <v>4</v>
      </c>
      <c r="D36" t="s">
        <v>12</v>
      </c>
      <c r="E36" t="str">
        <f>ProcDataRM!B34</f>
        <v>ETCLEWATE-N</v>
      </c>
      <c r="F36" t="s">
        <v>7</v>
      </c>
      <c r="G36" t="s">
        <v>7</v>
      </c>
      <c r="H36" t="s">
        <v>7</v>
      </c>
      <c r="I36">
        <v>3</v>
      </c>
      <c r="R36">
        <f>ProcDataRM!M34</f>
        <v>1</v>
      </c>
      <c r="W36" t="str">
        <f>ProcDataRM!N34</f>
        <v/>
      </c>
      <c r="AB36" t="str">
        <f>ProcDataRM!O34</f>
        <v/>
      </c>
    </row>
    <row r="37" spans="1:28" x14ac:dyDescent="0.2">
      <c r="A37" t="str">
        <f t="shared" ref="A37" si="3">IF(E37="","*","")</f>
        <v/>
      </c>
      <c r="B37" t="s">
        <v>18</v>
      </c>
      <c r="C37" t="s">
        <v>4</v>
      </c>
      <c r="D37" t="s">
        <v>12</v>
      </c>
      <c r="E37" t="str">
        <f>ProcDataRM!B35</f>
        <v>ETCLE-CCS-N</v>
      </c>
      <c r="F37" t="s">
        <v>7</v>
      </c>
      <c r="G37" t="s">
        <v>7</v>
      </c>
      <c r="H37" t="s">
        <v>7</v>
      </c>
      <c r="I37">
        <v>3</v>
      </c>
      <c r="R37">
        <f>ProcDataRM!M35</f>
        <v>1</v>
      </c>
      <c r="W37" t="str">
        <f>ProcDataRM!N35</f>
        <v/>
      </c>
      <c r="AB37" t="str">
        <f>ProcDataRM!O35</f>
        <v/>
      </c>
    </row>
    <row r="38" spans="1:28" x14ac:dyDescent="0.2">
      <c r="A38" t="str">
        <f t="shared" si="2"/>
        <v/>
      </c>
      <c r="B38" t="s">
        <v>18</v>
      </c>
      <c r="C38" t="s">
        <v>4</v>
      </c>
      <c r="D38" t="s">
        <v>12</v>
      </c>
      <c r="E38" t="str">
        <f>ProcDataRM!B36</f>
        <v>EPTSTO-N</v>
      </c>
      <c r="F38" t="s">
        <v>7</v>
      </c>
      <c r="G38" t="s">
        <v>7</v>
      </c>
      <c r="H38" t="s">
        <v>7</v>
      </c>
      <c r="I38">
        <v>3</v>
      </c>
      <c r="R38">
        <f>ProcDataRM!M36</f>
        <v>1</v>
      </c>
      <c r="W38" t="str">
        <f>ProcDataRM!N36</f>
        <v/>
      </c>
      <c r="AB38" t="str">
        <f>ProcDataRM!O36</f>
        <v/>
      </c>
    </row>
    <row r="39" spans="1:28" x14ac:dyDescent="0.2">
      <c r="A39" t="str">
        <f t="shared" si="2"/>
        <v/>
      </c>
      <c r="B39" t="s">
        <v>18</v>
      </c>
      <c r="C39" t="s">
        <v>4</v>
      </c>
      <c r="D39" t="s">
        <v>12</v>
      </c>
      <c r="E39" t="str">
        <f>ProcDataRM!B37</f>
        <v>ETODSGT-N</v>
      </c>
      <c r="F39" t="s">
        <v>7</v>
      </c>
      <c r="G39" t="s">
        <v>7</v>
      </c>
      <c r="H39" t="s">
        <v>7</v>
      </c>
      <c r="I39">
        <v>3</v>
      </c>
      <c r="R39">
        <f>ProcDataRM!M37</f>
        <v>1</v>
      </c>
      <c r="W39" t="str">
        <f>ProcDataRM!N37</f>
        <v/>
      </c>
      <c r="AB39" t="str">
        <f>ProcDataRM!O37</f>
        <v/>
      </c>
    </row>
    <row r="40" spans="1:28" x14ac:dyDescent="0.2">
      <c r="A40" t="str">
        <f t="shared" si="2"/>
        <v/>
      </c>
      <c r="B40" t="s">
        <v>18</v>
      </c>
      <c r="C40" t="s">
        <v>4</v>
      </c>
      <c r="D40" t="s">
        <v>12</v>
      </c>
      <c r="E40" t="str">
        <f>ProcDataRM!B38</f>
        <v>ETCLDFB-N</v>
      </c>
      <c r="F40" t="s">
        <v>7</v>
      </c>
      <c r="G40" t="s">
        <v>7</v>
      </c>
      <c r="H40" t="s">
        <v>7</v>
      </c>
      <c r="I40">
        <v>3</v>
      </c>
      <c r="R40">
        <f>ProcDataRM!M38</f>
        <v>1</v>
      </c>
      <c r="W40" t="str">
        <f>ProcDataRM!N38</f>
        <v/>
      </c>
      <c r="AB40" t="str">
        <f>ProcDataRM!O38</f>
        <v/>
      </c>
    </row>
    <row r="41" spans="1:28" x14ac:dyDescent="0.2">
      <c r="A41" t="str">
        <f t="shared" si="2"/>
        <v/>
      </c>
      <c r="B41" t="s">
        <v>18</v>
      </c>
      <c r="C41" t="s">
        <v>4</v>
      </c>
      <c r="D41" t="s">
        <v>12</v>
      </c>
      <c r="E41" t="str">
        <f>ProcDataRM!B39</f>
        <v>ERHYD-N</v>
      </c>
      <c r="F41" t="s">
        <v>7</v>
      </c>
      <c r="G41" t="s">
        <v>7</v>
      </c>
      <c r="H41" t="s">
        <v>7</v>
      </c>
      <c r="I41">
        <v>3</v>
      </c>
      <c r="R41" t="str">
        <f>ProcDataRM!M39</f>
        <v/>
      </c>
      <c r="W41" t="str">
        <f>ProcDataRM!N39</f>
        <v/>
      </c>
      <c r="AB41" t="str">
        <f>ProcDataRM!O39</f>
        <v/>
      </c>
    </row>
    <row r="42" spans="1:28" x14ac:dyDescent="0.2">
      <c r="A42" t="str">
        <f t="shared" si="2"/>
        <v/>
      </c>
      <c r="B42" t="s">
        <v>18</v>
      </c>
      <c r="C42" t="s">
        <v>4</v>
      </c>
      <c r="D42" t="s">
        <v>12</v>
      </c>
      <c r="E42" t="str">
        <f>ProcDataRM!B40</f>
        <v>ETNUC-N</v>
      </c>
      <c r="F42" t="s">
        <v>7</v>
      </c>
      <c r="G42" t="s">
        <v>7</v>
      </c>
      <c r="H42" t="s">
        <v>7</v>
      </c>
      <c r="I42">
        <v>3</v>
      </c>
      <c r="R42">
        <f>ProcDataRM!M40</f>
        <v>1</v>
      </c>
      <c r="W42" t="str">
        <f>ProcDataRM!N40</f>
        <v/>
      </c>
      <c r="AB42" t="str">
        <f>ProcDataRM!O40</f>
        <v/>
      </c>
    </row>
    <row r="43" spans="1:28" x14ac:dyDescent="0.2">
      <c r="A43" t="str">
        <f t="shared" si="2"/>
        <v/>
      </c>
      <c r="B43" t="s">
        <v>18</v>
      </c>
      <c r="C43" t="s">
        <v>4</v>
      </c>
      <c r="D43" t="s">
        <v>12</v>
      </c>
      <c r="E43" t="str">
        <f>ProcDataRM!B41</f>
        <v>ERSOLTC09-N</v>
      </c>
      <c r="F43" t="s">
        <v>7</v>
      </c>
      <c r="G43" t="s">
        <v>7</v>
      </c>
      <c r="H43" t="s">
        <v>7</v>
      </c>
      <c r="I43">
        <v>3</v>
      </c>
      <c r="R43" t="str">
        <f>ProcDataRM!M41</f>
        <v/>
      </c>
      <c r="W43" t="str">
        <f>ProcDataRM!N41</f>
        <v/>
      </c>
      <c r="AB43" t="str">
        <f>ProcDataRM!O41</f>
        <v/>
      </c>
    </row>
    <row r="44" spans="1:28" x14ac:dyDescent="0.2">
      <c r="A44" t="str">
        <f t="shared" si="2"/>
        <v/>
      </c>
      <c r="B44" t="s">
        <v>18</v>
      </c>
      <c r="C44" t="s">
        <v>4</v>
      </c>
      <c r="D44" t="s">
        <v>12</v>
      </c>
      <c r="E44" t="str">
        <f>ProcDataRM!B42</f>
        <v>ERSOLPCF-N</v>
      </c>
      <c r="F44" t="s">
        <v>7</v>
      </c>
      <c r="G44" t="s">
        <v>7</v>
      </c>
      <c r="H44" t="s">
        <v>7</v>
      </c>
      <c r="I44">
        <v>3</v>
      </c>
      <c r="R44" t="str">
        <f>ProcDataRM!M42</f>
        <v/>
      </c>
      <c r="W44" t="str">
        <f>ProcDataRM!N42</f>
        <v/>
      </c>
      <c r="AB44" t="str">
        <f>ProcDataRM!O42</f>
        <v/>
      </c>
    </row>
    <row r="45" spans="1:28" x14ac:dyDescent="0.2">
      <c r="A45" t="str">
        <f t="shared" si="2"/>
        <v/>
      </c>
      <c r="B45" t="s">
        <v>18</v>
      </c>
      <c r="C45" t="s">
        <v>4</v>
      </c>
      <c r="D45" t="s">
        <v>12</v>
      </c>
      <c r="E45" t="str">
        <f>ProcDataRM!B43</f>
        <v>ERSOLPCT-N</v>
      </c>
      <c r="F45" t="s">
        <v>7</v>
      </c>
      <c r="G45" t="s">
        <v>7</v>
      </c>
      <c r="H45" t="s">
        <v>7</v>
      </c>
      <c r="I45">
        <v>3</v>
      </c>
      <c r="R45" t="str">
        <f>ProcDataRM!M43</f>
        <v/>
      </c>
      <c r="W45" t="str">
        <f>ProcDataRM!N43</f>
        <v/>
      </c>
      <c r="AB45" t="str">
        <f>ProcDataRM!O43</f>
        <v/>
      </c>
    </row>
    <row r="46" spans="1:28" x14ac:dyDescent="0.2">
      <c r="A46" t="str">
        <f t="shared" si="2"/>
        <v/>
      </c>
      <c r="B46" t="s">
        <v>18</v>
      </c>
      <c r="C46" t="s">
        <v>4</v>
      </c>
      <c r="D46" t="s">
        <v>12</v>
      </c>
      <c r="E46" t="str">
        <f>ProcDataRM!B44</f>
        <v>ERWNDH-N</v>
      </c>
      <c r="F46" t="s">
        <v>7</v>
      </c>
      <c r="G46" t="s">
        <v>7</v>
      </c>
      <c r="H46" t="s">
        <v>7</v>
      </c>
      <c r="I46">
        <v>3</v>
      </c>
      <c r="R46" t="str">
        <f>ProcDataRM!M44</f>
        <v/>
      </c>
      <c r="W46" t="str">
        <f>ProcDataRM!N44</f>
        <v/>
      </c>
      <c r="AB46" t="str">
        <f>ProcDataRM!O44</f>
        <v/>
      </c>
    </row>
    <row r="47" spans="1:28" x14ac:dyDescent="0.2">
      <c r="A47" t="str">
        <f t="shared" si="2"/>
        <v/>
      </c>
      <c r="B47" t="s">
        <v>18</v>
      </c>
      <c r="C47" t="s">
        <v>4</v>
      </c>
      <c r="D47" t="s">
        <v>12</v>
      </c>
      <c r="E47" t="str">
        <f>ProcDataRM!B45</f>
        <v>ERHYDGIW-I</v>
      </c>
      <c r="F47" t="s">
        <v>7</v>
      </c>
      <c r="G47" t="s">
        <v>7</v>
      </c>
      <c r="H47" t="s">
        <v>7</v>
      </c>
      <c r="I47">
        <v>3</v>
      </c>
      <c r="R47">
        <f>ProcDataRM!M45</f>
        <v>0</v>
      </c>
      <c r="W47" t="str">
        <f>ProcDataRM!N45</f>
        <v/>
      </c>
      <c r="AB47" t="str">
        <f>ProcDataRM!O45</f>
        <v/>
      </c>
    </row>
    <row r="48" spans="1:28" x14ac:dyDescent="0.2">
      <c r="A48" t="str">
        <f t="shared" si="2"/>
        <v/>
      </c>
      <c r="B48" t="s">
        <v>18</v>
      </c>
      <c r="C48" t="s">
        <v>4</v>
      </c>
      <c r="D48" t="s">
        <v>12</v>
      </c>
      <c r="E48" t="str">
        <f>ProcDataRM!B46</f>
        <v>ETGICGT-N</v>
      </c>
      <c r="F48" t="s">
        <v>7</v>
      </c>
      <c r="G48" t="s">
        <v>7</v>
      </c>
      <c r="H48" t="s">
        <v>7</v>
      </c>
      <c r="I48">
        <v>3</v>
      </c>
      <c r="R48">
        <f>ProcDataRM!M46</f>
        <v>1</v>
      </c>
      <c r="W48" t="str">
        <f>ProcDataRM!N46</f>
        <v/>
      </c>
      <c r="AB48" t="str">
        <f>ProcDataRM!O46</f>
        <v/>
      </c>
    </row>
    <row r="49" spans="1:28" x14ac:dyDescent="0.2">
      <c r="A49" t="str">
        <f t="shared" ref="A49" si="4">IF(E49="","*","")</f>
        <v/>
      </c>
      <c r="B49" t="s">
        <v>18</v>
      </c>
      <c r="C49" t="s">
        <v>4</v>
      </c>
      <c r="D49" t="s">
        <v>12</v>
      </c>
      <c r="E49" t="str">
        <f>ProcDataRM!B47</f>
        <v>ETHGNGT-N</v>
      </c>
      <c r="F49" t="s">
        <v>7</v>
      </c>
      <c r="G49" t="s">
        <v>7</v>
      </c>
      <c r="H49" t="s">
        <v>7</v>
      </c>
      <c r="I49">
        <v>3</v>
      </c>
      <c r="R49">
        <f>ProcDataRM!M47</f>
        <v>1</v>
      </c>
      <c r="W49" t="str">
        <f>ProcDataRM!N47</f>
        <v/>
      </c>
      <c r="AB49" t="str">
        <f>ProcDataRM!O47</f>
        <v/>
      </c>
    </row>
    <row r="50" spans="1:28" x14ac:dyDescent="0.2">
      <c r="A50" t="str">
        <f t="shared" si="2"/>
        <v/>
      </c>
      <c r="B50" t="s">
        <v>18</v>
      </c>
      <c r="C50" t="s">
        <v>4</v>
      </c>
      <c r="D50" t="s">
        <v>12</v>
      </c>
      <c r="E50" t="str">
        <f>ProcDataRM!B48</f>
        <v>ETGICCC-N</v>
      </c>
      <c r="F50" t="s">
        <v>7</v>
      </c>
      <c r="G50" t="s">
        <v>7</v>
      </c>
      <c r="H50" t="s">
        <v>7</v>
      </c>
      <c r="I50">
        <v>3</v>
      </c>
      <c r="R50">
        <f>ProcDataRM!M48</f>
        <v>1</v>
      </c>
      <c r="W50" t="str">
        <f>ProcDataRM!N48</f>
        <v/>
      </c>
      <c r="AB50" t="str">
        <f>ProcDataRM!O48</f>
        <v/>
      </c>
    </row>
    <row r="51" spans="1:28" x14ac:dyDescent="0.2">
      <c r="A51" t="str">
        <f t="shared" ref="A51" si="5">IF(E51="","*","")</f>
        <v/>
      </c>
      <c r="B51" t="s">
        <v>18</v>
      </c>
      <c r="C51" t="s">
        <v>4</v>
      </c>
      <c r="D51" t="s">
        <v>12</v>
      </c>
      <c r="E51" t="str">
        <f>ProcDataRM!B49</f>
        <v>ETGICCC-CCS-N</v>
      </c>
      <c r="F51" t="s">
        <v>7</v>
      </c>
      <c r="G51" t="s">
        <v>7</v>
      </c>
      <c r="H51" t="s">
        <v>7</v>
      </c>
      <c r="I51">
        <v>3</v>
      </c>
      <c r="R51">
        <f>ProcDataRM!M49</f>
        <v>1</v>
      </c>
      <c r="W51" t="str">
        <f>ProcDataRM!N49</f>
        <v/>
      </c>
      <c r="AB51" t="str">
        <f>ProcDataRM!O49</f>
        <v/>
      </c>
    </row>
    <row r="52" spans="1:28" x14ac:dyDescent="0.2">
      <c r="A52" t="str">
        <f t="shared" si="2"/>
        <v/>
      </c>
      <c r="B52" t="s">
        <v>18</v>
      </c>
      <c r="C52" t="s">
        <v>4</v>
      </c>
      <c r="D52" t="s">
        <v>12</v>
      </c>
      <c r="E52" t="str">
        <f>ProcDataRM!B50</f>
        <v>ETGICEN-N</v>
      </c>
      <c r="F52" t="s">
        <v>7</v>
      </c>
      <c r="G52" t="s">
        <v>7</v>
      </c>
      <c r="H52" t="s">
        <v>7</v>
      </c>
      <c r="I52">
        <v>3</v>
      </c>
      <c r="R52">
        <f>ProcDataRM!M50</f>
        <v>1</v>
      </c>
      <c r="W52" t="str">
        <f>ProcDataRM!N50</f>
        <v/>
      </c>
      <c r="AB52" t="str">
        <f>ProcDataRM!O50</f>
        <v/>
      </c>
    </row>
    <row r="53" spans="1:28" x14ac:dyDescent="0.2">
      <c r="A53" t="str">
        <f t="shared" si="2"/>
        <v/>
      </c>
      <c r="B53" t="s">
        <v>18</v>
      </c>
      <c r="C53" t="s">
        <v>4</v>
      </c>
      <c r="D53" t="s">
        <v>12</v>
      </c>
      <c r="E53" t="str">
        <f>ProcDataRM!B51</f>
        <v>ERBIO-N</v>
      </c>
      <c r="F53" t="s">
        <v>7</v>
      </c>
      <c r="G53" t="s">
        <v>7</v>
      </c>
      <c r="H53" t="s">
        <v>7</v>
      </c>
      <c r="I53">
        <v>3</v>
      </c>
      <c r="R53" t="str">
        <f>ProcDataRM!M51</f>
        <v/>
      </c>
      <c r="W53" t="str">
        <f>ProcDataRM!N51</f>
        <v/>
      </c>
      <c r="AB53" t="str">
        <f>ProcDataRM!O51</f>
        <v/>
      </c>
    </row>
    <row r="54" spans="1:28" x14ac:dyDescent="0.2">
      <c r="A54" t="str">
        <f t="shared" si="2"/>
        <v/>
      </c>
      <c r="B54" t="s">
        <v>18</v>
      </c>
      <c r="C54" t="s">
        <v>4</v>
      </c>
      <c r="D54" t="s">
        <v>12</v>
      </c>
      <c r="E54" t="str">
        <f>ProcDataRM!B52</f>
        <v>ERBIG-N</v>
      </c>
      <c r="F54" t="s">
        <v>7</v>
      </c>
      <c r="G54" t="s">
        <v>7</v>
      </c>
      <c r="H54" t="s">
        <v>7</v>
      </c>
      <c r="I54">
        <v>3</v>
      </c>
      <c r="R54" t="str">
        <f>ProcDataRM!M52</f>
        <v/>
      </c>
      <c r="W54" t="str">
        <f>ProcDataRM!N52</f>
        <v/>
      </c>
      <c r="AB54" t="str">
        <f>ProcDataRM!O52</f>
        <v/>
      </c>
    </row>
    <row r="55" spans="1:28" x14ac:dyDescent="0.2">
      <c r="A55" t="str">
        <f t="shared" si="2"/>
        <v/>
      </c>
      <c r="B55" t="s">
        <v>18</v>
      </c>
      <c r="C55" t="s">
        <v>4</v>
      </c>
      <c r="D55" t="s">
        <v>12</v>
      </c>
      <c r="E55" t="str">
        <f>ProcDataRM!B53</f>
        <v>ESTSUTL</v>
      </c>
      <c r="F55" t="s">
        <v>7</v>
      </c>
      <c r="G55" t="s">
        <v>7</v>
      </c>
      <c r="H55" t="s">
        <v>7</v>
      </c>
      <c r="I55">
        <v>3</v>
      </c>
      <c r="R55">
        <f>ProcDataRM!M53</f>
        <v>0.7</v>
      </c>
      <c r="W55" t="str">
        <f>ProcDataRM!N53</f>
        <v/>
      </c>
      <c r="AB55" t="str">
        <f>ProcDataRM!O53</f>
        <v/>
      </c>
    </row>
    <row r="56" spans="1:28" x14ac:dyDescent="0.2">
      <c r="A56" t="str">
        <f t="shared" si="2"/>
        <v>*</v>
      </c>
      <c r="B56" t="s">
        <v>18</v>
      </c>
      <c r="C56" t="s">
        <v>4</v>
      </c>
      <c r="D56" t="s">
        <v>12</v>
      </c>
      <c r="E56" t="str">
        <f>ProcDataRM!B54</f>
        <v/>
      </c>
      <c r="F56" t="s">
        <v>7</v>
      </c>
      <c r="G56" t="s">
        <v>7</v>
      </c>
      <c r="H56" t="s">
        <v>7</v>
      </c>
      <c r="I56">
        <v>3</v>
      </c>
      <c r="R56" t="str">
        <f>ProcDataRM!M54</f>
        <v/>
      </c>
      <c r="W56" t="str">
        <f>ProcDataRM!N54</f>
        <v/>
      </c>
      <c r="AB56" t="str">
        <f>ProcDataRM!O54</f>
        <v/>
      </c>
    </row>
    <row r="57" spans="1:28" x14ac:dyDescent="0.2">
      <c r="A57" t="str">
        <f t="shared" si="2"/>
        <v/>
      </c>
      <c r="B57" t="s">
        <v>18</v>
      </c>
      <c r="C57" t="s">
        <v>4</v>
      </c>
      <c r="D57" t="s">
        <v>12</v>
      </c>
      <c r="E57" t="str">
        <f>ProcDataRM!B55</f>
        <v>ERSOLPRC-N</v>
      </c>
      <c r="F57" t="s">
        <v>7</v>
      </c>
      <c r="G57" t="s">
        <v>7</v>
      </c>
      <c r="H57" t="s">
        <v>7</v>
      </c>
      <c r="I57">
        <v>3</v>
      </c>
      <c r="R57" t="str">
        <f>ProcDataRM!M55</f>
        <v/>
      </c>
      <c r="W57" t="str">
        <f>ProcDataRM!N55</f>
        <v/>
      </c>
      <c r="AB57" t="str">
        <f>ProcDataRM!O55</f>
        <v/>
      </c>
    </row>
    <row r="58" spans="1:28" x14ac:dyDescent="0.2">
      <c r="A58" t="str">
        <f t="shared" si="2"/>
        <v/>
      </c>
      <c r="B58" t="s">
        <v>18</v>
      </c>
      <c r="C58" t="s">
        <v>4</v>
      </c>
      <c r="D58" t="s">
        <v>12</v>
      </c>
      <c r="E58" t="str">
        <f>ProcDataRM!B56</f>
        <v>ERSOLPRR-N</v>
      </c>
      <c r="F58" t="s">
        <v>7</v>
      </c>
      <c r="G58" t="s">
        <v>7</v>
      </c>
      <c r="H58" t="s">
        <v>7</v>
      </c>
      <c r="I58">
        <v>3</v>
      </c>
      <c r="R58" t="str">
        <f>ProcDataRM!M56</f>
        <v/>
      </c>
      <c r="W58" t="str">
        <f>ProcDataRM!N56</f>
        <v/>
      </c>
      <c r="AB58" t="str">
        <f>ProcDataRM!O56</f>
        <v/>
      </c>
    </row>
    <row r="59" spans="1:28" x14ac:dyDescent="0.2">
      <c r="A59" t="str">
        <f t="shared" si="2"/>
        <v/>
      </c>
      <c r="B59" t="s">
        <v>18</v>
      </c>
      <c r="C59" t="s">
        <v>4</v>
      </c>
      <c r="D59" t="s">
        <v>12</v>
      </c>
      <c r="E59" t="str">
        <f>ProcDataRM!B57</f>
        <v>ERSOLPRI-N</v>
      </c>
      <c r="F59" t="s">
        <v>7</v>
      </c>
      <c r="G59" t="s">
        <v>7</v>
      </c>
      <c r="H59" t="s">
        <v>7</v>
      </c>
      <c r="I59">
        <v>3</v>
      </c>
      <c r="R59" t="str">
        <f>ProcDataRM!M57</f>
        <v/>
      </c>
      <c r="W59" t="str">
        <f>ProcDataRM!N57</f>
        <v/>
      </c>
      <c r="AB59" t="str">
        <f>ProcDataRM!O57</f>
        <v/>
      </c>
    </row>
    <row r="60" spans="1:28" x14ac:dyDescent="0.2">
      <c r="A60" t="str">
        <f t="shared" si="2"/>
        <v/>
      </c>
      <c r="B60" t="s">
        <v>18</v>
      </c>
      <c r="C60" t="s">
        <v>4</v>
      </c>
      <c r="D60" t="s">
        <v>12</v>
      </c>
      <c r="E60" t="str">
        <f>ProcDataRM!B58</f>
        <v>ETGASENSS-N</v>
      </c>
      <c r="F60" t="s">
        <v>7</v>
      </c>
      <c r="G60" t="s">
        <v>7</v>
      </c>
      <c r="H60" t="s">
        <v>7</v>
      </c>
      <c r="I60">
        <v>3</v>
      </c>
      <c r="R60">
        <f>ProcDataRM!M58</f>
        <v>0</v>
      </c>
      <c r="W60" t="str">
        <f>ProcDataRM!N58</f>
        <v/>
      </c>
      <c r="AB60" t="str">
        <f>ProcDataRM!O58</f>
        <v/>
      </c>
    </row>
    <row r="61" spans="1:28" x14ac:dyDescent="0.2">
      <c r="A61" t="str">
        <f t="shared" si="2"/>
        <v/>
      </c>
      <c r="B61" t="s">
        <v>18</v>
      </c>
      <c r="C61" t="s">
        <v>4</v>
      </c>
      <c r="D61" t="s">
        <v>12</v>
      </c>
      <c r="E61" t="str">
        <f>ProcDataRM!B59</f>
        <v>ETGASENSI-N</v>
      </c>
      <c r="F61" t="s">
        <v>7</v>
      </c>
      <c r="G61" t="s">
        <v>7</v>
      </c>
      <c r="H61" t="s">
        <v>7</v>
      </c>
      <c r="I61">
        <v>3</v>
      </c>
      <c r="R61">
        <f>ProcDataRM!M59</f>
        <v>0</v>
      </c>
      <c r="W61" t="str">
        <f>ProcDataRM!N59</f>
        <v/>
      </c>
      <c r="AB61" t="str">
        <f>ProcDataRM!O59</f>
        <v/>
      </c>
    </row>
    <row r="62" spans="1:28" x14ac:dyDescent="0.2">
      <c r="A62" t="str">
        <f t="shared" si="2"/>
        <v>*</v>
      </c>
      <c r="B62" t="s">
        <v>18</v>
      </c>
      <c r="C62" t="s">
        <v>4</v>
      </c>
      <c r="D62" t="s">
        <v>12</v>
      </c>
      <c r="E62" t="str">
        <f>ProcDataRM!B60</f>
        <v/>
      </c>
      <c r="F62" t="s">
        <v>7</v>
      </c>
      <c r="G62" t="s">
        <v>7</v>
      </c>
      <c r="H62" t="s">
        <v>7</v>
      </c>
      <c r="I62">
        <v>3</v>
      </c>
      <c r="R62" t="str">
        <f>ProcDataRM!M60</f>
        <v/>
      </c>
      <c r="W62" t="str">
        <f>ProcDataRM!N60</f>
        <v/>
      </c>
      <c r="AB62" t="str">
        <f>ProcDataRM!O60</f>
        <v/>
      </c>
    </row>
    <row r="63" spans="1:28" x14ac:dyDescent="0.2">
      <c r="A63" t="str">
        <f t="shared" si="2"/>
        <v>*</v>
      </c>
      <c r="B63" t="s">
        <v>18</v>
      </c>
      <c r="C63" t="s">
        <v>4</v>
      </c>
      <c r="D63" t="s">
        <v>12</v>
      </c>
      <c r="E63" t="str">
        <f>ProcDataRM!B61</f>
        <v/>
      </c>
      <c r="F63" t="s">
        <v>7</v>
      </c>
      <c r="G63" t="s">
        <v>7</v>
      </c>
      <c r="H63" t="s">
        <v>7</v>
      </c>
      <c r="I63">
        <v>3</v>
      </c>
      <c r="R63" t="str">
        <f>ProcDataRM!M61</f>
        <v/>
      </c>
      <c r="W63" t="str">
        <f>ProcDataRM!N61</f>
        <v/>
      </c>
      <c r="AB63" t="str">
        <f>ProcDataRM!O61</f>
        <v/>
      </c>
    </row>
    <row r="64" spans="1:28" x14ac:dyDescent="0.2">
      <c r="A64" t="str">
        <f t="shared" si="2"/>
        <v>*</v>
      </c>
      <c r="B64" t="s">
        <v>18</v>
      </c>
      <c r="C64" t="s">
        <v>4</v>
      </c>
      <c r="D64" t="s">
        <v>12</v>
      </c>
      <c r="E64" t="str">
        <f>ProcDataRM!B62</f>
        <v/>
      </c>
      <c r="F64" t="s">
        <v>7</v>
      </c>
      <c r="G64" t="s">
        <v>7</v>
      </c>
      <c r="H64" t="s">
        <v>7</v>
      </c>
      <c r="I64">
        <v>3</v>
      </c>
      <c r="R64" t="str">
        <f>ProcDataRM!M62</f>
        <v/>
      </c>
      <c r="W64" t="str">
        <f>ProcDataRM!N62</f>
        <v/>
      </c>
      <c r="AB64" t="str">
        <f>ProcDataRM!O62</f>
        <v/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64BCB-50A9-43AB-8328-633ECBF212C0}">
  <sheetPr codeName="Sheet5">
    <tabColor theme="4"/>
  </sheetPr>
  <dimension ref="A1:AP57"/>
  <sheetViews>
    <sheetView workbookViewId="0">
      <selection activeCell="J65" sqref="J65"/>
    </sheetView>
  </sheetViews>
  <sheetFormatPr defaultRowHeight="12.75" x14ac:dyDescent="0.2"/>
  <cols>
    <col min="2" max="2" width="16.28515625" customWidth="1"/>
    <col min="3" max="3" width="17.85546875" customWidth="1"/>
    <col min="4" max="4" width="4.5703125" customWidth="1"/>
    <col min="5" max="5" width="19.140625" bestFit="1" customWidth="1"/>
    <col min="6" max="8" width="4.5703125" customWidth="1"/>
  </cols>
  <sheetData>
    <row r="1" spans="1:42" x14ac:dyDescent="0.2">
      <c r="A1" t="s">
        <v>22</v>
      </c>
      <c r="B1" t="s">
        <v>0</v>
      </c>
      <c r="D1" s="1" t="str">
        <f ca="1">MID(CELL("filename",N1),FIND("]",CELL("filename",N1))+1,255)</f>
        <v>ConTSERM</v>
      </c>
      <c r="I1">
        <v>0</v>
      </c>
      <c r="J1">
        <v>2012</v>
      </c>
      <c r="K1">
        <f>J1+1</f>
        <v>2013</v>
      </c>
      <c r="L1">
        <f t="shared" ref="L1:AL1" si="0">K1+1</f>
        <v>2014</v>
      </c>
      <c r="M1">
        <f t="shared" si="0"/>
        <v>2015</v>
      </c>
      <c r="N1">
        <f t="shared" si="0"/>
        <v>2016</v>
      </c>
      <c r="O1">
        <f t="shared" si="0"/>
        <v>2017</v>
      </c>
      <c r="P1">
        <f t="shared" si="0"/>
        <v>2018</v>
      </c>
      <c r="Q1">
        <f t="shared" si="0"/>
        <v>2019</v>
      </c>
      <c r="R1">
        <f t="shared" si="0"/>
        <v>2020</v>
      </c>
      <c r="S1">
        <f t="shared" si="0"/>
        <v>2021</v>
      </c>
      <c r="T1">
        <f t="shared" si="0"/>
        <v>2022</v>
      </c>
      <c r="U1">
        <f t="shared" si="0"/>
        <v>2023</v>
      </c>
      <c r="V1">
        <f t="shared" si="0"/>
        <v>2024</v>
      </c>
      <c r="W1">
        <f t="shared" si="0"/>
        <v>2025</v>
      </c>
      <c r="X1">
        <f t="shared" si="0"/>
        <v>2026</v>
      </c>
      <c r="Y1">
        <f t="shared" si="0"/>
        <v>2027</v>
      </c>
      <c r="Z1">
        <f t="shared" si="0"/>
        <v>2028</v>
      </c>
      <c r="AA1">
        <f t="shared" si="0"/>
        <v>2029</v>
      </c>
      <c r="AB1">
        <f t="shared" si="0"/>
        <v>2030</v>
      </c>
      <c r="AC1">
        <f t="shared" si="0"/>
        <v>2031</v>
      </c>
      <c r="AD1">
        <f t="shared" si="0"/>
        <v>2032</v>
      </c>
      <c r="AE1">
        <f t="shared" si="0"/>
        <v>2033</v>
      </c>
      <c r="AF1">
        <f t="shared" si="0"/>
        <v>2034</v>
      </c>
      <c r="AG1">
        <f t="shared" si="0"/>
        <v>2035</v>
      </c>
      <c r="AH1">
        <f t="shared" si="0"/>
        <v>2036</v>
      </c>
      <c r="AI1">
        <f t="shared" si="0"/>
        <v>2037</v>
      </c>
      <c r="AJ1">
        <f t="shared" si="0"/>
        <v>2038</v>
      </c>
      <c r="AK1">
        <f t="shared" si="0"/>
        <v>2039</v>
      </c>
      <c r="AL1">
        <f t="shared" si="0"/>
        <v>2040</v>
      </c>
      <c r="AM1">
        <v>2045</v>
      </c>
      <c r="AN1">
        <v>2050</v>
      </c>
      <c r="AO1">
        <v>2060</v>
      </c>
      <c r="AP1">
        <v>2070</v>
      </c>
    </row>
    <row r="2" spans="1:42" x14ac:dyDescent="0.2">
      <c r="B2" t="s">
        <v>8</v>
      </c>
      <c r="C2" t="s">
        <v>55</v>
      </c>
      <c r="D2" t="s">
        <v>7</v>
      </c>
      <c r="E2" t="s">
        <v>7</v>
      </c>
      <c r="F2" t="s">
        <v>7</v>
      </c>
      <c r="G2" t="s">
        <v>7</v>
      </c>
      <c r="H2" t="s">
        <v>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">
      <c r="B3" t="s">
        <v>18</v>
      </c>
      <c r="C3" t="s">
        <v>55</v>
      </c>
      <c r="D3" t="s">
        <v>12</v>
      </c>
      <c r="E3" t="s">
        <v>19</v>
      </c>
      <c r="F3" t="s">
        <v>7</v>
      </c>
      <c r="G3" t="s">
        <v>7</v>
      </c>
      <c r="H3" t="s">
        <v>7</v>
      </c>
      <c r="I3">
        <v>0</v>
      </c>
    </row>
    <row r="4" spans="1:42" x14ac:dyDescent="0.2">
      <c r="A4" t="str">
        <f t="shared" ref="A4:A25" si="1">IF(E4="","*","")</f>
        <v/>
      </c>
      <c r="B4" t="s">
        <v>18</v>
      </c>
      <c r="C4" t="s">
        <v>55</v>
      </c>
      <c r="D4" t="s">
        <v>12</v>
      </c>
      <c r="E4" t="str">
        <f>ProcDataRM!B9</f>
        <v>ETCLECAMD-E</v>
      </c>
      <c r="F4" t="s">
        <v>7</v>
      </c>
      <c r="G4" t="s">
        <v>7</v>
      </c>
      <c r="H4" t="s">
        <v>7</v>
      </c>
      <c r="I4">
        <v>3</v>
      </c>
      <c r="R4">
        <f>IFERROR(ProcDataRM!I9*31.536,"")</f>
        <v>18.921600000000002</v>
      </c>
      <c r="W4">
        <f>IFERROR(ProcDataRM!J9*31.536,"")</f>
        <v>19.886601600000002</v>
      </c>
      <c r="AB4" t="str">
        <f>IFERROR(ProcDataRM!K9*31.536,"")</f>
        <v/>
      </c>
    </row>
    <row r="5" spans="1:42" x14ac:dyDescent="0.2">
      <c r="A5" t="str">
        <f t="shared" si="1"/>
        <v/>
      </c>
      <c r="B5" t="s">
        <v>18</v>
      </c>
      <c r="C5" t="s">
        <v>55</v>
      </c>
      <c r="D5" t="s">
        <v>12</v>
      </c>
      <c r="E5" t="str">
        <f>ProcDataRM!B10</f>
        <v>ETCLEGROO-E</v>
      </c>
      <c r="F5" t="s">
        <v>7</v>
      </c>
      <c r="G5" t="s">
        <v>7</v>
      </c>
      <c r="H5" t="s">
        <v>7</v>
      </c>
      <c r="I5">
        <v>3</v>
      </c>
      <c r="R5">
        <f>IFERROR(ProcDataRM!I10*31.536,"")</f>
        <v>28.114344000000003</v>
      </c>
      <c r="W5" t="str">
        <f>IFERROR(ProcDataRM!J10*31.536,"")</f>
        <v/>
      </c>
      <c r="AB5" t="str">
        <f>IFERROR(ProcDataRM!K10*31.536,"")</f>
        <v/>
      </c>
    </row>
    <row r="6" spans="1:42" x14ac:dyDescent="0.2">
      <c r="A6" t="str">
        <f t="shared" si="1"/>
        <v/>
      </c>
      <c r="B6" t="s">
        <v>18</v>
      </c>
      <c r="C6" t="s">
        <v>55</v>
      </c>
      <c r="D6" t="s">
        <v>12</v>
      </c>
      <c r="E6" t="str">
        <f>ProcDataRM!B11</f>
        <v>ETCLEKOMA-E</v>
      </c>
      <c r="F6" t="s">
        <v>7</v>
      </c>
      <c r="G6" t="s">
        <v>7</v>
      </c>
      <c r="H6" t="s">
        <v>7</v>
      </c>
      <c r="I6">
        <v>3</v>
      </c>
      <c r="R6">
        <f>IFERROR(ProcDataRM!I11*31.536,"")</f>
        <v>27.559310400000001</v>
      </c>
      <c r="W6" t="str">
        <f>IFERROR(ProcDataRM!J11*31.536,"")</f>
        <v/>
      </c>
      <c r="AB6" t="str">
        <f>IFERROR(ProcDataRM!K11*31.536,"")</f>
        <v/>
      </c>
    </row>
    <row r="7" spans="1:42" x14ac:dyDescent="0.2">
      <c r="A7" t="str">
        <f t="shared" si="1"/>
        <v/>
      </c>
      <c r="B7" t="s">
        <v>18</v>
      </c>
      <c r="C7" t="s">
        <v>55</v>
      </c>
      <c r="D7" t="s">
        <v>12</v>
      </c>
      <c r="E7" t="str">
        <f>ProcDataRM!B12</f>
        <v>ETCLEARNO-E</v>
      </c>
      <c r="F7" t="s">
        <v>7</v>
      </c>
      <c r="G7" t="s">
        <v>7</v>
      </c>
      <c r="H7" t="s">
        <v>7</v>
      </c>
      <c r="I7">
        <v>3</v>
      </c>
      <c r="R7">
        <f>IFERROR(ProcDataRM!I12*31.536,"")</f>
        <v>20.517321600000002</v>
      </c>
      <c r="W7">
        <f>IFERROR(ProcDataRM!J12*31.536,"")</f>
        <v>20.649772800000001</v>
      </c>
      <c r="AB7">
        <f>IFERROR(ProcDataRM!K12*31.536,"")</f>
        <v>17.212348800000001</v>
      </c>
    </row>
    <row r="8" spans="1:42" x14ac:dyDescent="0.2">
      <c r="A8" t="str">
        <f t="shared" si="1"/>
        <v/>
      </c>
      <c r="B8" t="s">
        <v>18</v>
      </c>
      <c r="C8" t="s">
        <v>55</v>
      </c>
      <c r="D8" t="s">
        <v>12</v>
      </c>
      <c r="E8" t="str">
        <f>ProcDataRM!B13</f>
        <v>ETCLEDUVH-E</v>
      </c>
      <c r="F8" t="s">
        <v>7</v>
      </c>
      <c r="G8" t="s">
        <v>7</v>
      </c>
      <c r="H8" t="s">
        <v>7</v>
      </c>
      <c r="I8">
        <v>3</v>
      </c>
      <c r="R8">
        <f>IFERROR(ProcDataRM!I13*31.536,"")</f>
        <v>17.180812799999998</v>
      </c>
      <c r="W8">
        <f>IFERROR(ProcDataRM!J13*31.536,"")</f>
        <v>19.274803200000001</v>
      </c>
      <c r="AB8">
        <f>IFERROR(ProcDataRM!K13*31.536,"")</f>
        <v>18.987825600000001</v>
      </c>
    </row>
    <row r="9" spans="1:42" x14ac:dyDescent="0.2">
      <c r="A9" t="str">
        <f t="shared" si="1"/>
        <v/>
      </c>
      <c r="B9" t="s">
        <v>18</v>
      </c>
      <c r="C9" t="s">
        <v>55</v>
      </c>
      <c r="D9" t="s">
        <v>12</v>
      </c>
      <c r="E9" t="str">
        <f>ProcDataRM!B14</f>
        <v>ETCLEHEND-E</v>
      </c>
      <c r="F9" t="s">
        <v>7</v>
      </c>
      <c r="G9" t="s">
        <v>7</v>
      </c>
      <c r="H9" t="s">
        <v>7</v>
      </c>
      <c r="I9">
        <v>3</v>
      </c>
      <c r="R9">
        <f>IFERROR(ProcDataRM!I14*31.536,"")</f>
        <v>19.2148848</v>
      </c>
      <c r="W9">
        <f>IFERROR(ProcDataRM!J14*31.536,"")</f>
        <v>21.870215999999999</v>
      </c>
      <c r="AB9" t="str">
        <f>IFERROR(ProcDataRM!K14*31.536,"")</f>
        <v/>
      </c>
    </row>
    <row r="10" spans="1:42" x14ac:dyDescent="0.2">
      <c r="A10" t="str">
        <f t="shared" si="1"/>
        <v/>
      </c>
      <c r="B10" t="s">
        <v>18</v>
      </c>
      <c r="C10" t="s">
        <v>55</v>
      </c>
      <c r="D10" t="s">
        <v>12</v>
      </c>
      <c r="E10" t="str">
        <f>ProcDataRM!B15</f>
        <v>ETCLEKEND-E</v>
      </c>
      <c r="F10" t="s">
        <v>7</v>
      </c>
      <c r="G10" t="s">
        <v>7</v>
      </c>
      <c r="H10" t="s">
        <v>7</v>
      </c>
      <c r="I10">
        <v>3</v>
      </c>
      <c r="R10">
        <f>IFERROR(ProcDataRM!I15*31.536,"")</f>
        <v>21.791376</v>
      </c>
      <c r="W10">
        <f>IFERROR(ProcDataRM!J15*31.536,"")</f>
        <v>23.380790400000002</v>
      </c>
      <c r="AB10">
        <f>IFERROR(ProcDataRM!K15*31.536,"")</f>
        <v>23.002358399999999</v>
      </c>
    </row>
    <row r="11" spans="1:42" x14ac:dyDescent="0.2">
      <c r="A11" t="str">
        <f t="shared" si="1"/>
        <v/>
      </c>
      <c r="B11" t="s">
        <v>18</v>
      </c>
      <c r="C11" t="s">
        <v>55</v>
      </c>
      <c r="D11" t="s">
        <v>12</v>
      </c>
      <c r="E11" t="str">
        <f>ProcDataRM!B16</f>
        <v>ETCLEKRIE-E</v>
      </c>
      <c r="F11" t="s">
        <v>7</v>
      </c>
      <c r="G11" t="s">
        <v>7</v>
      </c>
      <c r="H11" t="s">
        <v>7</v>
      </c>
      <c r="I11">
        <v>3</v>
      </c>
      <c r="R11">
        <f>IFERROR(ProcDataRM!I16*31.536,"")</f>
        <v>17.060976</v>
      </c>
      <c r="W11">
        <f>IFERROR(ProcDataRM!J16*31.536,"")</f>
        <v>20.321798399999999</v>
      </c>
      <c r="AB11">
        <f>IFERROR(ProcDataRM!K16*31.536,"")</f>
        <v>20.230344000000002</v>
      </c>
    </row>
    <row r="12" spans="1:42" x14ac:dyDescent="0.2">
      <c r="A12" t="str">
        <f t="shared" si="1"/>
        <v/>
      </c>
      <c r="B12" t="s">
        <v>18</v>
      </c>
      <c r="C12" t="s">
        <v>55</v>
      </c>
      <c r="D12" t="s">
        <v>12</v>
      </c>
      <c r="E12" t="str">
        <f>ProcDataRM!B17</f>
        <v>ETCLELETH-E</v>
      </c>
      <c r="F12" t="s">
        <v>7</v>
      </c>
      <c r="G12" t="s">
        <v>7</v>
      </c>
      <c r="H12" t="s">
        <v>7</v>
      </c>
      <c r="I12">
        <v>3</v>
      </c>
      <c r="R12">
        <f>IFERROR(ProcDataRM!I17*31.536,"")</f>
        <v>23.330332800000001</v>
      </c>
      <c r="W12">
        <f>IFERROR(ProcDataRM!J17*31.536,"")</f>
        <v>23.6141568</v>
      </c>
      <c r="AB12">
        <f>IFERROR(ProcDataRM!K17*31.536,"")</f>
        <v>23.134809600000001</v>
      </c>
    </row>
    <row r="13" spans="1:42" x14ac:dyDescent="0.2">
      <c r="A13" t="str">
        <f t="shared" si="1"/>
        <v/>
      </c>
      <c r="B13" t="s">
        <v>18</v>
      </c>
      <c r="C13" t="s">
        <v>55</v>
      </c>
      <c r="D13" t="s">
        <v>12</v>
      </c>
      <c r="E13" t="str">
        <f>ProcDataRM!B18</f>
        <v>ETCLEMAJD-E</v>
      </c>
      <c r="F13" t="s">
        <v>7</v>
      </c>
      <c r="G13" t="s">
        <v>7</v>
      </c>
      <c r="H13" t="s">
        <v>7</v>
      </c>
      <c r="I13">
        <v>3</v>
      </c>
      <c r="R13">
        <f>IFERROR(ProcDataRM!I18*31.536,"")</f>
        <v>23.037047999999999</v>
      </c>
      <c r="W13">
        <f>IFERROR(ProcDataRM!J18*31.536,"")</f>
        <v>24.295334400000005</v>
      </c>
      <c r="AB13">
        <f>IFERROR(ProcDataRM!K18*31.536,"")</f>
        <v>22.368484800000001</v>
      </c>
    </row>
    <row r="14" spans="1:42" x14ac:dyDescent="0.2">
      <c r="A14" t="str">
        <f t="shared" si="1"/>
        <v/>
      </c>
      <c r="B14" t="s">
        <v>18</v>
      </c>
      <c r="C14" t="s">
        <v>55</v>
      </c>
      <c r="D14" t="s">
        <v>12</v>
      </c>
      <c r="E14" t="str">
        <f>ProcDataRM!B19</f>
        <v>ETCLEMAJW-E</v>
      </c>
      <c r="F14" t="s">
        <v>7</v>
      </c>
      <c r="G14" t="s">
        <v>7</v>
      </c>
      <c r="H14" t="s">
        <v>7</v>
      </c>
      <c r="I14">
        <v>3</v>
      </c>
      <c r="R14">
        <f>IFERROR(ProcDataRM!I19*31.536,"")</f>
        <v>23.037047999999999</v>
      </c>
      <c r="W14">
        <f>IFERROR(ProcDataRM!J19*31.536,"")</f>
        <v>24.295334400000005</v>
      </c>
      <c r="AB14">
        <f>IFERROR(ProcDataRM!K19*31.536,"")</f>
        <v>22.368484800000001</v>
      </c>
    </row>
    <row r="15" spans="1:42" x14ac:dyDescent="0.2">
      <c r="A15" t="str">
        <f t="shared" si="1"/>
        <v/>
      </c>
      <c r="B15" t="s">
        <v>18</v>
      </c>
      <c r="C15" t="s">
        <v>55</v>
      </c>
      <c r="D15" t="s">
        <v>12</v>
      </c>
      <c r="E15" t="str">
        <f>ProcDataRM!B20</f>
        <v>ETCLEMATI-E</v>
      </c>
      <c r="F15" t="s">
        <v>7</v>
      </c>
      <c r="G15" t="s">
        <v>7</v>
      </c>
      <c r="H15" t="s">
        <v>7</v>
      </c>
      <c r="I15">
        <v>3</v>
      </c>
      <c r="R15">
        <f>IFERROR(ProcDataRM!I20*31.536,"")</f>
        <v>26.096040000000002</v>
      </c>
      <c r="W15">
        <f>IFERROR(ProcDataRM!J20*31.536,"")</f>
        <v>24.714763200000004</v>
      </c>
      <c r="AB15">
        <f>IFERROR(ProcDataRM!K20*31.536,"")</f>
        <v>25.042737599999999</v>
      </c>
    </row>
    <row r="16" spans="1:42" x14ac:dyDescent="0.2">
      <c r="A16" t="str">
        <f t="shared" si="1"/>
        <v/>
      </c>
      <c r="B16" t="s">
        <v>18</v>
      </c>
      <c r="C16" t="s">
        <v>55</v>
      </c>
      <c r="D16" t="s">
        <v>12</v>
      </c>
      <c r="E16" t="str">
        <f>ProcDataRM!B21</f>
        <v>ETCLEMATL-E</v>
      </c>
      <c r="F16" t="s">
        <v>7</v>
      </c>
      <c r="G16" t="s">
        <v>7</v>
      </c>
      <c r="H16" t="s">
        <v>7</v>
      </c>
      <c r="I16">
        <v>3</v>
      </c>
      <c r="R16">
        <f>IFERROR(ProcDataRM!I21*31.536,"")</f>
        <v>21.223727999999998</v>
      </c>
      <c r="W16">
        <f>IFERROR(ProcDataRM!J21*31.536,"")</f>
        <v>22.242340800000001</v>
      </c>
      <c r="AB16">
        <f>IFERROR(ProcDataRM!K21*31.536,"")</f>
        <v>21.971131200000002</v>
      </c>
    </row>
    <row r="17" spans="1:28" x14ac:dyDescent="0.2">
      <c r="A17" t="str">
        <f t="shared" si="1"/>
        <v/>
      </c>
      <c r="B17" t="s">
        <v>18</v>
      </c>
      <c r="C17" t="s">
        <v>55</v>
      </c>
      <c r="D17" t="s">
        <v>12</v>
      </c>
      <c r="E17" t="str">
        <f>ProcDataRM!B22</f>
        <v>ETCLETUTU-E</v>
      </c>
      <c r="F17" t="s">
        <v>7</v>
      </c>
      <c r="G17" t="s">
        <v>7</v>
      </c>
      <c r="H17" t="s">
        <v>7</v>
      </c>
      <c r="I17">
        <v>3</v>
      </c>
      <c r="R17">
        <f>IFERROR(ProcDataRM!I22*31.536,"")</f>
        <v>17.6790816</v>
      </c>
      <c r="W17">
        <f>IFERROR(ProcDataRM!J22*31.536,"")</f>
        <v>19.284264</v>
      </c>
      <c r="AB17">
        <f>IFERROR(ProcDataRM!K22*31.536,"")</f>
        <v>18.300340800000001</v>
      </c>
    </row>
    <row r="18" spans="1:28" x14ac:dyDescent="0.2">
      <c r="A18" t="str">
        <f t="shared" si="1"/>
        <v/>
      </c>
      <c r="B18" t="s">
        <v>18</v>
      </c>
      <c r="C18" t="s">
        <v>55</v>
      </c>
      <c r="D18" t="s">
        <v>12</v>
      </c>
      <c r="E18" t="str">
        <f>ProcDataRM!B23</f>
        <v>ETCLEKELB-E</v>
      </c>
      <c r="F18" t="s">
        <v>7</v>
      </c>
      <c r="G18" t="s">
        <v>7</v>
      </c>
      <c r="H18" t="s">
        <v>7</v>
      </c>
      <c r="I18">
        <v>3</v>
      </c>
      <c r="R18">
        <f>IFERROR(ProcDataRM!I23*31.536,"")</f>
        <v>10.242569999999999</v>
      </c>
      <c r="W18" t="str">
        <f>IFERROR(ProcDataRM!J23*31.536,"")</f>
        <v/>
      </c>
      <c r="AB18" t="str">
        <f>IFERROR(ProcDataRM!K23*31.536,"")</f>
        <v/>
      </c>
    </row>
    <row r="19" spans="1:28" x14ac:dyDescent="0.2">
      <c r="A19" t="str">
        <f t="shared" si="1"/>
        <v/>
      </c>
      <c r="B19" t="s">
        <v>18</v>
      </c>
      <c r="C19" t="s">
        <v>55</v>
      </c>
      <c r="D19" t="s">
        <v>12</v>
      </c>
      <c r="E19" t="str">
        <f>ProcDataRM!B24</f>
        <v>ETCLEPFSS-E</v>
      </c>
      <c r="F19" t="s">
        <v>7</v>
      </c>
      <c r="G19" t="s">
        <v>7</v>
      </c>
      <c r="H19" t="s">
        <v>7</v>
      </c>
      <c r="I19">
        <v>3</v>
      </c>
      <c r="R19">
        <f>IFERROR(ProcDataRM!I24*31.536,"")</f>
        <v>23.078752275543476</v>
      </c>
      <c r="W19">
        <f>IFERROR(ProcDataRM!J24*31.536,"")</f>
        <v>23.078752275543476</v>
      </c>
      <c r="AB19">
        <f>IFERROR(ProcDataRM!K24*31.536,"")</f>
        <v>23.078752275543476</v>
      </c>
    </row>
    <row r="20" spans="1:28" x14ac:dyDescent="0.2">
      <c r="A20" t="str">
        <f t="shared" si="1"/>
        <v/>
      </c>
      <c r="B20" t="s">
        <v>18</v>
      </c>
      <c r="C20" t="s">
        <v>55</v>
      </c>
      <c r="D20" t="s">
        <v>12</v>
      </c>
      <c r="E20" t="str">
        <f>ProcDataRM!B25</f>
        <v>ETCLEPFSI-E</v>
      </c>
      <c r="F20" t="s">
        <v>7</v>
      </c>
      <c r="G20" t="s">
        <v>7</v>
      </c>
      <c r="H20" t="s">
        <v>7</v>
      </c>
      <c r="I20">
        <v>3</v>
      </c>
      <c r="R20">
        <f>IFERROR(ProcDataRM!I25*31.536,"")</f>
        <v>17.561821021874998</v>
      </c>
      <c r="W20">
        <f>IFERROR(ProcDataRM!J25*31.536,"")</f>
        <v>17.561821021874998</v>
      </c>
      <c r="AB20">
        <f>IFERROR(ProcDataRM!K25*31.536,"")</f>
        <v>17.561821021874998</v>
      </c>
    </row>
    <row r="21" spans="1:28" x14ac:dyDescent="0.2">
      <c r="A21" t="str">
        <f t="shared" si="1"/>
        <v/>
      </c>
      <c r="B21" t="s">
        <v>18</v>
      </c>
      <c r="C21" t="s">
        <v>55</v>
      </c>
      <c r="D21" t="s">
        <v>12</v>
      </c>
      <c r="E21" t="str">
        <f>ProcDataRM!B26</f>
        <v>ETODSGT-E</v>
      </c>
      <c r="F21" t="s">
        <v>7</v>
      </c>
      <c r="G21" t="s">
        <v>7</v>
      </c>
      <c r="H21" t="s">
        <v>7</v>
      </c>
      <c r="I21">
        <v>3</v>
      </c>
      <c r="R21">
        <f>IFERROR(ProcDataRM!I26*31.536,"")</f>
        <v>1.5768000000000002</v>
      </c>
      <c r="W21">
        <f>IFERROR(ProcDataRM!J26*31.536,"")</f>
        <v>1.5768000000000002</v>
      </c>
      <c r="AB21">
        <f>IFERROR(ProcDataRM!K26*31.536,"")</f>
        <v>1.5768000000000002</v>
      </c>
    </row>
    <row r="22" spans="1:28" x14ac:dyDescent="0.2">
      <c r="A22" t="str">
        <f t="shared" si="1"/>
        <v/>
      </c>
      <c r="B22" t="s">
        <v>18</v>
      </c>
      <c r="C22" t="s">
        <v>55</v>
      </c>
      <c r="D22" t="s">
        <v>12</v>
      </c>
      <c r="E22" t="str">
        <f>ProcDataRM!B27</f>
        <v>ERHYD-E</v>
      </c>
      <c r="F22" t="s">
        <v>7</v>
      </c>
      <c r="G22" t="s">
        <v>7</v>
      </c>
      <c r="H22" t="s">
        <v>7</v>
      </c>
      <c r="I22">
        <v>3</v>
      </c>
      <c r="R22">
        <f>IFERROR(ProcDataRM!I27*31.536,"")</f>
        <v>3.7848586466165415</v>
      </c>
      <c r="W22">
        <f>IFERROR(ProcDataRM!J27*31.536,"")</f>
        <v>3.7848586466165415</v>
      </c>
      <c r="AB22">
        <f>IFERROR(ProcDataRM!K27*31.536,"")</f>
        <v>3.7848586466165415</v>
      </c>
    </row>
    <row r="23" spans="1:28" x14ac:dyDescent="0.2">
      <c r="A23" t="str">
        <f t="shared" si="1"/>
        <v/>
      </c>
      <c r="B23" t="s">
        <v>18</v>
      </c>
      <c r="C23" t="s">
        <v>55</v>
      </c>
      <c r="D23" t="s">
        <v>12</v>
      </c>
      <c r="E23" t="str">
        <f>ProcDataRM!B28</f>
        <v>ERHYD-I</v>
      </c>
      <c r="F23" t="s">
        <v>7</v>
      </c>
      <c r="G23" t="s">
        <v>7</v>
      </c>
      <c r="H23" t="s">
        <v>7</v>
      </c>
      <c r="I23">
        <v>3</v>
      </c>
      <c r="R23">
        <f>IFERROR(ProcDataRM!I28*31.536,"")</f>
        <v>21.755728800000004</v>
      </c>
      <c r="W23" t="str">
        <f>IFERROR(ProcDataRM!J28*31.536,"")</f>
        <v/>
      </c>
      <c r="AB23" t="str">
        <f>IFERROR(ProcDataRM!K28*31.536,"")</f>
        <v/>
      </c>
    </row>
    <row r="24" spans="1:28" x14ac:dyDescent="0.2">
      <c r="A24" t="str">
        <f t="shared" si="1"/>
        <v/>
      </c>
      <c r="B24" t="s">
        <v>18</v>
      </c>
      <c r="C24" t="s">
        <v>55</v>
      </c>
      <c r="D24" t="s">
        <v>12</v>
      </c>
      <c r="E24" t="str">
        <f>ProcDataRM!B29</f>
        <v>ETNUC-E</v>
      </c>
      <c r="F24" t="s">
        <v>7</v>
      </c>
      <c r="G24" t="s">
        <v>7</v>
      </c>
      <c r="H24" t="s">
        <v>7</v>
      </c>
      <c r="I24">
        <v>3</v>
      </c>
      <c r="R24">
        <f>IFERROR(ProcDataRM!I29*31.536,"")</f>
        <v>29.202929032258066</v>
      </c>
      <c r="W24">
        <f>IFERROR(ProcDataRM!J29*31.536,"")</f>
        <v>26.540697600000001</v>
      </c>
      <c r="AB24">
        <f>IFERROR(ProcDataRM!K29*31.536,"")</f>
        <v>26.540697600000001</v>
      </c>
    </row>
    <row r="25" spans="1:28" x14ac:dyDescent="0.2">
      <c r="A25" t="str">
        <f t="shared" si="1"/>
        <v/>
      </c>
      <c r="B25" t="s">
        <v>18</v>
      </c>
      <c r="C25" t="s">
        <v>55</v>
      </c>
      <c r="D25" t="s">
        <v>12</v>
      </c>
      <c r="E25" t="str">
        <f>ProcDataRM!B30</f>
        <v>EPTSTO-E</v>
      </c>
      <c r="F25" t="s">
        <v>7</v>
      </c>
      <c r="G25" t="s">
        <v>7</v>
      </c>
      <c r="H25" t="s">
        <v>7</v>
      </c>
      <c r="I25">
        <v>3</v>
      </c>
      <c r="R25" t="str">
        <f>IFERROR(ProcDataRM!I30*31.536,"")</f>
        <v/>
      </c>
      <c r="W25" t="str">
        <f>IFERROR(ProcDataRM!J30*31.536,"")</f>
        <v/>
      </c>
      <c r="AB25" t="str">
        <f>IFERROR(ProcDataRM!K30*31.536,"")</f>
        <v/>
      </c>
    </row>
    <row r="26" spans="1:28" x14ac:dyDescent="0.2">
      <c r="A26" t="str">
        <f>IF(E26="","*","")</f>
        <v>*</v>
      </c>
      <c r="B26" t="s">
        <v>18</v>
      </c>
      <c r="C26" t="s">
        <v>55</v>
      </c>
      <c r="D26" t="s">
        <v>12</v>
      </c>
      <c r="E26" t="str">
        <f>ProcDataRM!B31</f>
        <v/>
      </c>
      <c r="F26" t="s">
        <v>7</v>
      </c>
      <c r="G26" t="s">
        <v>7</v>
      </c>
      <c r="H26" t="s">
        <v>7</v>
      </c>
      <c r="I26">
        <v>3</v>
      </c>
      <c r="R26" t="str">
        <f>IFERROR(ProcDataRM!I31*31.536,"")</f>
        <v/>
      </c>
      <c r="W26" t="str">
        <f>IFERROR(ProcDataRM!J31*31.536,"")</f>
        <v/>
      </c>
      <c r="AB26" t="str">
        <f>IFERROR(ProcDataRM!K31*31.536,"")</f>
        <v/>
      </c>
    </row>
    <row r="27" spans="1:28" x14ac:dyDescent="0.2">
      <c r="A27" t="str">
        <f t="shared" ref="A27:A57" si="2">IF(E27="","*","")</f>
        <v/>
      </c>
      <c r="B27" t="s">
        <v>18</v>
      </c>
      <c r="C27" t="s">
        <v>55</v>
      </c>
      <c r="D27" t="s">
        <v>12</v>
      </c>
      <c r="E27" t="str">
        <f>ProcDataRM!B32</f>
        <v>ETCLEMEDU-N</v>
      </c>
      <c r="F27" t="s">
        <v>7</v>
      </c>
      <c r="G27" t="s">
        <v>7</v>
      </c>
      <c r="H27" t="s">
        <v>7</v>
      </c>
      <c r="I27">
        <v>3</v>
      </c>
      <c r="R27">
        <f>IFERROR(ProcDataRM!I32*31.536,"")</f>
        <v>23.8538304</v>
      </c>
      <c r="W27">
        <f>IFERROR(ProcDataRM!J32*31.536,"")</f>
        <v>25.827984000000004</v>
      </c>
      <c r="AB27">
        <f>IFERROR(ProcDataRM!K32*31.536,"")</f>
        <v>25.5630816</v>
      </c>
    </row>
    <row r="28" spans="1:28" x14ac:dyDescent="0.2">
      <c r="A28" t="str">
        <f t="shared" si="2"/>
        <v/>
      </c>
      <c r="B28" t="s">
        <v>18</v>
      </c>
      <c r="C28" t="s">
        <v>55</v>
      </c>
      <c r="D28" t="s">
        <v>12</v>
      </c>
      <c r="E28" t="str">
        <f>ProcDataRM!B33</f>
        <v>ETCLEKUSI-N</v>
      </c>
      <c r="F28" t="s">
        <v>7</v>
      </c>
      <c r="G28" t="s">
        <v>7</v>
      </c>
      <c r="H28" t="s">
        <v>7</v>
      </c>
      <c r="I28">
        <v>3</v>
      </c>
      <c r="R28">
        <f>IFERROR(ProcDataRM!I33*31.536,"")</f>
        <v>23.8538304</v>
      </c>
      <c r="W28">
        <f>IFERROR(ProcDataRM!J33*31.536,"")</f>
        <v>25.827984000000004</v>
      </c>
      <c r="AB28">
        <f>IFERROR(ProcDataRM!K33*31.536,"")</f>
        <v>25.5630816</v>
      </c>
    </row>
    <row r="29" spans="1:28" x14ac:dyDescent="0.2">
      <c r="A29" t="str">
        <f t="shared" si="2"/>
        <v/>
      </c>
      <c r="B29" t="s">
        <v>18</v>
      </c>
      <c r="C29" t="s">
        <v>55</v>
      </c>
      <c r="D29" t="s">
        <v>12</v>
      </c>
      <c r="E29" t="str">
        <f>ProcDataRM!B34</f>
        <v>ETCLEWATE-N</v>
      </c>
      <c r="F29" t="s">
        <v>7</v>
      </c>
      <c r="G29" t="s">
        <v>7</v>
      </c>
      <c r="H29" t="s">
        <v>7</v>
      </c>
      <c r="I29">
        <v>3</v>
      </c>
      <c r="R29">
        <f>IFERROR(ProcDataRM!I34*31.536,"")</f>
        <v>25.228800000000003</v>
      </c>
      <c r="W29" t="str">
        <f>IFERROR(ProcDataRM!J34*31.536,"")</f>
        <v/>
      </c>
      <c r="AB29" t="str">
        <f>IFERROR(ProcDataRM!K34*31.536,"")</f>
        <v/>
      </c>
    </row>
    <row r="30" spans="1:28" x14ac:dyDescent="0.2">
      <c r="A30" t="str">
        <f t="shared" ref="A30" si="3">IF(E30="","*","")</f>
        <v/>
      </c>
      <c r="B30" t="s">
        <v>18</v>
      </c>
      <c r="C30" t="s">
        <v>55</v>
      </c>
      <c r="D30" t="s">
        <v>12</v>
      </c>
      <c r="E30" t="str">
        <f>ProcDataRM!B35</f>
        <v>ETCLE-CCS-N</v>
      </c>
      <c r="F30" t="s">
        <v>7</v>
      </c>
      <c r="G30" t="s">
        <v>7</v>
      </c>
      <c r="H30" t="s">
        <v>7</v>
      </c>
      <c r="I30">
        <v>3</v>
      </c>
      <c r="R30">
        <f>IFERROR(ProcDataRM!I35*31.536,"")</f>
        <v>25.228800000000003</v>
      </c>
      <c r="W30" t="str">
        <f>IFERROR(ProcDataRM!J35*31.536,"")</f>
        <v/>
      </c>
      <c r="AB30" t="str">
        <f>IFERROR(ProcDataRM!K35*31.536,"")</f>
        <v/>
      </c>
    </row>
    <row r="31" spans="1:28" x14ac:dyDescent="0.2">
      <c r="A31" t="str">
        <f t="shared" si="2"/>
        <v/>
      </c>
      <c r="B31" t="s">
        <v>18</v>
      </c>
      <c r="C31" t="s">
        <v>55</v>
      </c>
      <c r="D31" t="s">
        <v>12</v>
      </c>
      <c r="E31" t="str">
        <f>ProcDataRM!B36</f>
        <v>EPTSTO-N</v>
      </c>
      <c r="F31" t="s">
        <v>7</v>
      </c>
      <c r="G31" t="s">
        <v>7</v>
      </c>
      <c r="H31" t="s">
        <v>7</v>
      </c>
      <c r="I31">
        <v>3</v>
      </c>
      <c r="R31" t="str">
        <f>IFERROR(ProcDataRM!I36*31.536,"")</f>
        <v/>
      </c>
      <c r="W31" t="str">
        <f>IFERROR(ProcDataRM!J36*31.536,"")</f>
        <v/>
      </c>
      <c r="AB31" t="str">
        <f>IFERROR(ProcDataRM!K36*31.536,"")</f>
        <v/>
      </c>
    </row>
    <row r="32" spans="1:28" x14ac:dyDescent="0.2">
      <c r="A32" t="str">
        <f t="shared" si="2"/>
        <v/>
      </c>
      <c r="B32" t="s">
        <v>18</v>
      </c>
      <c r="C32" t="s">
        <v>55</v>
      </c>
      <c r="D32" t="s">
        <v>12</v>
      </c>
      <c r="E32" t="str">
        <f>ProcDataRM!B37</f>
        <v>ETODSGT-N</v>
      </c>
      <c r="F32" t="s">
        <v>7</v>
      </c>
      <c r="G32" t="s">
        <v>7</v>
      </c>
      <c r="H32" t="s">
        <v>7</v>
      </c>
      <c r="I32">
        <v>3</v>
      </c>
      <c r="R32">
        <f>IFERROR(ProcDataRM!I37*31.536,"")</f>
        <v>1.5768000000000002</v>
      </c>
      <c r="W32">
        <f>IFERROR(ProcDataRM!J37*31.536,"")</f>
        <v>1.5768000000000002</v>
      </c>
      <c r="AB32">
        <f>IFERROR(ProcDataRM!K37*31.536,"")</f>
        <v>1.5768000000000002</v>
      </c>
    </row>
    <row r="33" spans="1:28" x14ac:dyDescent="0.2">
      <c r="A33" t="str">
        <f t="shared" si="2"/>
        <v/>
      </c>
      <c r="B33" t="s">
        <v>18</v>
      </c>
      <c r="C33" t="s">
        <v>55</v>
      </c>
      <c r="D33" t="s">
        <v>12</v>
      </c>
      <c r="E33" t="str">
        <f>ProcDataRM!B38</f>
        <v>ETCLDFB-N</v>
      </c>
      <c r="F33" t="s">
        <v>7</v>
      </c>
      <c r="G33" t="s">
        <v>7</v>
      </c>
      <c r="H33" t="s">
        <v>7</v>
      </c>
      <c r="I33">
        <v>3</v>
      </c>
      <c r="R33">
        <f>IFERROR(ProcDataRM!I38*31.536,"")</f>
        <v>25.228800000000003</v>
      </c>
      <c r="W33">
        <f>IFERROR(ProcDataRM!J38*31.536,"")</f>
        <v>25.228800000000003</v>
      </c>
      <c r="AB33">
        <f>IFERROR(ProcDataRM!K38*31.536,"")</f>
        <v>25.228800000000003</v>
      </c>
    </row>
    <row r="34" spans="1:28" x14ac:dyDescent="0.2">
      <c r="A34" t="str">
        <f t="shared" si="2"/>
        <v/>
      </c>
      <c r="B34" t="s">
        <v>18</v>
      </c>
      <c r="C34" t="s">
        <v>55</v>
      </c>
      <c r="D34" t="s">
        <v>12</v>
      </c>
      <c r="E34" t="str">
        <f>ProcDataRM!B39</f>
        <v>ERHYD-N</v>
      </c>
      <c r="F34" t="s">
        <v>7</v>
      </c>
      <c r="G34" t="s">
        <v>7</v>
      </c>
      <c r="H34" t="s">
        <v>7</v>
      </c>
      <c r="I34">
        <v>3</v>
      </c>
      <c r="R34" t="str">
        <f>IFERROR(ProcDataRM!I39*31.536,"")</f>
        <v/>
      </c>
      <c r="W34" t="str">
        <f>IFERROR(ProcDataRM!J39*31.536,"")</f>
        <v/>
      </c>
      <c r="AB34" t="str">
        <f>IFERROR(ProcDataRM!K39*31.536,"")</f>
        <v/>
      </c>
    </row>
    <row r="35" spans="1:28" x14ac:dyDescent="0.2">
      <c r="A35" t="str">
        <f t="shared" si="2"/>
        <v/>
      </c>
      <c r="B35" t="s">
        <v>18</v>
      </c>
      <c r="C35" t="s">
        <v>55</v>
      </c>
      <c r="D35" t="s">
        <v>12</v>
      </c>
      <c r="E35" t="str">
        <f>ProcDataRM!B40</f>
        <v>ETNUC-N</v>
      </c>
      <c r="F35" t="s">
        <v>7</v>
      </c>
      <c r="G35" t="s">
        <v>7</v>
      </c>
      <c r="H35" t="s">
        <v>7</v>
      </c>
      <c r="I35">
        <v>3</v>
      </c>
      <c r="R35">
        <f>IFERROR(ProcDataRM!I40*31.536,"")</f>
        <v>26.805600000000002</v>
      </c>
      <c r="W35">
        <f>IFERROR(ProcDataRM!J40*31.536,"")</f>
        <v>26.805600000000002</v>
      </c>
      <c r="AB35">
        <f>IFERROR(ProcDataRM!K40*31.536,"")</f>
        <v>26.805600000000002</v>
      </c>
    </row>
    <row r="36" spans="1:28" x14ac:dyDescent="0.2">
      <c r="A36" t="str">
        <f t="shared" si="2"/>
        <v/>
      </c>
      <c r="B36" t="s">
        <v>18</v>
      </c>
      <c r="C36" t="s">
        <v>55</v>
      </c>
      <c r="D36" t="s">
        <v>12</v>
      </c>
      <c r="E36" t="str">
        <f>ProcDataRM!B41</f>
        <v>ERSOLTC09-N</v>
      </c>
      <c r="F36" t="s">
        <v>7</v>
      </c>
      <c r="G36" t="s">
        <v>7</v>
      </c>
      <c r="H36" t="s">
        <v>7</v>
      </c>
      <c r="I36">
        <v>3</v>
      </c>
      <c r="R36">
        <f>IFERROR(ProcDataRM!I41*31.536,"")</f>
        <v>14.758225290144003</v>
      </c>
      <c r="W36">
        <f>IFERROR(ProcDataRM!J41*31.536,"")</f>
        <v>14.758225290144003</v>
      </c>
      <c r="AB36">
        <f>IFERROR(ProcDataRM!K41*31.536,"")</f>
        <v>14.758225290144003</v>
      </c>
    </row>
    <row r="37" spans="1:28" x14ac:dyDescent="0.2">
      <c r="A37" t="str">
        <f t="shared" si="2"/>
        <v/>
      </c>
      <c r="B37" t="s">
        <v>18</v>
      </c>
      <c r="C37" t="s">
        <v>55</v>
      </c>
      <c r="D37" t="s">
        <v>12</v>
      </c>
      <c r="E37" t="str">
        <f>ProcDataRM!B42</f>
        <v>ERSOLPCF-N</v>
      </c>
      <c r="F37" t="s">
        <v>7</v>
      </c>
      <c r="G37" t="s">
        <v>7</v>
      </c>
      <c r="H37" t="s">
        <v>7</v>
      </c>
      <c r="I37">
        <v>3</v>
      </c>
      <c r="R37">
        <f>IFERROR(ProcDataRM!I42*31.536,"")</f>
        <v>7.8840448126560005</v>
      </c>
      <c r="W37">
        <f>IFERROR(ProcDataRM!J42*31.536,"")</f>
        <v>7.8840448126560005</v>
      </c>
      <c r="AB37">
        <f>IFERROR(ProcDataRM!K42*31.536,"")</f>
        <v>7.8840448126560005</v>
      </c>
    </row>
    <row r="38" spans="1:28" x14ac:dyDescent="0.2">
      <c r="A38" t="str">
        <f t="shared" si="2"/>
        <v/>
      </c>
      <c r="B38" t="s">
        <v>18</v>
      </c>
      <c r="C38" t="s">
        <v>55</v>
      </c>
      <c r="D38" t="s">
        <v>12</v>
      </c>
      <c r="E38" t="str">
        <f>ProcDataRM!B43</f>
        <v>ERSOLPCT-N</v>
      </c>
      <c r="F38" t="s">
        <v>7</v>
      </c>
      <c r="G38" t="s">
        <v>7</v>
      </c>
      <c r="H38" t="s">
        <v>7</v>
      </c>
      <c r="I38">
        <v>3</v>
      </c>
      <c r="R38">
        <f>IFERROR(ProcDataRM!I43*31.536,"")</f>
        <v>8.8300941596640019</v>
      </c>
      <c r="W38">
        <f>IFERROR(ProcDataRM!J43*31.536,"")</f>
        <v>8.8300941596640019</v>
      </c>
      <c r="AB38">
        <f>IFERROR(ProcDataRM!K43*31.536,"")</f>
        <v>8.8300941596640019</v>
      </c>
    </row>
    <row r="39" spans="1:28" x14ac:dyDescent="0.2">
      <c r="A39" t="str">
        <f t="shared" si="2"/>
        <v/>
      </c>
      <c r="B39" t="s">
        <v>18</v>
      </c>
      <c r="C39" t="s">
        <v>55</v>
      </c>
      <c r="D39" t="s">
        <v>12</v>
      </c>
      <c r="E39" t="str">
        <f>ProcDataRM!B44</f>
        <v>ERWNDH-N</v>
      </c>
      <c r="F39" t="s">
        <v>7</v>
      </c>
      <c r="G39" t="s">
        <v>7</v>
      </c>
      <c r="H39" t="s">
        <v>7</v>
      </c>
      <c r="I39">
        <v>3</v>
      </c>
      <c r="R39">
        <f>IFERROR(ProcDataRM!I44*31.536,"")</f>
        <v>11.818439244000002</v>
      </c>
      <c r="W39">
        <f>IFERROR(ProcDataRM!J44*31.536,"")</f>
        <v>12.196770044976001</v>
      </c>
      <c r="AB39">
        <f>IFERROR(ProcDataRM!K44*31.536,"")</f>
        <v>12.575100845951999</v>
      </c>
    </row>
    <row r="40" spans="1:28" x14ac:dyDescent="0.2">
      <c r="A40" t="str">
        <f t="shared" si="2"/>
        <v/>
      </c>
      <c r="B40" t="s">
        <v>18</v>
      </c>
      <c r="C40" t="s">
        <v>55</v>
      </c>
      <c r="D40" t="s">
        <v>12</v>
      </c>
      <c r="E40" t="str">
        <f>ProcDataRM!B45</f>
        <v>ERHYDGIW-I</v>
      </c>
      <c r="F40" t="s">
        <v>7</v>
      </c>
      <c r="G40" t="s">
        <v>7</v>
      </c>
      <c r="H40" t="s">
        <v>7</v>
      </c>
      <c r="I40">
        <v>3</v>
      </c>
      <c r="R40">
        <f>IFERROR(ProcDataRM!I45*31.536,"")</f>
        <v>24.598080000000003</v>
      </c>
      <c r="W40">
        <f>IFERROR(ProcDataRM!J45*31.536,"")</f>
        <v>24.598080000000003</v>
      </c>
      <c r="AB40">
        <f>IFERROR(ProcDataRM!K45*31.536,"")</f>
        <v>24.598080000000003</v>
      </c>
    </row>
    <row r="41" spans="1:28" x14ac:dyDescent="0.2">
      <c r="A41" t="str">
        <f t="shared" si="2"/>
        <v/>
      </c>
      <c r="B41" t="s">
        <v>18</v>
      </c>
      <c r="C41" t="s">
        <v>55</v>
      </c>
      <c r="D41" t="s">
        <v>12</v>
      </c>
      <c r="E41" t="str">
        <f>ProcDataRM!B46</f>
        <v>ETGICGT-N</v>
      </c>
      <c r="F41" t="s">
        <v>7</v>
      </c>
      <c r="G41" t="s">
        <v>7</v>
      </c>
      <c r="H41" t="s">
        <v>7</v>
      </c>
      <c r="I41">
        <v>3</v>
      </c>
      <c r="R41">
        <f>IFERROR(ProcDataRM!I46*31.536,"")</f>
        <v>3.1536000000000004</v>
      </c>
      <c r="W41">
        <f>IFERROR(ProcDataRM!J46*31.536,"")</f>
        <v>3.1536000000000004</v>
      </c>
      <c r="AB41">
        <f>IFERROR(ProcDataRM!K46*31.536,"")</f>
        <v>3.1536000000000004</v>
      </c>
    </row>
    <row r="42" spans="1:28" x14ac:dyDescent="0.2">
      <c r="A42" t="str">
        <f t="shared" ref="A42" si="4">IF(E42="","*","")</f>
        <v/>
      </c>
      <c r="B42" t="s">
        <v>18</v>
      </c>
      <c r="C42" t="s">
        <v>55</v>
      </c>
      <c r="D42" t="s">
        <v>12</v>
      </c>
      <c r="E42" t="str">
        <f>ProcDataRM!B47</f>
        <v>ETHGNGT-N</v>
      </c>
      <c r="F42" t="s">
        <v>7</v>
      </c>
      <c r="G42" t="s">
        <v>7</v>
      </c>
      <c r="H42" t="s">
        <v>7</v>
      </c>
      <c r="I42">
        <v>3</v>
      </c>
      <c r="R42">
        <f>IFERROR(ProcDataRM!I47*31.536,"")</f>
        <v>3.1536000000000004</v>
      </c>
      <c r="W42">
        <f>IFERROR(ProcDataRM!J47*31.536,"")</f>
        <v>3.1536000000000004</v>
      </c>
      <c r="AB42">
        <f>IFERROR(ProcDataRM!K47*31.536,"")</f>
        <v>3.1536000000000004</v>
      </c>
    </row>
    <row r="43" spans="1:28" x14ac:dyDescent="0.2">
      <c r="A43" t="str">
        <f t="shared" si="2"/>
        <v/>
      </c>
      <c r="B43" t="s">
        <v>18</v>
      </c>
      <c r="C43" t="s">
        <v>55</v>
      </c>
      <c r="D43" t="s">
        <v>12</v>
      </c>
      <c r="E43" t="str">
        <f>ProcDataRM!B48</f>
        <v>ETGICCC-N</v>
      </c>
      <c r="F43" t="s">
        <v>7</v>
      </c>
      <c r="G43" t="s">
        <v>7</v>
      </c>
      <c r="H43" t="s">
        <v>7</v>
      </c>
      <c r="I43">
        <v>3</v>
      </c>
      <c r="R43">
        <f>IFERROR(ProcDataRM!I48*31.536,"")</f>
        <v>15.768000000000001</v>
      </c>
      <c r="W43">
        <f>IFERROR(ProcDataRM!J48*31.536,"")</f>
        <v>15.768000000000001</v>
      </c>
      <c r="AB43">
        <f>IFERROR(ProcDataRM!K48*31.536,"")</f>
        <v>15.768000000000001</v>
      </c>
    </row>
    <row r="44" spans="1:28" x14ac:dyDescent="0.2">
      <c r="A44" t="str">
        <f t="shared" ref="A44" si="5">IF(E44="","*","")</f>
        <v/>
      </c>
      <c r="B44" t="s">
        <v>18</v>
      </c>
      <c r="C44" t="s">
        <v>55</v>
      </c>
      <c r="D44" t="s">
        <v>12</v>
      </c>
      <c r="E44" t="str">
        <f>ProcDataRM!B49</f>
        <v>ETGICCC-CCS-N</v>
      </c>
      <c r="F44" t="s">
        <v>7</v>
      </c>
      <c r="G44" t="s">
        <v>7</v>
      </c>
      <c r="H44" t="s">
        <v>7</v>
      </c>
      <c r="I44">
        <v>3</v>
      </c>
      <c r="R44">
        <f>IFERROR(ProcDataRM!I49*31.536,"")</f>
        <v>15.768000000000001</v>
      </c>
      <c r="W44">
        <f>IFERROR(ProcDataRM!J49*31.536,"")</f>
        <v>15.768000000000001</v>
      </c>
      <c r="AB44">
        <f>IFERROR(ProcDataRM!K49*31.536,"")</f>
        <v>15.768000000000001</v>
      </c>
    </row>
    <row r="45" spans="1:28" x14ac:dyDescent="0.2">
      <c r="A45" t="str">
        <f t="shared" si="2"/>
        <v/>
      </c>
      <c r="B45" t="s">
        <v>18</v>
      </c>
      <c r="C45" t="s">
        <v>55</v>
      </c>
      <c r="D45" t="s">
        <v>12</v>
      </c>
      <c r="E45" t="str">
        <f>ProcDataRM!B50</f>
        <v>ETGICEN-N</v>
      </c>
      <c r="F45" t="s">
        <v>7</v>
      </c>
      <c r="G45" t="s">
        <v>7</v>
      </c>
      <c r="H45" t="s">
        <v>7</v>
      </c>
      <c r="I45">
        <v>3</v>
      </c>
      <c r="R45">
        <f>IFERROR(ProcDataRM!I50*31.536,"")</f>
        <v>15.768000000000001</v>
      </c>
      <c r="W45">
        <f>IFERROR(ProcDataRM!J50*31.536,"")</f>
        <v>15.768000000000001</v>
      </c>
      <c r="AB45">
        <f>IFERROR(ProcDataRM!K50*31.536,"")</f>
        <v>15.768000000000001</v>
      </c>
    </row>
    <row r="46" spans="1:28" x14ac:dyDescent="0.2">
      <c r="A46" t="str">
        <f t="shared" si="2"/>
        <v/>
      </c>
      <c r="B46" t="s">
        <v>18</v>
      </c>
      <c r="C46" t="s">
        <v>55</v>
      </c>
      <c r="D46" t="s">
        <v>12</v>
      </c>
      <c r="E46" t="str">
        <f>ProcDataRM!B51</f>
        <v>ERBIO-N</v>
      </c>
      <c r="F46" t="s">
        <v>7</v>
      </c>
      <c r="G46" t="s">
        <v>7</v>
      </c>
      <c r="H46" t="s">
        <v>7</v>
      </c>
      <c r="I46">
        <v>3</v>
      </c>
      <c r="R46">
        <f>IFERROR(ProcDataRM!I51*31.536,"")</f>
        <v>15.768000000000001</v>
      </c>
      <c r="W46">
        <f>IFERROR(ProcDataRM!J51*31.536,"")</f>
        <v>15.768000000000001</v>
      </c>
      <c r="AB46">
        <f>IFERROR(ProcDataRM!K51*31.536,"")</f>
        <v>15.768000000000001</v>
      </c>
    </row>
    <row r="47" spans="1:28" x14ac:dyDescent="0.2">
      <c r="A47" t="str">
        <f t="shared" si="2"/>
        <v/>
      </c>
      <c r="B47" t="s">
        <v>18</v>
      </c>
      <c r="C47" t="s">
        <v>55</v>
      </c>
      <c r="D47" t="s">
        <v>12</v>
      </c>
      <c r="E47" t="str">
        <f>ProcDataRM!B52</f>
        <v>ERBIG-N</v>
      </c>
      <c r="F47" t="s">
        <v>7</v>
      </c>
      <c r="G47" t="s">
        <v>7</v>
      </c>
      <c r="H47" t="s">
        <v>7</v>
      </c>
      <c r="I47">
        <v>3</v>
      </c>
      <c r="R47">
        <f>IFERROR(ProcDataRM!I52*31.536,"")</f>
        <v>15.768000000000001</v>
      </c>
      <c r="W47">
        <f>IFERROR(ProcDataRM!J52*31.536,"")</f>
        <v>15.768000000000001</v>
      </c>
      <c r="AB47">
        <f>ProcDataRM!K52*31.536</f>
        <v>15.768000000000001</v>
      </c>
    </row>
    <row r="48" spans="1:28" x14ac:dyDescent="0.2">
      <c r="A48" t="str">
        <f t="shared" si="2"/>
        <v/>
      </c>
      <c r="B48" t="s">
        <v>18</v>
      </c>
      <c r="C48" t="s">
        <v>55</v>
      </c>
      <c r="D48" t="s">
        <v>12</v>
      </c>
      <c r="E48" t="str">
        <f>ProcDataRM!B53</f>
        <v>ESTSUTL</v>
      </c>
      <c r="F48" t="s">
        <v>7</v>
      </c>
      <c r="G48" t="s">
        <v>7</v>
      </c>
      <c r="H48" t="s">
        <v>7</v>
      </c>
      <c r="I48">
        <v>3</v>
      </c>
      <c r="W48" t="str">
        <f>ProcDataRM!N53</f>
        <v/>
      </c>
      <c r="AB48" t="str">
        <f>ProcDataRM!O53</f>
        <v/>
      </c>
    </row>
    <row r="49" spans="1:28" x14ac:dyDescent="0.2">
      <c r="A49" t="str">
        <f t="shared" si="2"/>
        <v>*</v>
      </c>
      <c r="B49" t="s">
        <v>18</v>
      </c>
      <c r="C49" t="s">
        <v>55</v>
      </c>
      <c r="D49" t="s">
        <v>12</v>
      </c>
      <c r="E49" t="str">
        <f>ProcDataRM!B54</f>
        <v/>
      </c>
      <c r="F49" t="s">
        <v>7</v>
      </c>
      <c r="G49" t="s">
        <v>7</v>
      </c>
      <c r="H49" t="s">
        <v>7</v>
      </c>
      <c r="I49">
        <v>3</v>
      </c>
      <c r="W49" t="str">
        <f>ProcDataRM!N54</f>
        <v/>
      </c>
      <c r="AB49" t="str">
        <f>ProcDataRM!O54</f>
        <v/>
      </c>
    </row>
    <row r="50" spans="1:28" x14ac:dyDescent="0.2">
      <c r="A50" t="str">
        <f t="shared" si="2"/>
        <v/>
      </c>
      <c r="B50" t="s">
        <v>18</v>
      </c>
      <c r="C50" t="s">
        <v>55</v>
      </c>
      <c r="D50" t="s">
        <v>12</v>
      </c>
      <c r="E50" t="str">
        <f>ProcDataRM!B55</f>
        <v>ERSOLPRC-N</v>
      </c>
      <c r="F50" t="s">
        <v>7</v>
      </c>
      <c r="G50" t="s">
        <v>7</v>
      </c>
      <c r="H50" t="s">
        <v>7</v>
      </c>
      <c r="I50">
        <v>3</v>
      </c>
      <c r="W50" t="str">
        <f>ProcDataRM!N55</f>
        <v/>
      </c>
      <c r="AB50" t="str">
        <f>ProcDataRM!O55</f>
        <v/>
      </c>
    </row>
    <row r="51" spans="1:28" x14ac:dyDescent="0.2">
      <c r="A51" t="str">
        <f t="shared" si="2"/>
        <v/>
      </c>
      <c r="B51" t="s">
        <v>18</v>
      </c>
      <c r="C51" t="s">
        <v>55</v>
      </c>
      <c r="D51" t="s">
        <v>12</v>
      </c>
      <c r="E51" t="str">
        <f>ProcDataRM!B56</f>
        <v>ERSOLPRR-N</v>
      </c>
      <c r="F51" t="s">
        <v>7</v>
      </c>
      <c r="G51" t="s">
        <v>7</v>
      </c>
      <c r="H51" t="s">
        <v>7</v>
      </c>
      <c r="I51">
        <v>3</v>
      </c>
      <c r="W51" t="str">
        <f>ProcDataRM!N56</f>
        <v/>
      </c>
      <c r="AB51" t="str">
        <f>ProcDataRM!O56</f>
        <v/>
      </c>
    </row>
    <row r="52" spans="1:28" x14ac:dyDescent="0.2">
      <c r="A52" t="str">
        <f t="shared" si="2"/>
        <v/>
      </c>
      <c r="B52" t="s">
        <v>18</v>
      </c>
      <c r="C52" t="s">
        <v>55</v>
      </c>
      <c r="D52" t="s">
        <v>12</v>
      </c>
      <c r="E52" t="str">
        <f>ProcDataRM!B57</f>
        <v>ERSOLPRI-N</v>
      </c>
      <c r="F52" t="s">
        <v>7</v>
      </c>
      <c r="G52" t="s">
        <v>7</v>
      </c>
      <c r="H52" t="s">
        <v>7</v>
      </c>
      <c r="I52">
        <v>3</v>
      </c>
      <c r="W52" t="str">
        <f>ProcDataRM!N57</f>
        <v/>
      </c>
      <c r="AB52" t="str">
        <f>ProcDataRM!O57</f>
        <v/>
      </c>
    </row>
    <row r="53" spans="1:28" x14ac:dyDescent="0.2">
      <c r="A53" t="str">
        <f t="shared" si="2"/>
        <v/>
      </c>
      <c r="B53" t="s">
        <v>18</v>
      </c>
      <c r="C53" t="s">
        <v>55</v>
      </c>
      <c r="D53" t="s">
        <v>12</v>
      </c>
      <c r="E53" t="str">
        <f>ProcDataRM!B58</f>
        <v>ETGASENSS-N</v>
      </c>
      <c r="F53" t="s">
        <v>7</v>
      </c>
      <c r="G53" t="s">
        <v>7</v>
      </c>
      <c r="H53" t="s">
        <v>7</v>
      </c>
      <c r="I53">
        <v>3</v>
      </c>
      <c r="W53" t="str">
        <f>ProcDataRM!N58</f>
        <v/>
      </c>
      <c r="AB53" t="str">
        <f>ProcDataRM!O58</f>
        <v/>
      </c>
    </row>
    <row r="54" spans="1:28" x14ac:dyDescent="0.2">
      <c r="A54" t="str">
        <f t="shared" si="2"/>
        <v/>
      </c>
      <c r="B54" t="s">
        <v>18</v>
      </c>
      <c r="C54" t="s">
        <v>55</v>
      </c>
      <c r="D54" t="s">
        <v>12</v>
      </c>
      <c r="E54" t="str">
        <f>ProcDataRM!B59</f>
        <v>ETGASENSI-N</v>
      </c>
      <c r="F54" t="s">
        <v>7</v>
      </c>
      <c r="G54" t="s">
        <v>7</v>
      </c>
      <c r="H54" t="s">
        <v>7</v>
      </c>
      <c r="I54">
        <v>3</v>
      </c>
      <c r="W54" t="str">
        <f>ProcDataRM!N59</f>
        <v/>
      </c>
      <c r="AB54" t="str">
        <f>ProcDataRM!O59</f>
        <v/>
      </c>
    </row>
    <row r="55" spans="1:28" x14ac:dyDescent="0.2">
      <c r="A55" t="str">
        <f t="shared" si="2"/>
        <v>*</v>
      </c>
      <c r="B55" t="s">
        <v>18</v>
      </c>
      <c r="C55" t="s">
        <v>55</v>
      </c>
      <c r="D55" t="s">
        <v>12</v>
      </c>
      <c r="E55" t="str">
        <f>ProcDataRM!B60</f>
        <v/>
      </c>
      <c r="F55" t="s">
        <v>7</v>
      </c>
      <c r="G55" t="s">
        <v>7</v>
      </c>
      <c r="H55" t="s">
        <v>7</v>
      </c>
      <c r="I55">
        <v>3</v>
      </c>
      <c r="W55" t="str">
        <f>ProcDataRM!N60</f>
        <v/>
      </c>
      <c r="AB55" t="str">
        <f>ProcDataRM!O60</f>
        <v/>
      </c>
    </row>
    <row r="56" spans="1:28" x14ac:dyDescent="0.2">
      <c r="A56" t="str">
        <f t="shared" si="2"/>
        <v>*</v>
      </c>
      <c r="B56" t="s">
        <v>18</v>
      </c>
      <c r="C56" t="s">
        <v>55</v>
      </c>
      <c r="D56" t="s">
        <v>12</v>
      </c>
      <c r="E56" t="str">
        <f>ProcDataRM!B61</f>
        <v/>
      </c>
      <c r="F56" t="s">
        <v>7</v>
      </c>
      <c r="G56" t="s">
        <v>7</v>
      </c>
      <c r="H56" t="s">
        <v>7</v>
      </c>
      <c r="I56">
        <v>3</v>
      </c>
      <c r="W56" t="str">
        <f>ProcDataRM!N61</f>
        <v/>
      </c>
      <c r="AB56" t="str">
        <f>ProcDataRM!O61</f>
        <v/>
      </c>
    </row>
    <row r="57" spans="1:28" x14ac:dyDescent="0.2">
      <c r="A57" t="str">
        <f t="shared" si="2"/>
        <v>*</v>
      </c>
      <c r="B57" t="s">
        <v>18</v>
      </c>
      <c r="C57" t="s">
        <v>55</v>
      </c>
      <c r="D57" t="s">
        <v>12</v>
      </c>
      <c r="E57" t="str">
        <f>ProcDataRM!B62</f>
        <v/>
      </c>
      <c r="F57" t="s">
        <v>7</v>
      </c>
      <c r="G57" t="s">
        <v>7</v>
      </c>
      <c r="H57" t="s">
        <v>7</v>
      </c>
      <c r="I57">
        <v>3</v>
      </c>
      <c r="W57" t="str">
        <f>ProcDataRM!N62</f>
        <v/>
      </c>
      <c r="AB57" t="str">
        <f>ProcDataRM!O62</f>
        <v/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0DB67-8F83-4AEA-8C15-80D582E27C72}">
  <sheetPr codeName="Sheet6">
    <tabColor theme="4"/>
  </sheetPr>
  <dimension ref="A1:AP57"/>
  <sheetViews>
    <sheetView topLeftCell="A11" workbookViewId="0">
      <selection activeCell="A31" sqref="A31:XFD31"/>
    </sheetView>
  </sheetViews>
  <sheetFormatPr defaultRowHeight="12.75" x14ac:dyDescent="0.2"/>
  <cols>
    <col min="2" max="2" width="16.28515625" customWidth="1"/>
    <col min="3" max="3" width="17.85546875" customWidth="1"/>
    <col min="4" max="4" width="4.5703125" customWidth="1"/>
    <col min="5" max="5" width="19.140625" bestFit="1" customWidth="1"/>
    <col min="6" max="8" width="4.5703125" customWidth="1"/>
  </cols>
  <sheetData>
    <row r="1" spans="1:42" x14ac:dyDescent="0.2">
      <c r="A1" t="s">
        <v>22</v>
      </c>
      <c r="B1" t="s">
        <v>0</v>
      </c>
      <c r="D1" s="1" t="str">
        <f ca="1">MID(CELL("filename",N1),FIND("]",CELL("filename",N1))+1,255)</f>
        <v>ConTSTRANSDUM</v>
      </c>
      <c r="I1">
        <v>0</v>
      </c>
      <c r="J1">
        <v>2012</v>
      </c>
      <c r="K1">
        <f>J1+1</f>
        <v>2013</v>
      </c>
      <c r="L1">
        <f t="shared" ref="L1:AL1" si="0">K1+1</f>
        <v>2014</v>
      </c>
      <c r="M1">
        <f t="shared" si="0"/>
        <v>2015</v>
      </c>
      <c r="N1">
        <f t="shared" si="0"/>
        <v>2016</v>
      </c>
      <c r="O1">
        <f t="shared" si="0"/>
        <v>2017</v>
      </c>
      <c r="P1">
        <f t="shared" si="0"/>
        <v>2018</v>
      </c>
      <c r="Q1">
        <f t="shared" si="0"/>
        <v>2019</v>
      </c>
      <c r="R1">
        <f t="shared" si="0"/>
        <v>2020</v>
      </c>
      <c r="S1">
        <f t="shared" si="0"/>
        <v>2021</v>
      </c>
      <c r="T1">
        <f t="shared" si="0"/>
        <v>2022</v>
      </c>
      <c r="U1">
        <f t="shared" si="0"/>
        <v>2023</v>
      </c>
      <c r="V1">
        <f t="shared" si="0"/>
        <v>2024</v>
      </c>
      <c r="W1">
        <f t="shared" si="0"/>
        <v>2025</v>
      </c>
      <c r="X1">
        <f t="shared" si="0"/>
        <v>2026</v>
      </c>
      <c r="Y1">
        <f t="shared" si="0"/>
        <v>2027</v>
      </c>
      <c r="Z1">
        <f t="shared" si="0"/>
        <v>2028</v>
      </c>
      <c r="AA1">
        <f t="shared" si="0"/>
        <v>2029</v>
      </c>
      <c r="AB1">
        <f t="shared" si="0"/>
        <v>2030</v>
      </c>
      <c r="AC1">
        <f t="shared" si="0"/>
        <v>2031</v>
      </c>
      <c r="AD1">
        <f t="shared" si="0"/>
        <v>2032</v>
      </c>
      <c r="AE1">
        <f t="shared" si="0"/>
        <v>2033</v>
      </c>
      <c r="AF1">
        <f t="shared" si="0"/>
        <v>2034</v>
      </c>
      <c r="AG1">
        <f t="shared" si="0"/>
        <v>2035</v>
      </c>
      <c r="AH1">
        <f t="shared" si="0"/>
        <v>2036</v>
      </c>
      <c r="AI1">
        <f t="shared" si="0"/>
        <v>2037</v>
      </c>
      <c r="AJ1">
        <f t="shared" si="0"/>
        <v>2038</v>
      </c>
      <c r="AK1">
        <f t="shared" si="0"/>
        <v>2039</v>
      </c>
      <c r="AL1">
        <f t="shared" si="0"/>
        <v>2040</v>
      </c>
      <c r="AM1">
        <v>2045</v>
      </c>
      <c r="AN1">
        <v>2050</v>
      </c>
      <c r="AO1">
        <v>2060</v>
      </c>
      <c r="AP1">
        <v>2070</v>
      </c>
    </row>
    <row r="2" spans="1:42" x14ac:dyDescent="0.2">
      <c r="B2" t="s">
        <v>8</v>
      </c>
      <c r="C2" t="str">
        <f>'ITEMS-Con'!C6</f>
        <v>UCCAP_DUMETR</v>
      </c>
      <c r="D2" t="s">
        <v>7</v>
      </c>
      <c r="E2" t="s">
        <v>7</v>
      </c>
      <c r="F2" t="s">
        <v>7</v>
      </c>
      <c r="G2" t="s">
        <v>7</v>
      </c>
      <c r="H2" t="s">
        <v>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">
      <c r="B3" t="s">
        <v>18</v>
      </c>
      <c r="C3" t="str">
        <f>C2</f>
        <v>UCCAP_DUMETR</v>
      </c>
      <c r="D3" t="s">
        <v>12</v>
      </c>
      <c r="E3" t="s">
        <v>93</v>
      </c>
      <c r="F3" t="s">
        <v>7</v>
      </c>
      <c r="G3" t="s">
        <v>7</v>
      </c>
      <c r="H3" t="s">
        <v>7</v>
      </c>
      <c r="I3">
        <v>0</v>
      </c>
      <c r="J3">
        <v>1</v>
      </c>
    </row>
    <row r="4" spans="1:42" x14ac:dyDescent="0.2">
      <c r="B4" t="s">
        <v>18</v>
      </c>
      <c r="C4" t="str">
        <f>C2</f>
        <v>UCCAP_DUMETR</v>
      </c>
      <c r="D4" t="s">
        <v>12</v>
      </c>
      <c r="E4" t="s">
        <v>19</v>
      </c>
      <c r="F4" t="s">
        <v>7</v>
      </c>
      <c r="G4" t="s">
        <v>7</v>
      </c>
      <c r="H4" t="s">
        <v>7</v>
      </c>
      <c r="I4">
        <v>0</v>
      </c>
      <c r="J4">
        <v>1</v>
      </c>
    </row>
    <row r="5" spans="1:42" x14ac:dyDescent="0.2">
      <c r="A5" t="str">
        <f t="shared" ref="A5:A26" si="1">IF(E5="","*","")</f>
        <v/>
      </c>
      <c r="B5" t="s">
        <v>18</v>
      </c>
      <c r="C5" t="str">
        <f t="shared" ref="C5:C57" si="2">C4</f>
        <v>UCCAP_DUMETR</v>
      </c>
      <c r="D5" t="s">
        <v>12</v>
      </c>
      <c r="E5" t="str">
        <f>ProcDataRM!B9</f>
        <v>ETCLECAMD-E</v>
      </c>
      <c r="F5" t="s">
        <v>7</v>
      </c>
      <c r="G5" t="s">
        <v>7</v>
      </c>
      <c r="H5" t="s">
        <v>7</v>
      </c>
      <c r="I5">
        <v>3</v>
      </c>
      <c r="J5">
        <v>-1</v>
      </c>
    </row>
    <row r="6" spans="1:42" x14ac:dyDescent="0.2">
      <c r="A6" t="str">
        <f t="shared" si="1"/>
        <v/>
      </c>
      <c r="B6" t="s">
        <v>18</v>
      </c>
      <c r="C6" t="str">
        <f t="shared" si="2"/>
        <v>UCCAP_DUMETR</v>
      </c>
      <c r="D6" t="s">
        <v>12</v>
      </c>
      <c r="E6" t="str">
        <f>ProcDataRM!B10</f>
        <v>ETCLEGROO-E</v>
      </c>
      <c r="F6" t="s">
        <v>7</v>
      </c>
      <c r="G6" t="s">
        <v>7</v>
      </c>
      <c r="H6" t="s">
        <v>7</v>
      </c>
      <c r="I6">
        <v>3</v>
      </c>
      <c r="J6">
        <v>-1</v>
      </c>
    </row>
    <row r="7" spans="1:42" x14ac:dyDescent="0.2">
      <c r="A7" t="str">
        <f t="shared" si="1"/>
        <v/>
      </c>
      <c r="B7" t="s">
        <v>18</v>
      </c>
      <c r="C7" t="str">
        <f t="shared" si="2"/>
        <v>UCCAP_DUMETR</v>
      </c>
      <c r="D7" t="s">
        <v>12</v>
      </c>
      <c r="E7" t="str">
        <f>ProcDataRM!B11</f>
        <v>ETCLEKOMA-E</v>
      </c>
      <c r="F7" t="s">
        <v>7</v>
      </c>
      <c r="G7" t="s">
        <v>7</v>
      </c>
      <c r="H7" t="s">
        <v>7</v>
      </c>
      <c r="I7">
        <v>3</v>
      </c>
      <c r="J7">
        <v>-1</v>
      </c>
    </row>
    <row r="8" spans="1:42" x14ac:dyDescent="0.2">
      <c r="A8" t="str">
        <f t="shared" si="1"/>
        <v/>
      </c>
      <c r="B8" t="s">
        <v>18</v>
      </c>
      <c r="C8" t="str">
        <f t="shared" si="2"/>
        <v>UCCAP_DUMETR</v>
      </c>
      <c r="D8" t="s">
        <v>12</v>
      </c>
      <c r="E8" t="str">
        <f>ProcDataRM!B12</f>
        <v>ETCLEARNO-E</v>
      </c>
      <c r="F8" t="s">
        <v>7</v>
      </c>
      <c r="G8" t="s">
        <v>7</v>
      </c>
      <c r="H8" t="s">
        <v>7</v>
      </c>
      <c r="I8">
        <v>3</v>
      </c>
      <c r="J8">
        <v>-1</v>
      </c>
    </row>
    <row r="9" spans="1:42" x14ac:dyDescent="0.2">
      <c r="A9" t="str">
        <f t="shared" si="1"/>
        <v/>
      </c>
      <c r="B9" t="s">
        <v>18</v>
      </c>
      <c r="C9" t="str">
        <f t="shared" si="2"/>
        <v>UCCAP_DUMETR</v>
      </c>
      <c r="D9" t="s">
        <v>12</v>
      </c>
      <c r="E9" t="str">
        <f>ProcDataRM!B13</f>
        <v>ETCLEDUVH-E</v>
      </c>
      <c r="F9" t="s">
        <v>7</v>
      </c>
      <c r="G9" t="s">
        <v>7</v>
      </c>
      <c r="H9" t="s">
        <v>7</v>
      </c>
      <c r="I9">
        <v>3</v>
      </c>
      <c r="J9">
        <v>-1</v>
      </c>
    </row>
    <row r="10" spans="1:42" x14ac:dyDescent="0.2">
      <c r="A10" t="str">
        <f t="shared" si="1"/>
        <v/>
      </c>
      <c r="B10" t="s">
        <v>18</v>
      </c>
      <c r="C10" t="str">
        <f t="shared" si="2"/>
        <v>UCCAP_DUMETR</v>
      </c>
      <c r="D10" t="s">
        <v>12</v>
      </c>
      <c r="E10" t="str">
        <f>ProcDataRM!B14</f>
        <v>ETCLEHEND-E</v>
      </c>
      <c r="F10" t="s">
        <v>7</v>
      </c>
      <c r="G10" t="s">
        <v>7</v>
      </c>
      <c r="H10" t="s">
        <v>7</v>
      </c>
      <c r="I10">
        <v>3</v>
      </c>
      <c r="J10">
        <v>-1</v>
      </c>
    </row>
    <row r="11" spans="1:42" x14ac:dyDescent="0.2">
      <c r="A11" t="str">
        <f t="shared" si="1"/>
        <v/>
      </c>
      <c r="B11" t="s">
        <v>18</v>
      </c>
      <c r="C11" t="str">
        <f t="shared" si="2"/>
        <v>UCCAP_DUMETR</v>
      </c>
      <c r="D11" t="s">
        <v>12</v>
      </c>
      <c r="E11" t="str">
        <f>ProcDataRM!B15</f>
        <v>ETCLEKEND-E</v>
      </c>
      <c r="F11" t="s">
        <v>7</v>
      </c>
      <c r="G11" t="s">
        <v>7</v>
      </c>
      <c r="H11" t="s">
        <v>7</v>
      </c>
      <c r="I11">
        <v>3</v>
      </c>
      <c r="J11">
        <v>-1</v>
      </c>
    </row>
    <row r="12" spans="1:42" x14ac:dyDescent="0.2">
      <c r="A12" t="str">
        <f t="shared" si="1"/>
        <v/>
      </c>
      <c r="B12" t="s">
        <v>18</v>
      </c>
      <c r="C12" t="str">
        <f t="shared" si="2"/>
        <v>UCCAP_DUMETR</v>
      </c>
      <c r="D12" t="s">
        <v>12</v>
      </c>
      <c r="E12" t="str">
        <f>ProcDataRM!B16</f>
        <v>ETCLEKRIE-E</v>
      </c>
      <c r="F12" t="s">
        <v>7</v>
      </c>
      <c r="G12" t="s">
        <v>7</v>
      </c>
      <c r="H12" t="s">
        <v>7</v>
      </c>
      <c r="I12">
        <v>3</v>
      </c>
      <c r="J12">
        <v>-1</v>
      </c>
    </row>
    <row r="13" spans="1:42" x14ac:dyDescent="0.2">
      <c r="A13" t="str">
        <f t="shared" si="1"/>
        <v/>
      </c>
      <c r="B13" t="s">
        <v>18</v>
      </c>
      <c r="C13" t="str">
        <f t="shared" si="2"/>
        <v>UCCAP_DUMETR</v>
      </c>
      <c r="D13" t="s">
        <v>12</v>
      </c>
      <c r="E13" t="str">
        <f>ProcDataRM!B17</f>
        <v>ETCLELETH-E</v>
      </c>
      <c r="F13" t="s">
        <v>7</v>
      </c>
      <c r="G13" t="s">
        <v>7</v>
      </c>
      <c r="H13" t="s">
        <v>7</v>
      </c>
      <c r="I13">
        <v>3</v>
      </c>
      <c r="J13">
        <v>-1</v>
      </c>
    </row>
    <row r="14" spans="1:42" x14ac:dyDescent="0.2">
      <c r="A14" t="str">
        <f t="shared" si="1"/>
        <v/>
      </c>
      <c r="B14" t="s">
        <v>18</v>
      </c>
      <c r="C14" t="str">
        <f t="shared" si="2"/>
        <v>UCCAP_DUMETR</v>
      </c>
      <c r="D14" t="s">
        <v>12</v>
      </c>
      <c r="E14" t="str">
        <f>ProcDataRM!B18</f>
        <v>ETCLEMAJD-E</v>
      </c>
      <c r="F14" t="s">
        <v>7</v>
      </c>
      <c r="G14" t="s">
        <v>7</v>
      </c>
      <c r="H14" t="s">
        <v>7</v>
      </c>
      <c r="I14">
        <v>3</v>
      </c>
      <c r="J14">
        <v>-1</v>
      </c>
    </row>
    <row r="15" spans="1:42" x14ac:dyDescent="0.2">
      <c r="A15" t="str">
        <f t="shared" si="1"/>
        <v/>
      </c>
      <c r="B15" t="s">
        <v>18</v>
      </c>
      <c r="C15" t="str">
        <f t="shared" si="2"/>
        <v>UCCAP_DUMETR</v>
      </c>
      <c r="D15" t="s">
        <v>12</v>
      </c>
      <c r="E15" t="str">
        <f>ProcDataRM!B19</f>
        <v>ETCLEMAJW-E</v>
      </c>
      <c r="F15" t="s">
        <v>7</v>
      </c>
      <c r="G15" t="s">
        <v>7</v>
      </c>
      <c r="H15" t="s">
        <v>7</v>
      </c>
      <c r="I15">
        <v>3</v>
      </c>
      <c r="J15">
        <v>-1</v>
      </c>
    </row>
    <row r="16" spans="1:42" x14ac:dyDescent="0.2">
      <c r="A16" t="str">
        <f t="shared" si="1"/>
        <v/>
      </c>
      <c r="B16" t="s">
        <v>18</v>
      </c>
      <c r="C16" t="str">
        <f t="shared" si="2"/>
        <v>UCCAP_DUMETR</v>
      </c>
      <c r="D16" t="s">
        <v>12</v>
      </c>
      <c r="E16" t="str">
        <f>ProcDataRM!B20</f>
        <v>ETCLEMATI-E</v>
      </c>
      <c r="F16" t="s">
        <v>7</v>
      </c>
      <c r="G16" t="s">
        <v>7</v>
      </c>
      <c r="H16" t="s">
        <v>7</v>
      </c>
      <c r="I16">
        <v>3</v>
      </c>
      <c r="J16">
        <v>-1</v>
      </c>
    </row>
    <row r="17" spans="1:10" x14ac:dyDescent="0.2">
      <c r="A17" t="str">
        <f t="shared" si="1"/>
        <v/>
      </c>
      <c r="B17" t="s">
        <v>18</v>
      </c>
      <c r="C17" t="str">
        <f t="shared" si="2"/>
        <v>UCCAP_DUMETR</v>
      </c>
      <c r="D17" t="s">
        <v>12</v>
      </c>
      <c r="E17" t="str">
        <f>ProcDataRM!B21</f>
        <v>ETCLEMATL-E</v>
      </c>
      <c r="F17" t="s">
        <v>7</v>
      </c>
      <c r="G17" t="s">
        <v>7</v>
      </c>
      <c r="H17" t="s">
        <v>7</v>
      </c>
      <c r="I17">
        <v>3</v>
      </c>
      <c r="J17">
        <v>-1</v>
      </c>
    </row>
    <row r="18" spans="1:10" x14ac:dyDescent="0.2">
      <c r="A18" t="str">
        <f t="shared" si="1"/>
        <v/>
      </c>
      <c r="B18" t="s">
        <v>18</v>
      </c>
      <c r="C18" t="str">
        <f t="shared" si="2"/>
        <v>UCCAP_DUMETR</v>
      </c>
      <c r="D18" t="s">
        <v>12</v>
      </c>
      <c r="E18" t="str">
        <f>ProcDataRM!B22</f>
        <v>ETCLETUTU-E</v>
      </c>
      <c r="F18" t="s">
        <v>7</v>
      </c>
      <c r="G18" t="s">
        <v>7</v>
      </c>
      <c r="H18" t="s">
        <v>7</v>
      </c>
      <c r="I18">
        <v>3</v>
      </c>
      <c r="J18">
        <v>-1</v>
      </c>
    </row>
    <row r="19" spans="1:10" x14ac:dyDescent="0.2">
      <c r="A19" t="str">
        <f t="shared" si="1"/>
        <v/>
      </c>
      <c r="B19" t="s">
        <v>18</v>
      </c>
      <c r="C19" t="str">
        <f t="shared" si="2"/>
        <v>UCCAP_DUMETR</v>
      </c>
      <c r="D19" t="s">
        <v>12</v>
      </c>
      <c r="E19" t="str">
        <f>ProcDataRM!B23</f>
        <v>ETCLEKELB-E</v>
      </c>
      <c r="F19" t="s">
        <v>7</v>
      </c>
      <c r="G19" t="s">
        <v>7</v>
      </c>
      <c r="H19" t="s">
        <v>7</v>
      </c>
      <c r="I19">
        <v>3</v>
      </c>
      <c r="J19">
        <v>-1</v>
      </c>
    </row>
    <row r="20" spans="1:10" x14ac:dyDescent="0.2">
      <c r="A20" t="str">
        <f t="shared" si="1"/>
        <v/>
      </c>
      <c r="B20" t="s">
        <v>18</v>
      </c>
      <c r="C20" t="str">
        <f t="shared" si="2"/>
        <v>UCCAP_DUMETR</v>
      </c>
      <c r="D20" t="s">
        <v>12</v>
      </c>
      <c r="E20" t="str">
        <f>ProcDataRM!B24</f>
        <v>ETCLEPFSS-E</v>
      </c>
      <c r="F20" t="s">
        <v>7</v>
      </c>
      <c r="G20" t="s">
        <v>7</v>
      </c>
      <c r="H20" t="s">
        <v>7</v>
      </c>
      <c r="I20">
        <v>3</v>
      </c>
      <c r="J20">
        <v>0</v>
      </c>
    </row>
    <row r="21" spans="1:10" x14ac:dyDescent="0.2">
      <c r="A21" t="str">
        <f t="shared" si="1"/>
        <v/>
      </c>
      <c r="B21" t="s">
        <v>18</v>
      </c>
      <c r="C21" t="str">
        <f t="shared" si="2"/>
        <v>UCCAP_DUMETR</v>
      </c>
      <c r="D21" t="s">
        <v>12</v>
      </c>
      <c r="E21" t="str">
        <f>ProcDataRM!B25</f>
        <v>ETCLEPFSI-E</v>
      </c>
      <c r="F21" t="s">
        <v>7</v>
      </c>
      <c r="G21" t="s">
        <v>7</v>
      </c>
      <c r="H21" t="s">
        <v>7</v>
      </c>
      <c r="I21">
        <v>3</v>
      </c>
      <c r="J21">
        <v>0</v>
      </c>
    </row>
    <row r="22" spans="1:10" x14ac:dyDescent="0.2">
      <c r="A22" t="str">
        <f t="shared" si="1"/>
        <v/>
      </c>
      <c r="B22" t="s">
        <v>18</v>
      </c>
      <c r="C22" t="str">
        <f t="shared" si="2"/>
        <v>UCCAP_DUMETR</v>
      </c>
      <c r="D22" t="s">
        <v>12</v>
      </c>
      <c r="E22" t="str">
        <f>ProcDataRM!B26</f>
        <v>ETODSGT-E</v>
      </c>
      <c r="F22" t="s">
        <v>7</v>
      </c>
      <c r="G22" t="s">
        <v>7</v>
      </c>
      <c r="H22" t="s">
        <v>7</v>
      </c>
      <c r="I22">
        <v>3</v>
      </c>
      <c r="J22">
        <v>-1</v>
      </c>
    </row>
    <row r="23" spans="1:10" x14ac:dyDescent="0.2">
      <c r="A23" t="str">
        <f t="shared" si="1"/>
        <v/>
      </c>
      <c r="B23" t="s">
        <v>18</v>
      </c>
      <c r="C23" t="str">
        <f t="shared" si="2"/>
        <v>UCCAP_DUMETR</v>
      </c>
      <c r="D23" t="s">
        <v>12</v>
      </c>
      <c r="E23" t="str">
        <f>ProcDataRM!B27</f>
        <v>ERHYD-E</v>
      </c>
      <c r="F23" t="s">
        <v>7</v>
      </c>
      <c r="G23" t="s">
        <v>7</v>
      </c>
      <c r="H23" t="s">
        <v>7</v>
      </c>
      <c r="I23">
        <v>3</v>
      </c>
      <c r="J23">
        <v>-1</v>
      </c>
    </row>
    <row r="24" spans="1:10" x14ac:dyDescent="0.2">
      <c r="A24" t="str">
        <f t="shared" si="1"/>
        <v/>
      </c>
      <c r="B24" t="s">
        <v>18</v>
      </c>
      <c r="C24" t="str">
        <f t="shared" si="2"/>
        <v>UCCAP_DUMETR</v>
      </c>
      <c r="D24" t="s">
        <v>12</v>
      </c>
      <c r="E24" t="str">
        <f>ProcDataRM!B28</f>
        <v>ERHYD-I</v>
      </c>
      <c r="F24" t="s">
        <v>7</v>
      </c>
      <c r="G24" t="s">
        <v>7</v>
      </c>
      <c r="H24" t="s">
        <v>7</v>
      </c>
      <c r="I24">
        <v>3</v>
      </c>
      <c r="J24">
        <v>-1</v>
      </c>
    </row>
    <row r="25" spans="1:10" x14ac:dyDescent="0.2">
      <c r="A25" t="str">
        <f t="shared" si="1"/>
        <v/>
      </c>
      <c r="B25" t="s">
        <v>18</v>
      </c>
      <c r="C25" t="str">
        <f t="shared" si="2"/>
        <v>UCCAP_DUMETR</v>
      </c>
      <c r="D25" t="s">
        <v>12</v>
      </c>
      <c r="E25" t="str">
        <f>ProcDataRM!B29</f>
        <v>ETNUC-E</v>
      </c>
      <c r="F25" t="s">
        <v>7</v>
      </c>
      <c r="G25" t="s">
        <v>7</v>
      </c>
      <c r="H25" t="s">
        <v>7</v>
      </c>
      <c r="I25">
        <v>3</v>
      </c>
      <c r="J25">
        <v>-1</v>
      </c>
    </row>
    <row r="26" spans="1:10" x14ac:dyDescent="0.2">
      <c r="A26" t="str">
        <f t="shared" si="1"/>
        <v/>
      </c>
      <c r="B26" t="s">
        <v>18</v>
      </c>
      <c r="C26" t="str">
        <f t="shared" si="2"/>
        <v>UCCAP_DUMETR</v>
      </c>
      <c r="D26" t="s">
        <v>12</v>
      </c>
      <c r="E26" t="str">
        <f>ProcDataRM!B30</f>
        <v>EPTSTO-E</v>
      </c>
      <c r="F26" t="s">
        <v>7</v>
      </c>
      <c r="G26" t="s">
        <v>7</v>
      </c>
      <c r="H26" t="s">
        <v>7</v>
      </c>
      <c r="I26">
        <v>3</v>
      </c>
      <c r="J26">
        <v>-1</v>
      </c>
    </row>
    <row r="27" spans="1:10" x14ac:dyDescent="0.2">
      <c r="A27" t="str">
        <f>IF(E27="","*","")</f>
        <v>*</v>
      </c>
      <c r="B27" t="s">
        <v>18</v>
      </c>
      <c r="C27" t="str">
        <f t="shared" si="2"/>
        <v>UCCAP_DUMETR</v>
      </c>
      <c r="D27" t="s">
        <v>12</v>
      </c>
      <c r="E27" t="str">
        <f>ProcDataRM!B31</f>
        <v/>
      </c>
      <c r="F27" t="s">
        <v>7</v>
      </c>
      <c r="G27" t="s">
        <v>7</v>
      </c>
      <c r="H27" t="s">
        <v>7</v>
      </c>
      <c r="I27">
        <v>3</v>
      </c>
      <c r="J27">
        <v>-1</v>
      </c>
    </row>
    <row r="28" spans="1:10" x14ac:dyDescent="0.2">
      <c r="A28" t="str">
        <f t="shared" ref="A28:A57" si="3">IF(E28="","*","")</f>
        <v/>
      </c>
      <c r="B28" t="s">
        <v>18</v>
      </c>
      <c r="C28" t="str">
        <f t="shared" si="2"/>
        <v>UCCAP_DUMETR</v>
      </c>
      <c r="D28" t="s">
        <v>12</v>
      </c>
      <c r="E28" t="str">
        <f>ProcDataRM!B32</f>
        <v>ETCLEMEDU-N</v>
      </c>
      <c r="F28" t="s">
        <v>7</v>
      </c>
      <c r="G28" t="s">
        <v>7</v>
      </c>
      <c r="H28" t="s">
        <v>7</v>
      </c>
      <c r="I28">
        <v>3</v>
      </c>
      <c r="J28">
        <v>-1</v>
      </c>
    </row>
    <row r="29" spans="1:10" x14ac:dyDescent="0.2">
      <c r="A29" t="str">
        <f t="shared" si="3"/>
        <v/>
      </c>
      <c r="B29" t="s">
        <v>18</v>
      </c>
      <c r="C29" t="str">
        <f t="shared" si="2"/>
        <v>UCCAP_DUMETR</v>
      </c>
      <c r="D29" t="s">
        <v>12</v>
      </c>
      <c r="E29" t="str">
        <f>ProcDataRM!B33</f>
        <v>ETCLEKUSI-N</v>
      </c>
      <c r="F29" t="s">
        <v>7</v>
      </c>
      <c r="G29" t="s">
        <v>7</v>
      </c>
      <c r="H29" t="s">
        <v>7</v>
      </c>
      <c r="I29">
        <v>3</v>
      </c>
      <c r="J29">
        <v>-1</v>
      </c>
    </row>
    <row r="30" spans="1:10" x14ac:dyDescent="0.2">
      <c r="A30" t="str">
        <f t="shared" si="3"/>
        <v/>
      </c>
      <c r="B30" t="s">
        <v>18</v>
      </c>
      <c r="C30" t="str">
        <f t="shared" si="2"/>
        <v>UCCAP_DUMETR</v>
      </c>
      <c r="D30" t="s">
        <v>12</v>
      </c>
      <c r="E30" t="str">
        <f>ProcDataRM!B34</f>
        <v>ETCLEWATE-N</v>
      </c>
      <c r="F30" t="s">
        <v>7</v>
      </c>
      <c r="G30" t="s">
        <v>7</v>
      </c>
      <c r="H30" t="s">
        <v>7</v>
      </c>
      <c r="I30">
        <v>3</v>
      </c>
      <c r="J30">
        <v>-1</v>
      </c>
    </row>
    <row r="31" spans="1:10" x14ac:dyDescent="0.2">
      <c r="A31" t="str">
        <f t="shared" ref="A31" si="4">IF(E31="","*","")</f>
        <v/>
      </c>
      <c r="B31" t="s">
        <v>18</v>
      </c>
      <c r="C31" t="str">
        <f t="shared" si="2"/>
        <v>UCCAP_DUMETR</v>
      </c>
      <c r="D31" t="s">
        <v>12</v>
      </c>
      <c r="E31" t="str">
        <f>ProcDataRM!B35</f>
        <v>ETCLE-CCS-N</v>
      </c>
      <c r="F31" t="s">
        <v>7</v>
      </c>
      <c r="G31" t="s">
        <v>7</v>
      </c>
      <c r="H31" t="s">
        <v>7</v>
      </c>
      <c r="I31">
        <v>3</v>
      </c>
      <c r="J31">
        <v>-1</v>
      </c>
    </row>
    <row r="32" spans="1:10" x14ac:dyDescent="0.2">
      <c r="A32" t="str">
        <f t="shared" si="3"/>
        <v/>
      </c>
      <c r="B32" t="s">
        <v>18</v>
      </c>
      <c r="C32" t="str">
        <f>C30</f>
        <v>UCCAP_DUMETR</v>
      </c>
      <c r="D32" t="s">
        <v>12</v>
      </c>
      <c r="E32" t="str">
        <f>ProcDataRM!B36</f>
        <v>EPTSTO-N</v>
      </c>
      <c r="F32" t="s">
        <v>7</v>
      </c>
      <c r="G32" t="s">
        <v>7</v>
      </c>
      <c r="H32" t="s">
        <v>7</v>
      </c>
      <c r="I32">
        <v>3</v>
      </c>
      <c r="J32">
        <v>-1</v>
      </c>
    </row>
    <row r="33" spans="1:28" x14ac:dyDescent="0.2">
      <c r="A33" t="str">
        <f t="shared" si="3"/>
        <v/>
      </c>
      <c r="B33" t="s">
        <v>18</v>
      </c>
      <c r="C33" t="str">
        <f t="shared" si="2"/>
        <v>UCCAP_DUMETR</v>
      </c>
      <c r="D33" t="s">
        <v>12</v>
      </c>
      <c r="E33" t="str">
        <f>ProcDataRM!B37</f>
        <v>ETODSGT-N</v>
      </c>
      <c r="F33" t="s">
        <v>7</v>
      </c>
      <c r="G33" t="s">
        <v>7</v>
      </c>
      <c r="H33" t="s">
        <v>7</v>
      </c>
      <c r="I33">
        <v>3</v>
      </c>
      <c r="J33">
        <v>-1</v>
      </c>
    </row>
    <row r="34" spans="1:28" x14ac:dyDescent="0.2">
      <c r="A34" t="str">
        <f t="shared" si="3"/>
        <v/>
      </c>
      <c r="B34" t="s">
        <v>18</v>
      </c>
      <c r="C34" t="str">
        <f t="shared" si="2"/>
        <v>UCCAP_DUMETR</v>
      </c>
      <c r="D34" t="s">
        <v>12</v>
      </c>
      <c r="E34" t="str">
        <f>ProcDataRM!B38</f>
        <v>ETCLDFB-N</v>
      </c>
      <c r="F34" t="s">
        <v>7</v>
      </c>
      <c r="G34" t="s">
        <v>7</v>
      </c>
      <c r="H34" t="s">
        <v>7</v>
      </c>
      <c r="I34">
        <v>3</v>
      </c>
      <c r="J34">
        <v>-1</v>
      </c>
    </row>
    <row r="35" spans="1:28" x14ac:dyDescent="0.2">
      <c r="A35" t="str">
        <f t="shared" si="3"/>
        <v/>
      </c>
      <c r="B35" t="s">
        <v>18</v>
      </c>
      <c r="C35" t="str">
        <f t="shared" si="2"/>
        <v>UCCAP_DUMETR</v>
      </c>
      <c r="D35" t="s">
        <v>12</v>
      </c>
      <c r="E35" t="str">
        <f>ProcDataRM!B39</f>
        <v>ERHYD-N</v>
      </c>
      <c r="F35" t="s">
        <v>7</v>
      </c>
      <c r="G35" t="s">
        <v>7</v>
      </c>
      <c r="H35" t="s">
        <v>7</v>
      </c>
      <c r="I35">
        <v>3</v>
      </c>
      <c r="J35">
        <v>-1</v>
      </c>
    </row>
    <row r="36" spans="1:28" x14ac:dyDescent="0.2">
      <c r="A36" t="str">
        <f t="shared" si="3"/>
        <v/>
      </c>
      <c r="B36" t="s">
        <v>18</v>
      </c>
      <c r="C36" t="str">
        <f t="shared" si="2"/>
        <v>UCCAP_DUMETR</v>
      </c>
      <c r="D36" t="s">
        <v>12</v>
      </c>
      <c r="E36" t="str">
        <f>ProcDataRM!B40</f>
        <v>ETNUC-N</v>
      </c>
      <c r="F36" t="s">
        <v>7</v>
      </c>
      <c r="G36" t="s">
        <v>7</v>
      </c>
      <c r="H36" t="s">
        <v>7</v>
      </c>
      <c r="I36">
        <v>3</v>
      </c>
      <c r="J36">
        <v>-1</v>
      </c>
    </row>
    <row r="37" spans="1:28" x14ac:dyDescent="0.2">
      <c r="A37" t="str">
        <f t="shared" si="3"/>
        <v/>
      </c>
      <c r="B37" t="s">
        <v>18</v>
      </c>
      <c r="C37" t="str">
        <f t="shared" si="2"/>
        <v>UCCAP_DUMETR</v>
      </c>
      <c r="D37" t="s">
        <v>12</v>
      </c>
      <c r="E37" t="str">
        <f>ProcDataRM!B41</f>
        <v>ERSOLTC09-N</v>
      </c>
      <c r="F37" t="s">
        <v>7</v>
      </c>
      <c r="G37" t="s">
        <v>7</v>
      </c>
      <c r="H37" t="s">
        <v>7</v>
      </c>
      <c r="I37">
        <v>3</v>
      </c>
      <c r="J37">
        <v>-1</v>
      </c>
    </row>
    <row r="38" spans="1:28" x14ac:dyDescent="0.2">
      <c r="A38" t="str">
        <f t="shared" si="3"/>
        <v/>
      </c>
      <c r="B38" t="s">
        <v>18</v>
      </c>
      <c r="C38" t="str">
        <f t="shared" si="2"/>
        <v>UCCAP_DUMETR</v>
      </c>
      <c r="D38" t="s">
        <v>12</v>
      </c>
      <c r="E38" t="str">
        <f>ProcDataRM!B42</f>
        <v>ERSOLPCF-N</v>
      </c>
      <c r="F38" t="s">
        <v>7</v>
      </c>
      <c r="G38" t="s">
        <v>7</v>
      </c>
      <c r="H38" t="s">
        <v>7</v>
      </c>
      <c r="I38">
        <v>3</v>
      </c>
      <c r="J38">
        <v>-1</v>
      </c>
    </row>
    <row r="39" spans="1:28" x14ac:dyDescent="0.2">
      <c r="A39" t="str">
        <f t="shared" si="3"/>
        <v/>
      </c>
      <c r="B39" t="s">
        <v>18</v>
      </c>
      <c r="C39" t="str">
        <f t="shared" si="2"/>
        <v>UCCAP_DUMETR</v>
      </c>
      <c r="D39" t="s">
        <v>12</v>
      </c>
      <c r="E39" t="str">
        <f>ProcDataRM!B43</f>
        <v>ERSOLPCT-N</v>
      </c>
      <c r="F39" t="s">
        <v>7</v>
      </c>
      <c r="G39" t="s">
        <v>7</v>
      </c>
      <c r="H39" t="s">
        <v>7</v>
      </c>
      <c r="I39">
        <v>3</v>
      </c>
      <c r="J39">
        <v>-1</v>
      </c>
    </row>
    <row r="40" spans="1:28" x14ac:dyDescent="0.2">
      <c r="A40" t="str">
        <f t="shared" si="3"/>
        <v/>
      </c>
      <c r="B40" t="s">
        <v>18</v>
      </c>
      <c r="C40" t="str">
        <f t="shared" si="2"/>
        <v>UCCAP_DUMETR</v>
      </c>
      <c r="D40" t="s">
        <v>12</v>
      </c>
      <c r="E40" t="str">
        <f>ProcDataRM!B44</f>
        <v>ERWNDH-N</v>
      </c>
      <c r="F40" t="s">
        <v>7</v>
      </c>
      <c r="G40" t="s">
        <v>7</v>
      </c>
      <c r="H40" t="s">
        <v>7</v>
      </c>
      <c r="I40">
        <v>3</v>
      </c>
      <c r="J40">
        <v>-1</v>
      </c>
    </row>
    <row r="41" spans="1:28" x14ac:dyDescent="0.2">
      <c r="A41" t="str">
        <f t="shared" si="3"/>
        <v/>
      </c>
      <c r="B41" t="s">
        <v>18</v>
      </c>
      <c r="C41" t="str">
        <f t="shared" si="2"/>
        <v>UCCAP_DUMETR</v>
      </c>
      <c r="D41" t="s">
        <v>12</v>
      </c>
      <c r="E41" t="str">
        <f>ProcDataRM!B45</f>
        <v>ERHYDGIW-I</v>
      </c>
      <c r="F41" t="s">
        <v>7</v>
      </c>
      <c r="G41" t="s">
        <v>7</v>
      </c>
      <c r="H41" t="s">
        <v>7</v>
      </c>
      <c r="I41">
        <v>3</v>
      </c>
      <c r="J41">
        <v>-1</v>
      </c>
    </row>
    <row r="42" spans="1:28" x14ac:dyDescent="0.2">
      <c r="A42" t="str">
        <f t="shared" si="3"/>
        <v/>
      </c>
      <c r="B42" t="s">
        <v>18</v>
      </c>
      <c r="C42" t="str">
        <f t="shared" si="2"/>
        <v>UCCAP_DUMETR</v>
      </c>
      <c r="D42" t="s">
        <v>12</v>
      </c>
      <c r="E42" t="str">
        <f>ProcDataRM!B46</f>
        <v>ETGICGT-N</v>
      </c>
      <c r="F42" t="s">
        <v>7</v>
      </c>
      <c r="G42" t="s">
        <v>7</v>
      </c>
      <c r="H42" t="s">
        <v>7</v>
      </c>
      <c r="I42">
        <v>3</v>
      </c>
      <c r="J42">
        <v>-1</v>
      </c>
    </row>
    <row r="43" spans="1:28" x14ac:dyDescent="0.2">
      <c r="A43" t="str">
        <f t="shared" ref="A43" si="5">IF(E43="","*","")</f>
        <v/>
      </c>
      <c r="B43" t="s">
        <v>18</v>
      </c>
      <c r="C43" t="str">
        <f t="shared" si="2"/>
        <v>UCCAP_DUMETR</v>
      </c>
      <c r="D43" t="s">
        <v>12</v>
      </c>
      <c r="E43" t="str">
        <f>ProcDataRM!B47</f>
        <v>ETHGNGT-N</v>
      </c>
      <c r="F43" t="s">
        <v>7</v>
      </c>
      <c r="G43" t="s">
        <v>7</v>
      </c>
      <c r="H43" t="s">
        <v>7</v>
      </c>
      <c r="I43">
        <v>3</v>
      </c>
      <c r="J43">
        <v>-1</v>
      </c>
    </row>
    <row r="44" spans="1:28" x14ac:dyDescent="0.2">
      <c r="A44" t="str">
        <f t="shared" si="3"/>
        <v/>
      </c>
      <c r="B44" t="s">
        <v>18</v>
      </c>
      <c r="C44" t="str">
        <f>C42</f>
        <v>UCCAP_DUMETR</v>
      </c>
      <c r="D44" t="s">
        <v>12</v>
      </c>
      <c r="E44" t="str">
        <f>ProcDataRM!B48</f>
        <v>ETGICCC-N</v>
      </c>
      <c r="F44" t="s">
        <v>7</v>
      </c>
      <c r="G44" t="s">
        <v>7</v>
      </c>
      <c r="H44" t="s">
        <v>7</v>
      </c>
      <c r="I44">
        <v>3</v>
      </c>
      <c r="J44">
        <v>-1</v>
      </c>
    </row>
    <row r="45" spans="1:28" x14ac:dyDescent="0.2">
      <c r="A45" t="str">
        <f t="shared" si="3"/>
        <v/>
      </c>
      <c r="B45" t="s">
        <v>18</v>
      </c>
      <c r="C45" t="str">
        <f t="shared" si="2"/>
        <v>UCCAP_DUMETR</v>
      </c>
      <c r="D45" t="s">
        <v>12</v>
      </c>
      <c r="E45" t="str">
        <f>ProcDataRM!B50</f>
        <v>ETGICEN-N</v>
      </c>
      <c r="F45" t="s">
        <v>7</v>
      </c>
      <c r="G45" t="s">
        <v>7</v>
      </c>
      <c r="H45" t="s">
        <v>7</v>
      </c>
      <c r="I45">
        <v>3</v>
      </c>
      <c r="J45">
        <v>-1</v>
      </c>
    </row>
    <row r="46" spans="1:28" x14ac:dyDescent="0.2">
      <c r="A46" t="str">
        <f t="shared" si="3"/>
        <v/>
      </c>
      <c r="B46" t="s">
        <v>18</v>
      </c>
      <c r="C46" t="str">
        <f t="shared" si="2"/>
        <v>UCCAP_DUMETR</v>
      </c>
      <c r="D46" t="s">
        <v>12</v>
      </c>
      <c r="E46" t="str">
        <f>ProcDataRM!B51</f>
        <v>ERBIO-N</v>
      </c>
      <c r="F46" t="s">
        <v>7</v>
      </c>
      <c r="G46" t="s">
        <v>7</v>
      </c>
      <c r="H46" t="s">
        <v>7</v>
      </c>
      <c r="I46">
        <v>3</v>
      </c>
      <c r="J46">
        <v>0</v>
      </c>
    </row>
    <row r="47" spans="1:28" x14ac:dyDescent="0.2">
      <c r="A47" t="str">
        <f t="shared" si="3"/>
        <v/>
      </c>
      <c r="B47" t="s">
        <v>18</v>
      </c>
      <c r="C47" t="str">
        <f t="shared" si="2"/>
        <v>UCCAP_DUMETR</v>
      </c>
      <c r="D47" t="s">
        <v>12</v>
      </c>
      <c r="E47" t="str">
        <f>ProcDataRM!B52</f>
        <v>ERBIG-N</v>
      </c>
      <c r="F47" t="s">
        <v>7</v>
      </c>
      <c r="G47" t="s">
        <v>7</v>
      </c>
      <c r="H47" t="s">
        <v>7</v>
      </c>
      <c r="I47">
        <v>3</v>
      </c>
      <c r="J47">
        <v>0</v>
      </c>
    </row>
    <row r="48" spans="1:28" x14ac:dyDescent="0.2">
      <c r="A48" t="str">
        <f t="shared" si="3"/>
        <v/>
      </c>
      <c r="B48" t="s">
        <v>18</v>
      </c>
      <c r="C48" t="str">
        <f t="shared" si="2"/>
        <v>UCCAP_DUMETR</v>
      </c>
      <c r="D48" t="s">
        <v>12</v>
      </c>
      <c r="E48" t="str">
        <f>ProcDataRM!B53</f>
        <v>ESTSUTL</v>
      </c>
      <c r="F48" t="s">
        <v>7</v>
      </c>
      <c r="G48" t="s">
        <v>7</v>
      </c>
      <c r="H48" t="s">
        <v>7</v>
      </c>
      <c r="I48">
        <v>3</v>
      </c>
      <c r="J48">
        <v>0</v>
      </c>
      <c r="W48" t="str">
        <f>ProcDataRM!N53</f>
        <v/>
      </c>
      <c r="AB48" t="str">
        <f>ProcDataRM!O53</f>
        <v/>
      </c>
    </row>
    <row r="49" spans="1:28" x14ac:dyDescent="0.2">
      <c r="A49" t="str">
        <f t="shared" si="3"/>
        <v>*</v>
      </c>
      <c r="B49" t="s">
        <v>18</v>
      </c>
      <c r="C49" t="str">
        <f t="shared" si="2"/>
        <v>UCCAP_DUMETR</v>
      </c>
      <c r="D49" t="s">
        <v>12</v>
      </c>
      <c r="E49" t="str">
        <f>ProcDataRM!B54</f>
        <v/>
      </c>
      <c r="F49" t="s">
        <v>7</v>
      </c>
      <c r="G49" t="s">
        <v>7</v>
      </c>
      <c r="H49" t="s">
        <v>7</v>
      </c>
      <c r="I49">
        <v>3</v>
      </c>
      <c r="W49" t="str">
        <f>ProcDataRM!N54</f>
        <v/>
      </c>
      <c r="AB49" t="str">
        <f>ProcDataRM!O54</f>
        <v/>
      </c>
    </row>
    <row r="50" spans="1:28" x14ac:dyDescent="0.2">
      <c r="A50" t="str">
        <f t="shared" si="3"/>
        <v/>
      </c>
      <c r="B50" t="s">
        <v>18</v>
      </c>
      <c r="C50" t="str">
        <f t="shared" si="2"/>
        <v>UCCAP_DUMETR</v>
      </c>
      <c r="D50" t="s">
        <v>12</v>
      </c>
      <c r="E50" t="str">
        <f>ProcDataRM!B55</f>
        <v>ERSOLPRC-N</v>
      </c>
      <c r="F50" t="s">
        <v>7</v>
      </c>
      <c r="G50" t="s">
        <v>7</v>
      </c>
      <c r="H50" t="s">
        <v>7</v>
      </c>
      <c r="I50">
        <v>3</v>
      </c>
      <c r="J50">
        <v>0</v>
      </c>
      <c r="W50" t="str">
        <f>ProcDataRM!N55</f>
        <v/>
      </c>
      <c r="AB50" t="str">
        <f>ProcDataRM!O55</f>
        <v/>
      </c>
    </row>
    <row r="51" spans="1:28" x14ac:dyDescent="0.2">
      <c r="A51" t="str">
        <f t="shared" si="3"/>
        <v/>
      </c>
      <c r="B51" t="s">
        <v>18</v>
      </c>
      <c r="C51" t="str">
        <f t="shared" si="2"/>
        <v>UCCAP_DUMETR</v>
      </c>
      <c r="D51" t="s">
        <v>12</v>
      </c>
      <c r="E51" t="str">
        <f>ProcDataRM!B56</f>
        <v>ERSOLPRR-N</v>
      </c>
      <c r="F51" t="s">
        <v>7</v>
      </c>
      <c r="G51" t="s">
        <v>7</v>
      </c>
      <c r="H51" t="s">
        <v>7</v>
      </c>
      <c r="I51">
        <v>3</v>
      </c>
      <c r="J51">
        <v>0</v>
      </c>
      <c r="W51" t="str">
        <f>ProcDataRM!N56</f>
        <v/>
      </c>
      <c r="AB51" t="str">
        <f>ProcDataRM!O56</f>
        <v/>
      </c>
    </row>
    <row r="52" spans="1:28" x14ac:dyDescent="0.2">
      <c r="A52" t="str">
        <f t="shared" si="3"/>
        <v/>
      </c>
      <c r="B52" t="s">
        <v>18</v>
      </c>
      <c r="C52" t="str">
        <f t="shared" si="2"/>
        <v>UCCAP_DUMETR</v>
      </c>
      <c r="D52" t="s">
        <v>12</v>
      </c>
      <c r="E52" t="str">
        <f>ProcDataRM!B57</f>
        <v>ERSOLPRI-N</v>
      </c>
      <c r="F52" t="s">
        <v>7</v>
      </c>
      <c r="G52" t="s">
        <v>7</v>
      </c>
      <c r="H52" t="s">
        <v>7</v>
      </c>
      <c r="I52">
        <v>3</v>
      </c>
      <c r="J52">
        <v>0</v>
      </c>
      <c r="W52" t="str">
        <f>ProcDataRM!N57</f>
        <v/>
      </c>
      <c r="AB52" t="str">
        <f>ProcDataRM!O57</f>
        <v/>
      </c>
    </row>
    <row r="53" spans="1:28" x14ac:dyDescent="0.2">
      <c r="A53" t="str">
        <f t="shared" si="3"/>
        <v/>
      </c>
      <c r="B53" t="s">
        <v>18</v>
      </c>
      <c r="C53" t="str">
        <f t="shared" si="2"/>
        <v>UCCAP_DUMETR</v>
      </c>
      <c r="D53" t="s">
        <v>12</v>
      </c>
      <c r="E53" t="str">
        <f>ProcDataRM!B58</f>
        <v>ETGASENSS-N</v>
      </c>
      <c r="F53" t="s">
        <v>7</v>
      </c>
      <c r="G53" t="s">
        <v>7</v>
      </c>
      <c r="H53" t="s">
        <v>7</v>
      </c>
      <c r="I53">
        <v>3</v>
      </c>
      <c r="J53">
        <v>0</v>
      </c>
      <c r="W53" t="str">
        <f>ProcDataRM!N58</f>
        <v/>
      </c>
      <c r="AB53" t="str">
        <f>ProcDataRM!O58</f>
        <v/>
      </c>
    </row>
    <row r="54" spans="1:28" x14ac:dyDescent="0.2">
      <c r="A54" t="str">
        <f t="shared" si="3"/>
        <v/>
      </c>
      <c r="B54" t="s">
        <v>18</v>
      </c>
      <c r="C54" t="str">
        <f t="shared" si="2"/>
        <v>UCCAP_DUMETR</v>
      </c>
      <c r="D54" t="s">
        <v>12</v>
      </c>
      <c r="E54" t="str">
        <f>ProcDataRM!B59</f>
        <v>ETGASENSI-N</v>
      </c>
      <c r="F54" t="s">
        <v>7</v>
      </c>
      <c r="G54" t="s">
        <v>7</v>
      </c>
      <c r="H54" t="s">
        <v>7</v>
      </c>
      <c r="I54">
        <v>3</v>
      </c>
      <c r="J54">
        <v>0</v>
      </c>
      <c r="W54" t="str">
        <f>ProcDataRM!N59</f>
        <v/>
      </c>
      <c r="AB54" t="str">
        <f>ProcDataRM!O59</f>
        <v/>
      </c>
    </row>
    <row r="55" spans="1:28" x14ac:dyDescent="0.2">
      <c r="A55" t="str">
        <f t="shared" si="3"/>
        <v>*</v>
      </c>
      <c r="B55" t="s">
        <v>18</v>
      </c>
      <c r="C55" t="str">
        <f t="shared" si="2"/>
        <v>UCCAP_DUMETR</v>
      </c>
      <c r="D55" t="s">
        <v>12</v>
      </c>
      <c r="E55" t="str">
        <f>ProcDataRM!B60</f>
        <v/>
      </c>
      <c r="F55" t="s">
        <v>7</v>
      </c>
      <c r="G55" t="s">
        <v>7</v>
      </c>
      <c r="H55" t="s">
        <v>7</v>
      </c>
      <c r="I55">
        <v>3</v>
      </c>
      <c r="J55">
        <v>0</v>
      </c>
      <c r="W55" t="str">
        <f>ProcDataRM!N60</f>
        <v/>
      </c>
      <c r="AB55" t="str">
        <f>ProcDataRM!O60</f>
        <v/>
      </c>
    </row>
    <row r="56" spans="1:28" x14ac:dyDescent="0.2">
      <c r="A56" t="str">
        <f t="shared" si="3"/>
        <v>*</v>
      </c>
      <c r="B56" t="s">
        <v>18</v>
      </c>
      <c r="C56" t="str">
        <f t="shared" si="2"/>
        <v>UCCAP_DUMETR</v>
      </c>
      <c r="D56" t="s">
        <v>12</v>
      </c>
      <c r="E56" t="str">
        <f>ProcDataRM!B61</f>
        <v/>
      </c>
      <c r="F56" t="s">
        <v>7</v>
      </c>
      <c r="G56" t="s">
        <v>7</v>
      </c>
      <c r="H56" t="s">
        <v>7</v>
      </c>
      <c r="I56">
        <v>3</v>
      </c>
      <c r="J56">
        <v>0</v>
      </c>
      <c r="W56" t="str">
        <f>ProcDataRM!N61</f>
        <v/>
      </c>
      <c r="AB56" t="str">
        <f>ProcDataRM!O61</f>
        <v/>
      </c>
    </row>
    <row r="57" spans="1:28" x14ac:dyDescent="0.2">
      <c r="A57" t="str">
        <f t="shared" si="3"/>
        <v>*</v>
      </c>
      <c r="B57" t="s">
        <v>18</v>
      </c>
      <c r="C57" t="str">
        <f t="shared" si="2"/>
        <v>UCCAP_DUMETR</v>
      </c>
      <c r="D57" t="s">
        <v>12</v>
      </c>
      <c r="E57" t="str">
        <f>ProcDataRM!B62</f>
        <v/>
      </c>
      <c r="F57" t="s">
        <v>7</v>
      </c>
      <c r="G57" t="s">
        <v>7</v>
      </c>
      <c r="H57" t="s">
        <v>7</v>
      </c>
      <c r="I57">
        <v>3</v>
      </c>
      <c r="J57">
        <v>0</v>
      </c>
      <c r="W57" t="str">
        <f>ProcDataRM!N62</f>
        <v/>
      </c>
      <c r="AB57" t="str">
        <f>ProcDataRM!O62</f>
        <v/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44FB7-2530-4A34-A94B-318102C4A38B}">
  <sheetPr codeName="Sheet7">
    <tabColor theme="4"/>
  </sheetPr>
  <dimension ref="A1:AP8"/>
  <sheetViews>
    <sheetView topLeftCell="V1" workbookViewId="0">
      <selection activeCell="AH3" sqref="AH3"/>
    </sheetView>
  </sheetViews>
  <sheetFormatPr defaultRowHeight="12.75" x14ac:dyDescent="0.2"/>
  <cols>
    <col min="2" max="2" width="16.28515625" customWidth="1"/>
    <col min="3" max="3" width="17.85546875" customWidth="1"/>
    <col min="4" max="4" width="4.5703125" customWidth="1"/>
    <col min="5" max="5" width="19.140625" bestFit="1" customWidth="1"/>
    <col min="6" max="8" width="4.5703125" customWidth="1"/>
  </cols>
  <sheetData>
    <row r="1" spans="1:42" x14ac:dyDescent="0.2">
      <c r="A1" t="s">
        <v>22</v>
      </c>
      <c r="B1" t="s">
        <v>0</v>
      </c>
      <c r="D1" s="1" t="str">
        <f ca="1">MID(CELL("filename",N1),FIND("]",CELL("filename",N1))+1,255)</f>
        <v>ConTSOth</v>
      </c>
      <c r="I1">
        <v>0</v>
      </c>
      <c r="J1">
        <v>2012</v>
      </c>
      <c r="K1">
        <f>J1+1</f>
        <v>2013</v>
      </c>
      <c r="L1">
        <f t="shared" ref="L1:AL1" si="0">K1+1</f>
        <v>2014</v>
      </c>
      <c r="M1">
        <f t="shared" si="0"/>
        <v>2015</v>
      </c>
      <c r="N1">
        <f t="shared" si="0"/>
        <v>2016</v>
      </c>
      <c r="O1">
        <f t="shared" si="0"/>
        <v>2017</v>
      </c>
      <c r="P1">
        <f t="shared" si="0"/>
        <v>2018</v>
      </c>
      <c r="Q1">
        <f t="shared" si="0"/>
        <v>2019</v>
      </c>
      <c r="R1">
        <f t="shared" si="0"/>
        <v>2020</v>
      </c>
      <c r="S1">
        <f t="shared" si="0"/>
        <v>2021</v>
      </c>
      <c r="T1">
        <f t="shared" si="0"/>
        <v>2022</v>
      </c>
      <c r="U1">
        <f t="shared" si="0"/>
        <v>2023</v>
      </c>
      <c r="V1">
        <f t="shared" si="0"/>
        <v>2024</v>
      </c>
      <c r="W1">
        <f t="shared" si="0"/>
        <v>2025</v>
      </c>
      <c r="X1">
        <f t="shared" si="0"/>
        <v>2026</v>
      </c>
      <c r="Y1">
        <f t="shared" si="0"/>
        <v>2027</v>
      </c>
      <c r="Z1">
        <f t="shared" si="0"/>
        <v>2028</v>
      </c>
      <c r="AA1">
        <f t="shared" si="0"/>
        <v>2029</v>
      </c>
      <c r="AB1">
        <f t="shared" si="0"/>
        <v>2030</v>
      </c>
      <c r="AC1">
        <f t="shared" si="0"/>
        <v>2031</v>
      </c>
      <c r="AD1">
        <f t="shared" si="0"/>
        <v>2032</v>
      </c>
      <c r="AE1">
        <f t="shared" si="0"/>
        <v>2033</v>
      </c>
      <c r="AF1">
        <f t="shared" si="0"/>
        <v>2034</v>
      </c>
      <c r="AG1">
        <f t="shared" si="0"/>
        <v>2035</v>
      </c>
      <c r="AH1">
        <f t="shared" si="0"/>
        <v>2036</v>
      </c>
      <c r="AI1">
        <f t="shared" si="0"/>
        <v>2037</v>
      </c>
      <c r="AJ1">
        <f t="shared" si="0"/>
        <v>2038</v>
      </c>
      <c r="AK1">
        <f t="shared" si="0"/>
        <v>2039</v>
      </c>
      <c r="AL1">
        <f t="shared" si="0"/>
        <v>2040</v>
      </c>
      <c r="AM1">
        <v>2045</v>
      </c>
      <c r="AN1">
        <v>2050</v>
      </c>
      <c r="AO1">
        <v>2060</v>
      </c>
      <c r="AP1">
        <v>2070</v>
      </c>
    </row>
    <row r="2" spans="1:42" x14ac:dyDescent="0.2">
      <c r="B2" t="s">
        <v>8</v>
      </c>
      <c r="C2" t="str">
        <f>'ITEMS-Con'!C7</f>
        <v>UCNCAP_GAS</v>
      </c>
      <c r="D2" t="s">
        <v>7</v>
      </c>
      <c r="E2" t="s">
        <v>7</v>
      </c>
      <c r="F2" t="s">
        <v>7</v>
      </c>
      <c r="G2" t="s">
        <v>7</v>
      </c>
      <c r="H2" t="s">
        <v>46</v>
      </c>
      <c r="I2">
        <v>3</v>
      </c>
      <c r="R2">
        <v>2</v>
      </c>
      <c r="AB2">
        <v>5</v>
      </c>
      <c r="AI2">
        <v>100</v>
      </c>
    </row>
    <row r="3" spans="1:42" x14ac:dyDescent="0.2">
      <c r="B3" t="s">
        <v>8</v>
      </c>
      <c r="C3" t="str">
        <f>'ITEMS-Con'!C8</f>
        <v>UCNCAP_PV</v>
      </c>
      <c r="D3" t="s">
        <v>7</v>
      </c>
      <c r="E3" t="s">
        <v>7</v>
      </c>
      <c r="F3" t="s">
        <v>7</v>
      </c>
      <c r="G3" t="s">
        <v>7</v>
      </c>
      <c r="H3" t="s">
        <v>46</v>
      </c>
      <c r="I3">
        <v>3</v>
      </c>
      <c r="R3">
        <v>2</v>
      </c>
      <c r="AB3">
        <v>5</v>
      </c>
      <c r="AI3">
        <v>100</v>
      </c>
    </row>
    <row r="4" spans="1:42" x14ac:dyDescent="0.2">
      <c r="B4" t="s">
        <v>47</v>
      </c>
      <c r="C4" t="str">
        <f>C$2</f>
        <v>UCNCAP_GAS</v>
      </c>
      <c r="D4" t="s">
        <v>12</v>
      </c>
      <c r="E4" t="s">
        <v>48</v>
      </c>
      <c r="F4" t="s">
        <v>7</v>
      </c>
      <c r="G4" t="s">
        <v>7</v>
      </c>
      <c r="H4" t="s">
        <v>7</v>
      </c>
      <c r="I4">
        <v>3</v>
      </c>
      <c r="J4">
        <v>1</v>
      </c>
    </row>
    <row r="5" spans="1:42" x14ac:dyDescent="0.2">
      <c r="B5" t="s">
        <v>47</v>
      </c>
      <c r="C5" t="str">
        <f t="shared" ref="C5:C6" si="1">C$2</f>
        <v>UCNCAP_GAS</v>
      </c>
      <c r="D5" t="s">
        <v>12</v>
      </c>
      <c r="E5" t="s">
        <v>49</v>
      </c>
      <c r="F5" t="s">
        <v>7</v>
      </c>
      <c r="G5" t="s">
        <v>7</v>
      </c>
      <c r="H5" t="s">
        <v>7</v>
      </c>
      <c r="I5">
        <v>3</v>
      </c>
      <c r="J5">
        <v>1</v>
      </c>
    </row>
    <row r="6" spans="1:42" x14ac:dyDescent="0.2">
      <c r="B6" t="s">
        <v>47</v>
      </c>
      <c r="C6" t="str">
        <f t="shared" si="1"/>
        <v>UCNCAP_GAS</v>
      </c>
      <c r="D6" t="s">
        <v>12</v>
      </c>
      <c r="E6" t="s">
        <v>50</v>
      </c>
      <c r="F6" t="s">
        <v>7</v>
      </c>
      <c r="G6" t="s">
        <v>7</v>
      </c>
      <c r="H6" t="s">
        <v>7</v>
      </c>
      <c r="I6">
        <v>3</v>
      </c>
      <c r="J6">
        <v>1</v>
      </c>
    </row>
    <row r="7" spans="1:42" x14ac:dyDescent="0.2">
      <c r="B7" t="s">
        <v>47</v>
      </c>
      <c r="C7" t="str">
        <f>$C$3</f>
        <v>UCNCAP_PV</v>
      </c>
      <c r="D7" t="s">
        <v>12</v>
      </c>
      <c r="E7" t="s">
        <v>51</v>
      </c>
      <c r="F7" t="s">
        <v>7</v>
      </c>
      <c r="G7" t="s">
        <v>7</v>
      </c>
      <c r="H7" t="s">
        <v>7</v>
      </c>
      <c r="I7">
        <v>3</v>
      </c>
      <c r="J7">
        <v>1</v>
      </c>
    </row>
    <row r="8" spans="1:42" x14ac:dyDescent="0.2">
      <c r="B8" t="s">
        <v>47</v>
      </c>
      <c r="C8" t="str">
        <f>$C$3</f>
        <v>UCNCAP_PV</v>
      </c>
      <c r="D8" t="s">
        <v>12</v>
      </c>
      <c r="E8" t="s">
        <v>52</v>
      </c>
      <c r="F8" t="s">
        <v>7</v>
      </c>
      <c r="G8" t="s">
        <v>7</v>
      </c>
      <c r="H8" t="s">
        <v>7</v>
      </c>
      <c r="I8">
        <v>3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9701B-B51F-4499-9B91-629C0BE1A96E}">
  <sheetPr codeName="Sheet40">
    <tabColor theme="8"/>
  </sheetPr>
  <dimension ref="A1:R62"/>
  <sheetViews>
    <sheetView tabSelected="1" topLeftCell="A11" workbookViewId="0">
      <selection activeCell="O9" sqref="O9"/>
    </sheetView>
  </sheetViews>
  <sheetFormatPr defaultColWidth="9.140625" defaultRowHeight="11.25" customHeight="1" x14ac:dyDescent="0.2"/>
  <cols>
    <col min="1" max="1" width="12.28515625" style="4" customWidth="1"/>
    <col min="2" max="2" width="15.28515625" style="4" customWidth="1"/>
    <col min="3" max="3" width="36.140625" style="4" customWidth="1"/>
    <col min="4" max="4" width="8.5703125" style="4" customWidth="1"/>
    <col min="5" max="5" width="12.28515625" style="4" customWidth="1"/>
    <col min="6" max="6" width="10.140625" style="4" customWidth="1"/>
    <col min="7" max="7" width="6.85546875" style="5" customWidth="1"/>
    <col min="8" max="16384" width="9.140625" style="4"/>
  </cols>
  <sheetData>
    <row r="1" spans="1:18" ht="11.25" customHeight="1" x14ac:dyDescent="0.2">
      <c r="A1" s="12" t="s">
        <v>38</v>
      </c>
      <c r="B1" s="3"/>
    </row>
    <row r="2" spans="1:18" ht="11.25" customHeight="1" x14ac:dyDescent="0.2">
      <c r="A2" s="1"/>
    </row>
    <row r="3" spans="1:18" ht="34.5" customHeight="1" x14ac:dyDescent="0.2">
      <c r="H3" s="6" t="s">
        <v>23</v>
      </c>
      <c r="I3" s="6" t="s">
        <v>24</v>
      </c>
      <c r="J3" s="6" t="s">
        <v>25</v>
      </c>
      <c r="K3" s="6" t="s">
        <v>26</v>
      </c>
      <c r="L3" s="6" t="s">
        <v>27</v>
      </c>
      <c r="M3" s="6" t="s">
        <v>28</v>
      </c>
      <c r="N3" s="6" t="s">
        <v>28</v>
      </c>
      <c r="O3" s="6" t="s">
        <v>28</v>
      </c>
      <c r="P3" s="6" t="s">
        <v>29</v>
      </c>
      <c r="Q3" s="6" t="s">
        <v>28</v>
      </c>
      <c r="R3" s="6" t="s">
        <v>30</v>
      </c>
    </row>
    <row r="4" spans="1:18" ht="21.75" customHeight="1" x14ac:dyDescent="0.2">
      <c r="E4" s="7"/>
      <c r="F4" s="7"/>
      <c r="G4" s="7"/>
      <c r="M4" s="4" t="s">
        <v>31</v>
      </c>
      <c r="N4" s="4" t="s">
        <v>31</v>
      </c>
      <c r="O4" s="4" t="s">
        <v>31</v>
      </c>
    </row>
    <row r="5" spans="1:18" ht="16.5" customHeight="1" x14ac:dyDescent="0.2">
      <c r="M5" s="4" t="s">
        <v>13</v>
      </c>
      <c r="N5" s="4" t="s">
        <v>13</v>
      </c>
      <c r="O5" s="4" t="s">
        <v>13</v>
      </c>
    </row>
    <row r="6" spans="1:18" ht="17.25" customHeight="1" x14ac:dyDescent="0.2"/>
    <row r="7" spans="1:18" ht="21.75" customHeight="1" x14ac:dyDescent="0.2">
      <c r="B7" s="2" t="s">
        <v>32</v>
      </c>
      <c r="C7" s="2" t="s">
        <v>33</v>
      </c>
      <c r="D7" s="8" t="s">
        <v>34</v>
      </c>
      <c r="E7" s="2" t="s">
        <v>35</v>
      </c>
      <c r="F7" s="2" t="s">
        <v>36</v>
      </c>
      <c r="G7" s="8" t="s">
        <v>37</v>
      </c>
      <c r="M7" s="4">
        <v>2020</v>
      </c>
      <c r="N7" s="4">
        <v>2025</v>
      </c>
      <c r="O7" s="4">
        <v>2030</v>
      </c>
      <c r="Q7" s="9">
        <f>SUM(Q9:Q44)</f>
        <v>41.279446428571433</v>
      </c>
      <c r="R7" s="9">
        <f>SUM(R9:R44)</f>
        <v>959.21549023532611</v>
      </c>
    </row>
    <row r="8" spans="1:18" ht="11.25" customHeight="1" x14ac:dyDescent="0.2">
      <c r="A8" s="10" t="str">
        <f>[1]ProcDataGenPre2012!A8</f>
        <v>* Existing Power Plants</v>
      </c>
      <c r="F8" s="11"/>
    </row>
    <row r="9" spans="1:18" ht="11.25" customHeight="1" x14ac:dyDescent="0.2">
      <c r="A9" s="4" t="str">
        <f>IF([1]ProcDataRM!A9=0,"",[1]ProcDataRM!A9)</f>
        <v/>
      </c>
      <c r="B9" s="4" t="str">
        <f>IF([1]ProcDataRM!B9=0,"",[1]ProcDataRM!B9)</f>
        <v>ETCLECAMD-E</v>
      </c>
      <c r="C9" s="4" t="str">
        <f>IF([1]ProcDataRM!C9=0,"",[1]ProcDataRM!C9)</f>
        <v>CAMDEN</v>
      </c>
      <c r="D9" s="4" t="str">
        <f>IF([1]ProcDataRM!D9=0,"",[1]ProcDataRM!D9)</f>
        <v>PJ,GW</v>
      </c>
      <c r="E9" s="4" t="str">
        <f>IF([1]ProcDataRM!E9=0,"",[1]ProcDataRM!E9)</f>
        <v>PWRCLECAMD</v>
      </c>
      <c r="F9" s="4" t="str">
        <f>IF([1]ProcDataRM!F9=0,"",[1]ProcDataRM!F9)</f>
        <v>ELCC</v>
      </c>
      <c r="G9" s="4" t="str">
        <f>IF([1]ProcDataRM!G9=0,"",[1]ProcDataRM!G9)</f>
        <v/>
      </c>
      <c r="H9" s="4">
        <f>IF([1]ProcDataRM!H9=0,"",[1]ProcDataRM!H9)</f>
        <v>8</v>
      </c>
      <c r="I9" s="4">
        <f>IF([1]ProcDataRM!K9=0,"",[1]ProcDataRM!K9)</f>
        <v>0.6</v>
      </c>
      <c r="J9" s="4">
        <f>IF([1]ProcDataRM!L9=0,"",[1]ProcDataRM!L9)</f>
        <v>0.63060000000000005</v>
      </c>
      <c r="K9" s="4" t="str">
        <f>IF([1]ProcDataRM!M9=0,"",[1]ProcDataRM!M9)</f>
        <v/>
      </c>
      <c r="L9" s="4">
        <f>IF([1]ProcDataRM!N9=0,"",[1]ProcDataRM!N9)</f>
        <v>3</v>
      </c>
      <c r="M9" s="4">
        <f>IF([1]ProcDataRM!P9=0,"",[1]ProcDataRM!P9)</f>
        <v>0.625</v>
      </c>
      <c r="N9" s="4" t="str">
        <f>IF([1]ProcDataRM!Q9=0,"",[1]ProcDataRM!Q9)</f>
        <v/>
      </c>
      <c r="O9" s="4" t="str">
        <f>IF([1]ProcDataRM!R9=0,"",[1]ProcDataRM!R9)</f>
        <v/>
      </c>
      <c r="P9" s="4">
        <f>IF([1]ProcDataRM!S9=0,"",[1]ProcDataRM!S9)</f>
        <v>1.4810000000000001</v>
      </c>
      <c r="Q9" s="4">
        <f>IF([1]ProcDataRM!T9=0,"",[1]ProcDataRM!T9)</f>
        <v>0.92562500000000003</v>
      </c>
      <c r="R9" s="4">
        <f>IF([1]ProcDataRM!U9=0,"",[1]ProcDataRM!U9)</f>
        <v>28.022889600000003</v>
      </c>
    </row>
    <row r="10" spans="1:18" ht="11.25" customHeight="1" x14ac:dyDescent="0.2">
      <c r="B10" s="4" t="str">
        <f>IF([1]ProcDataRM!B10=0,"",[1]ProcDataRM!B10)</f>
        <v>ETCLEGROO-E</v>
      </c>
      <c r="C10" s="4" t="str">
        <f>IF([1]ProcDataRM!C10=0,"",[1]ProcDataRM!C10)</f>
        <v>GROOTVLEI</v>
      </c>
      <c r="D10" s="4" t="str">
        <f>IF([1]ProcDataRM!D10=0,"",[1]ProcDataRM!D10)</f>
        <v>PJ,GW</v>
      </c>
      <c r="E10" s="4" t="str">
        <f>IF([1]ProcDataRM!E10=0,"",[1]ProcDataRM!E10)</f>
        <v>PWRCLEGROO</v>
      </c>
      <c r="F10" s="4" t="str">
        <f>IF([1]ProcDataRM!F10=0,"",[1]ProcDataRM!F10)</f>
        <v>ELCC</v>
      </c>
      <c r="G10" s="4" t="str">
        <f>IF([1]ProcDataRM!G10=0,"",[1]ProcDataRM!G10)</f>
        <v/>
      </c>
      <c r="H10" s="4">
        <f>IF([1]ProcDataRM!H10=0,"",[1]ProcDataRM!H10)</f>
        <v>3</v>
      </c>
      <c r="I10" s="4">
        <f>IF([1]ProcDataRM!K10=0,"",[1]ProcDataRM!K10)</f>
        <v>0.89150000000000007</v>
      </c>
      <c r="J10" s="4" t="str">
        <f>IF([1]ProcDataRM!L10=0,"",[1]ProcDataRM!L10)</f>
        <v/>
      </c>
      <c r="K10" s="4" t="str">
        <f>IF([1]ProcDataRM!M10=0,"",[1]ProcDataRM!M10)</f>
        <v/>
      </c>
      <c r="L10" s="4">
        <f>IF([1]ProcDataRM!N10=0,"",[1]ProcDataRM!N10)</f>
        <v>1.5</v>
      </c>
      <c r="M10" s="4">
        <f>IF([1]ProcDataRM!P10=0,"",[1]ProcDataRM!P10)</f>
        <v>0.5</v>
      </c>
      <c r="N10" s="4" t="str">
        <f>IF([1]ProcDataRM!Q10=0,"",[1]ProcDataRM!Q10)</f>
        <v/>
      </c>
      <c r="O10" s="4" t="str">
        <f>IF([1]ProcDataRM!R10=0,"",[1]ProcDataRM!R10)</f>
        <v/>
      </c>
      <c r="P10" s="4">
        <f>IF([1]ProcDataRM!S10=0,"",[1]ProcDataRM!S10)</f>
        <v>0.56999999999999995</v>
      </c>
      <c r="Q10" s="4">
        <f>IF([1]ProcDataRM!T10=0,"",[1]ProcDataRM!T10)</f>
        <v>0.28499999999999998</v>
      </c>
      <c r="R10" s="4">
        <f>IF([1]ProcDataRM!U10=0,"",[1]ProcDataRM!U10)</f>
        <v>16.025176080000001</v>
      </c>
    </row>
    <row r="11" spans="1:18" ht="11.25" customHeight="1" x14ac:dyDescent="0.2">
      <c r="B11" s="4" t="str">
        <f>IF([1]ProcDataRM!B11=0,"",[1]ProcDataRM!B11)</f>
        <v>ETCLEKOMA-E</v>
      </c>
      <c r="C11" s="4" t="str">
        <f>IF([1]ProcDataRM!C11=0,"",[1]ProcDataRM!C11)</f>
        <v>KOMATI</v>
      </c>
      <c r="D11" s="4" t="str">
        <f>IF([1]ProcDataRM!D11=0,"",[1]ProcDataRM!D11)</f>
        <v>PJ,GW</v>
      </c>
      <c r="E11" s="4" t="str">
        <f>IF([1]ProcDataRM!E11=0,"",[1]ProcDataRM!E11)</f>
        <v>PWRCLEKOMA</v>
      </c>
      <c r="F11" s="4" t="str">
        <f>IF([1]ProcDataRM!F11=0,"",[1]ProcDataRM!F11)</f>
        <v>ELCC</v>
      </c>
      <c r="G11" s="4" t="str">
        <f>IF([1]ProcDataRM!G11=0,"",[1]ProcDataRM!G11)</f>
        <v/>
      </c>
      <c r="H11" s="4">
        <f>IF([1]ProcDataRM!H11=0,"",[1]ProcDataRM!H11)</f>
        <v>4</v>
      </c>
      <c r="I11" s="4">
        <f>IF([1]ProcDataRM!K11=0,"",[1]ProcDataRM!K11)</f>
        <v>0.87390000000000001</v>
      </c>
      <c r="J11" s="4" t="str">
        <f>IF([1]ProcDataRM!L11=0,"",[1]ProcDataRM!L11)</f>
        <v/>
      </c>
      <c r="K11" s="4" t="str">
        <f>IF([1]ProcDataRM!M11=0,"",[1]ProcDataRM!M11)</f>
        <v/>
      </c>
      <c r="L11" s="4">
        <f>IF([1]ProcDataRM!N11=0,"",[1]ProcDataRM!N11)</f>
        <v>1</v>
      </c>
      <c r="M11" s="4">
        <f>IF([1]ProcDataRM!P11=0,"",[1]ProcDataRM!P11)</f>
        <v>0.75</v>
      </c>
      <c r="N11" s="4" t="str">
        <f>IF([1]ProcDataRM!Q11=0,"",[1]ProcDataRM!Q11)</f>
        <v/>
      </c>
      <c r="O11" s="4" t="str">
        <f>IF([1]ProcDataRM!R11=0,"",[1]ProcDataRM!R11)</f>
        <v/>
      </c>
      <c r="P11" s="4">
        <f>IF([1]ProcDataRM!S11=0,"",[1]ProcDataRM!S11)</f>
        <v>0.20499999999999999</v>
      </c>
      <c r="Q11" s="4">
        <f>IF([1]ProcDataRM!T11=0,"",[1]ProcDataRM!T11)</f>
        <v>0.15375</v>
      </c>
      <c r="R11" s="4">
        <f>IF([1]ProcDataRM!U11=0,"",[1]ProcDataRM!U11)</f>
        <v>5.6496586319999995</v>
      </c>
    </row>
    <row r="12" spans="1:18" ht="11.25" customHeight="1" x14ac:dyDescent="0.2">
      <c r="B12" s="4" t="str">
        <f>IF([1]ProcDataRM!B12=0,"",[1]ProcDataRM!B12)</f>
        <v>ETCLEARNO-E</v>
      </c>
      <c r="C12" s="4" t="str">
        <f>IF([1]ProcDataRM!C12=0,"",[1]ProcDataRM!C12)</f>
        <v>ARNOT</v>
      </c>
      <c r="D12" s="4" t="str">
        <f>IF([1]ProcDataRM!D12=0,"",[1]ProcDataRM!D12)</f>
        <v>PJ,GW</v>
      </c>
      <c r="E12" s="4" t="str">
        <f>IF([1]ProcDataRM!E12=0,"",[1]ProcDataRM!E12)</f>
        <v>PWRCLEARNO</v>
      </c>
      <c r="F12" s="4" t="str">
        <f>IF([1]ProcDataRM!F12=0,"",[1]ProcDataRM!F12)</f>
        <v>ELCC</v>
      </c>
      <c r="G12" s="4" t="str">
        <f>IF([1]ProcDataRM!G12=0,"",[1]ProcDataRM!G12)</f>
        <v/>
      </c>
      <c r="H12" s="4">
        <f>IF([1]ProcDataRM!H12=0,"",[1]ProcDataRM!H12)</f>
        <v>6</v>
      </c>
      <c r="I12" s="4">
        <f>IF([1]ProcDataRM!K12=0,"",[1]ProcDataRM!K12)</f>
        <v>0.65060000000000007</v>
      </c>
      <c r="J12" s="4">
        <f>IF([1]ProcDataRM!L12=0,"",[1]ProcDataRM!L12)</f>
        <v>0.65480000000000005</v>
      </c>
      <c r="K12" s="4">
        <f>IF([1]ProcDataRM!M12=0,"",[1]ProcDataRM!M12)</f>
        <v>0.54579999999999995</v>
      </c>
      <c r="L12" s="4">
        <f>IF([1]ProcDataRM!N12=0,"",[1]ProcDataRM!N12)</f>
        <v>2</v>
      </c>
      <c r="M12" s="4">
        <f>IF([1]ProcDataRM!P12=0,"",[1]ProcDataRM!P12)</f>
        <v>0.66666666666666674</v>
      </c>
      <c r="N12" s="4" t="str">
        <f>IF([1]ProcDataRM!Q12=0,"",[1]ProcDataRM!Q12)</f>
        <v/>
      </c>
      <c r="O12" s="4" t="str">
        <f>IF([1]ProcDataRM!R12=0,"",[1]ProcDataRM!R12)</f>
        <v/>
      </c>
      <c r="P12" s="4">
        <f>IF([1]ProcDataRM!S12=0,"",[1]ProcDataRM!S12)</f>
        <v>2.2320000000000002</v>
      </c>
      <c r="Q12" s="4">
        <f>IF([1]ProcDataRM!T12=0,"",[1]ProcDataRM!T12)</f>
        <v>1.4880000000000002</v>
      </c>
      <c r="R12" s="4">
        <f>IF([1]ProcDataRM!U12=0,"",[1]ProcDataRM!U12)</f>
        <v>45.794661811200008</v>
      </c>
    </row>
    <row r="13" spans="1:18" ht="11.25" customHeight="1" x14ac:dyDescent="0.2">
      <c r="B13" s="4" t="str">
        <f>IF([1]ProcDataRM!B13=0,"",[1]ProcDataRM!B13)</f>
        <v>ETCLEDUVH-E</v>
      </c>
      <c r="C13" s="4" t="str">
        <f>IF([1]ProcDataRM!C13=0,"",[1]ProcDataRM!C13)</f>
        <v>DUVHA</v>
      </c>
      <c r="D13" s="4" t="str">
        <f>IF([1]ProcDataRM!D13=0,"",[1]ProcDataRM!D13)</f>
        <v>PJ,GW</v>
      </c>
      <c r="E13" s="4" t="str">
        <f>IF([1]ProcDataRM!E13=0,"",[1]ProcDataRM!E13)</f>
        <v>PWRCLEDUVH</v>
      </c>
      <c r="F13" s="4" t="str">
        <f>IF([1]ProcDataRM!F13=0,"",[1]ProcDataRM!F13)</f>
        <v>ELCC</v>
      </c>
      <c r="G13" s="4" t="str">
        <f>IF([1]ProcDataRM!G13=0,"",[1]ProcDataRM!G13)</f>
        <v/>
      </c>
      <c r="H13" s="4">
        <f>IF([1]ProcDataRM!H13=0,"",[1]ProcDataRM!H13)</f>
        <v>6</v>
      </c>
      <c r="I13" s="4">
        <f>IF([1]ProcDataRM!K13=0,"",[1]ProcDataRM!K13)</f>
        <v>0.54479999999999995</v>
      </c>
      <c r="J13" s="4">
        <f>IF([1]ProcDataRM!L13=0,"",[1]ProcDataRM!L13)</f>
        <v>0.61119999999999997</v>
      </c>
      <c r="K13" s="4">
        <f>IF([1]ProcDataRM!M13=0,"",[1]ProcDataRM!M13)</f>
        <v>0.60209999999999997</v>
      </c>
      <c r="L13" s="4">
        <f>IF([1]ProcDataRM!N13=0,"",[1]ProcDataRM!N13)</f>
        <v>2</v>
      </c>
      <c r="M13" s="4">
        <f>IF([1]ProcDataRM!P13=0,"",[1]ProcDataRM!P13)</f>
        <v>0.66666666666666674</v>
      </c>
      <c r="N13" s="4" t="str">
        <f>IF([1]ProcDataRM!Q13=0,"",[1]ProcDataRM!Q13)</f>
        <v/>
      </c>
      <c r="O13" s="4" t="str">
        <f>IF([1]ProcDataRM!R13=0,"",[1]ProcDataRM!R13)</f>
        <v/>
      </c>
      <c r="P13" s="4">
        <f>IF([1]ProcDataRM!S13=0,"",[1]ProcDataRM!S13)</f>
        <v>2.875</v>
      </c>
      <c r="Q13" s="4">
        <f>IF([1]ProcDataRM!T13=0,"",[1]ProcDataRM!T13)</f>
        <v>1.916666666666667</v>
      </c>
      <c r="R13" s="4">
        <f>IF([1]ProcDataRM!U13=0,"",[1]ProcDataRM!U13)</f>
        <v>49.394836799999993</v>
      </c>
    </row>
    <row r="14" spans="1:18" ht="11.25" customHeight="1" x14ac:dyDescent="0.2">
      <c r="B14" s="4" t="str">
        <f>IF([1]ProcDataRM!B14=0,"",[1]ProcDataRM!B14)</f>
        <v>ETCLEHEND-E</v>
      </c>
      <c r="C14" s="4" t="str">
        <f>IF([1]ProcDataRM!C14=0,"",[1]ProcDataRM!C14)</f>
        <v>HENDRINA</v>
      </c>
      <c r="D14" s="4" t="str">
        <f>IF([1]ProcDataRM!D14=0,"",[1]ProcDataRM!D14)</f>
        <v>PJ,GW</v>
      </c>
      <c r="E14" s="4" t="str">
        <f>IF([1]ProcDataRM!E14=0,"",[1]ProcDataRM!E14)</f>
        <v>PWRCLEHEND</v>
      </c>
      <c r="F14" s="4" t="str">
        <f>IF([1]ProcDataRM!F14=0,"",[1]ProcDataRM!F14)</f>
        <v>ELCC</v>
      </c>
      <c r="G14" s="4" t="str">
        <f>IF([1]ProcDataRM!G14=0,"",[1]ProcDataRM!G14)</f>
        <v/>
      </c>
      <c r="H14" s="4">
        <f>IF([1]ProcDataRM!H14=0,"",[1]ProcDataRM!H14)</f>
        <v>7</v>
      </c>
      <c r="I14" s="4">
        <f>IF([1]ProcDataRM!K14=0,"",[1]ProcDataRM!K14)</f>
        <v>0.60929999999999995</v>
      </c>
      <c r="J14" s="4">
        <f>IF([1]ProcDataRM!L14=0,"",[1]ProcDataRM!L14)</f>
        <v>0.69349999999999989</v>
      </c>
      <c r="K14" s="4" t="str">
        <f>IF([1]ProcDataRM!M14=0,"",[1]ProcDataRM!M14)</f>
        <v/>
      </c>
      <c r="L14" s="4">
        <f>IF([1]ProcDataRM!N14=0,"",[1]ProcDataRM!N14)</f>
        <v>2</v>
      </c>
      <c r="M14" s="4">
        <f>IF([1]ProcDataRM!P14=0,"",[1]ProcDataRM!P14)</f>
        <v>0.7142857142857143</v>
      </c>
      <c r="N14" s="4" t="str">
        <f>IF([1]ProcDataRM!Q14=0,"",[1]ProcDataRM!Q14)</f>
        <v/>
      </c>
      <c r="O14" s="4" t="str">
        <f>IF([1]ProcDataRM!R14=0,"",[1]ProcDataRM!R14)</f>
        <v/>
      </c>
      <c r="P14" s="4">
        <f>IF([1]ProcDataRM!S14=0,"",[1]ProcDataRM!S14)</f>
        <v>1.2929999999999999</v>
      </c>
      <c r="Q14" s="4">
        <f>IF([1]ProcDataRM!T14=0,"",[1]ProcDataRM!T14)</f>
        <v>0.92357142857142849</v>
      </c>
      <c r="R14" s="4">
        <f>IF([1]ProcDataRM!U14=0,"",[1]ProcDataRM!U14)</f>
        <v>24.844846046400001</v>
      </c>
    </row>
    <row r="15" spans="1:18" ht="11.25" customHeight="1" x14ac:dyDescent="0.2">
      <c r="B15" s="4" t="str">
        <f>IF([1]ProcDataRM!B15=0,"",[1]ProcDataRM!B15)</f>
        <v>ETCLEKEND-E</v>
      </c>
      <c r="C15" s="4" t="str">
        <f>IF([1]ProcDataRM!C15=0,"",[1]ProcDataRM!C15)</f>
        <v>KENDAL</v>
      </c>
      <c r="D15" s="4" t="str">
        <f>IF([1]ProcDataRM!D15=0,"",[1]ProcDataRM!D15)</f>
        <v>PJ,GW</v>
      </c>
      <c r="E15" s="4" t="str">
        <f>IF([1]ProcDataRM!E15=0,"",[1]ProcDataRM!E15)</f>
        <v>PWRCLEKEND</v>
      </c>
      <c r="F15" s="4" t="str">
        <f>IF([1]ProcDataRM!F15=0,"",[1]ProcDataRM!F15)</f>
        <v>ELCC</v>
      </c>
      <c r="G15" s="4" t="str">
        <f>IF([1]ProcDataRM!G15=0,"",[1]ProcDataRM!G15)</f>
        <v/>
      </c>
      <c r="H15" s="4">
        <f>IF([1]ProcDataRM!H15=0,"",[1]ProcDataRM!H15)</f>
        <v>6</v>
      </c>
      <c r="I15" s="4">
        <f>IF([1]ProcDataRM!K15=0,"",[1]ProcDataRM!K15)</f>
        <v>0.69099999999999995</v>
      </c>
      <c r="J15" s="4">
        <f>IF([1]ProcDataRM!L15=0,"",[1]ProcDataRM!L15)</f>
        <v>0.74140000000000006</v>
      </c>
      <c r="K15" s="4">
        <f>IF([1]ProcDataRM!M15=0,"",[1]ProcDataRM!M15)</f>
        <v>0.72939999999999994</v>
      </c>
      <c r="L15" s="4">
        <f>IF([1]ProcDataRM!N15=0,"",[1]ProcDataRM!N15)</f>
        <v>1</v>
      </c>
      <c r="M15" s="4">
        <f>IF([1]ProcDataRM!P15=0,"",[1]ProcDataRM!P15)</f>
        <v>0.83333333333333337</v>
      </c>
      <c r="N15" s="4" t="str">
        <f>IF([1]ProcDataRM!Q15=0,"",[1]ProcDataRM!Q15)</f>
        <v/>
      </c>
      <c r="O15" s="4" t="str">
        <f>IF([1]ProcDataRM!R15=0,"",[1]ProcDataRM!R15)</f>
        <v/>
      </c>
      <c r="P15" s="4">
        <f>IF([1]ProcDataRM!S15=0,"",[1]ProcDataRM!S15)</f>
        <v>3.84</v>
      </c>
      <c r="Q15" s="4">
        <f>IF([1]ProcDataRM!T15=0,"",[1]ProcDataRM!T15)</f>
        <v>3.2</v>
      </c>
      <c r="R15" s="4">
        <f>IF([1]ProcDataRM!U15=0,"",[1]ProcDataRM!U15)</f>
        <v>83.678883839999997</v>
      </c>
    </row>
    <row r="16" spans="1:18" ht="11.25" customHeight="1" x14ac:dyDescent="0.2">
      <c r="B16" s="4" t="str">
        <f>IF([1]ProcDataRM!B16=0,"",[1]ProcDataRM!B16)</f>
        <v>ETCLEKRIE-E</v>
      </c>
      <c r="C16" s="4" t="str">
        <f>IF([1]ProcDataRM!C16=0,"",[1]ProcDataRM!C16)</f>
        <v>KRIEL</v>
      </c>
      <c r="D16" s="4" t="str">
        <f>IF([1]ProcDataRM!D16=0,"",[1]ProcDataRM!D16)</f>
        <v>PJ,GW</v>
      </c>
      <c r="E16" s="4" t="str">
        <f>IF([1]ProcDataRM!E16=0,"",[1]ProcDataRM!E16)</f>
        <v>PWRCLEKRIE</v>
      </c>
      <c r="F16" s="4" t="str">
        <f>IF([1]ProcDataRM!F16=0,"",[1]ProcDataRM!F16)</f>
        <v>ELCC</v>
      </c>
      <c r="G16" s="4" t="str">
        <f>IF([1]ProcDataRM!G16=0,"",[1]ProcDataRM!G16)</f>
        <v/>
      </c>
      <c r="H16" s="4">
        <f>IF([1]ProcDataRM!H16=0,"",[1]ProcDataRM!H16)</f>
        <v>6</v>
      </c>
      <c r="I16" s="4">
        <f>IF([1]ProcDataRM!K16=0,"",[1]ProcDataRM!K16)</f>
        <v>0.54100000000000004</v>
      </c>
      <c r="J16" s="4">
        <f>IF([1]ProcDataRM!L16=0,"",[1]ProcDataRM!L16)</f>
        <v>0.64439999999999997</v>
      </c>
      <c r="K16" s="4">
        <f>IF([1]ProcDataRM!M16=0,"",[1]ProcDataRM!M16)</f>
        <v>0.64150000000000007</v>
      </c>
      <c r="L16" s="4">
        <f>IF([1]ProcDataRM!N16=0,"",[1]ProcDataRM!N16)</f>
        <v>2</v>
      </c>
      <c r="M16" s="4">
        <f>IF([1]ProcDataRM!P16=0,"",[1]ProcDataRM!P16)</f>
        <v>0.66666666666666674</v>
      </c>
      <c r="N16" s="4" t="str">
        <f>IF([1]ProcDataRM!Q16=0,"",[1]ProcDataRM!Q16)</f>
        <v/>
      </c>
      <c r="O16" s="4" t="str">
        <f>IF([1]ProcDataRM!R16=0,"",[1]ProcDataRM!R16)</f>
        <v/>
      </c>
      <c r="P16" s="4">
        <f>IF([1]ProcDataRM!S16=0,"",[1]ProcDataRM!S16)</f>
        <v>2.85</v>
      </c>
      <c r="Q16" s="4">
        <f>IF([1]ProcDataRM!T16=0,"",[1]ProcDataRM!T16)</f>
        <v>1.9000000000000004</v>
      </c>
      <c r="R16" s="4">
        <f>IF([1]ProcDataRM!U16=0,"",[1]ProcDataRM!U16)</f>
        <v>48.623781600000008</v>
      </c>
    </row>
    <row r="17" spans="1:18" ht="11.25" customHeight="1" x14ac:dyDescent="0.2">
      <c r="B17" s="4" t="str">
        <f>IF([1]ProcDataRM!B17=0,"",[1]ProcDataRM!B17)</f>
        <v>ETCLELETH-E</v>
      </c>
      <c r="C17" s="4" t="str">
        <f>IF([1]ProcDataRM!C17=0,"",[1]ProcDataRM!C17)</f>
        <v>LETHABO</v>
      </c>
      <c r="D17" s="4" t="str">
        <f>IF([1]ProcDataRM!D17=0,"",[1]ProcDataRM!D17)</f>
        <v>PJ,GW</v>
      </c>
      <c r="E17" s="4" t="str">
        <f>IF([1]ProcDataRM!E17=0,"",[1]ProcDataRM!E17)</f>
        <v>PWRCLELETH</v>
      </c>
      <c r="F17" s="4" t="str">
        <f>IF([1]ProcDataRM!F17=0,"",[1]ProcDataRM!F17)</f>
        <v>ELCC</v>
      </c>
      <c r="G17" s="4" t="str">
        <f>IF([1]ProcDataRM!G17=0,"",[1]ProcDataRM!G17)</f>
        <v/>
      </c>
      <c r="H17" s="4">
        <f>IF([1]ProcDataRM!H17=0,"",[1]ProcDataRM!H17)</f>
        <v>6</v>
      </c>
      <c r="I17" s="4">
        <f>IF([1]ProcDataRM!K17=0,"",[1]ProcDataRM!K17)</f>
        <v>0.73980000000000001</v>
      </c>
      <c r="J17" s="4">
        <f>IF([1]ProcDataRM!L17=0,"",[1]ProcDataRM!L17)</f>
        <v>0.74879999999999991</v>
      </c>
      <c r="K17" s="4">
        <f>IF([1]ProcDataRM!M17=0,"",[1]ProcDataRM!M17)</f>
        <v>0.73360000000000003</v>
      </c>
      <c r="L17" s="4">
        <f>IF([1]ProcDataRM!N17=0,"",[1]ProcDataRM!N17)</f>
        <v>1</v>
      </c>
      <c r="M17" s="4">
        <f>IF([1]ProcDataRM!P17=0,"",[1]ProcDataRM!P17)</f>
        <v>0.83333333333333337</v>
      </c>
      <c r="N17" s="4" t="str">
        <f>IF([1]ProcDataRM!Q17=0,"",[1]ProcDataRM!Q17)</f>
        <v/>
      </c>
      <c r="O17" s="4" t="str">
        <f>IF([1]ProcDataRM!R17=0,"",[1]ProcDataRM!R17)</f>
        <v/>
      </c>
      <c r="P17" s="4">
        <f>IF([1]ProcDataRM!S17=0,"",[1]ProcDataRM!S17)</f>
        <v>3.5579999999999998</v>
      </c>
      <c r="Q17" s="4">
        <f>IF([1]ProcDataRM!T17=0,"",[1]ProcDataRM!T17)</f>
        <v>2.9649999999999999</v>
      </c>
      <c r="R17" s="4">
        <f>IF([1]ProcDataRM!U17=0,"",[1]ProcDataRM!U17)</f>
        <v>83.009324102400001</v>
      </c>
    </row>
    <row r="18" spans="1:18" ht="11.25" customHeight="1" x14ac:dyDescent="0.2">
      <c r="B18" s="4" t="str">
        <f>IF([1]ProcDataRM!B18=0,"",[1]ProcDataRM!B18)</f>
        <v>ETCLEMAJD-E</v>
      </c>
      <c r="C18" s="4" t="str">
        <f>IF([1]ProcDataRM!C18=0,"",[1]ProcDataRM!C18)</f>
        <v>MAJUBA DRY</v>
      </c>
      <c r="D18" s="4" t="str">
        <f>IF([1]ProcDataRM!D18=0,"",[1]ProcDataRM!D18)</f>
        <v>PJ,GW</v>
      </c>
      <c r="E18" s="4" t="str">
        <f>IF([1]ProcDataRM!E18=0,"",[1]ProcDataRM!E18)</f>
        <v>PWRCLEMAJU</v>
      </c>
      <c r="F18" s="4" t="str">
        <f>IF([1]ProcDataRM!F18=0,"",[1]ProcDataRM!F18)</f>
        <v>ELCC</v>
      </c>
      <c r="G18" s="4" t="str">
        <f>IF([1]ProcDataRM!G18=0,"",[1]ProcDataRM!G18)</f>
        <v/>
      </c>
      <c r="H18" s="4">
        <f>IF([1]ProcDataRM!H18=0,"",[1]ProcDataRM!H18)</f>
        <v>3</v>
      </c>
      <c r="I18" s="4">
        <f>IF([1]ProcDataRM!K18=0,"",[1]ProcDataRM!K18)</f>
        <v>0.73049999999999993</v>
      </c>
      <c r="J18" s="4">
        <f>IF([1]ProcDataRM!L18=0,"",[1]ProcDataRM!L18)</f>
        <v>0.77040000000000008</v>
      </c>
      <c r="K18" s="4">
        <f>IF([1]ProcDataRM!M18=0,"",[1]ProcDataRM!M18)</f>
        <v>0.70930000000000004</v>
      </c>
      <c r="L18" s="4">
        <f>IF([1]ProcDataRM!N18=0,"",[1]ProcDataRM!N18)</f>
        <v>0.5</v>
      </c>
      <c r="M18" s="4">
        <f>IF([1]ProcDataRM!P18=0,"",[1]ProcDataRM!P18)</f>
        <v>0.83333333333333337</v>
      </c>
      <c r="N18" s="4" t="str">
        <f>IF([1]ProcDataRM!Q18=0,"",[1]ProcDataRM!Q18)</f>
        <v/>
      </c>
      <c r="O18" s="4" t="str">
        <f>IF([1]ProcDataRM!R18=0,"",[1]ProcDataRM!R18)</f>
        <v/>
      </c>
      <c r="P18" s="4">
        <f>IF([1]ProcDataRM!S18=0,"",[1]ProcDataRM!S18)</f>
        <v>1.8330000000000002</v>
      </c>
      <c r="Q18" s="4">
        <f>IF([1]ProcDataRM!T18=0,"",[1]ProcDataRM!T18)</f>
        <v>1.5275000000000003</v>
      </c>
      <c r="R18" s="4">
        <f>IF([1]ProcDataRM!U18=0,"",[1]ProcDataRM!U18)</f>
        <v>42.226908984000005</v>
      </c>
    </row>
    <row r="19" spans="1:18" ht="11.25" customHeight="1" x14ac:dyDescent="0.2">
      <c r="B19" s="4" t="str">
        <f>IF([1]ProcDataRM!B19=0,"",[1]ProcDataRM!B19)</f>
        <v>ETCLEMAJW-E</v>
      </c>
      <c r="C19" s="4" t="str">
        <f>IF([1]ProcDataRM!C19=0,"",[1]ProcDataRM!C19)</f>
        <v>MAJUBA WET</v>
      </c>
      <c r="D19" s="4" t="str">
        <f>IF([1]ProcDataRM!D19=0,"",[1]ProcDataRM!D19)</f>
        <v>PJ,GW</v>
      </c>
      <c r="E19" s="4" t="str">
        <f>IF([1]ProcDataRM!E19=0,"",[1]ProcDataRM!E19)</f>
        <v>PWRCLEMAJU</v>
      </c>
      <c r="F19" s="4" t="str">
        <f>IF([1]ProcDataRM!F19=0,"",[1]ProcDataRM!F19)</f>
        <v>ELCC</v>
      </c>
      <c r="G19" s="4" t="str">
        <f>IF([1]ProcDataRM!G19=0,"",[1]ProcDataRM!G19)</f>
        <v/>
      </c>
      <c r="H19" s="4">
        <f>IF([1]ProcDataRM!H19=0,"",[1]ProcDataRM!H19)</f>
        <v>3</v>
      </c>
      <c r="I19" s="4">
        <f>IF([1]ProcDataRM!K19=0,"",[1]ProcDataRM!K19)</f>
        <v>0.73049999999999993</v>
      </c>
      <c r="J19" s="4">
        <f>IF([1]ProcDataRM!L19=0,"",[1]ProcDataRM!L19)</f>
        <v>0.77040000000000008</v>
      </c>
      <c r="K19" s="4">
        <f>IF([1]ProcDataRM!M19=0,"",[1]ProcDataRM!M19)</f>
        <v>0.70930000000000004</v>
      </c>
      <c r="L19" s="4">
        <f>IF([1]ProcDataRM!N19=0,"",[1]ProcDataRM!N19)</f>
        <v>0.5</v>
      </c>
      <c r="M19" s="4">
        <f>IF([1]ProcDataRM!P19=0,"",[1]ProcDataRM!P19)</f>
        <v>0.83333333333333337</v>
      </c>
      <c r="N19" s="4" t="str">
        <f>IF([1]ProcDataRM!Q19=0,"",[1]ProcDataRM!Q19)</f>
        <v/>
      </c>
      <c r="O19" s="4" t="str">
        <f>IF([1]ProcDataRM!R19=0,"",[1]ProcDataRM!R19)</f>
        <v/>
      </c>
      <c r="P19" s="4">
        <f>IF([1]ProcDataRM!S19=0,"",[1]ProcDataRM!S19)</f>
        <v>2.0099999999999998</v>
      </c>
      <c r="Q19" s="4">
        <f>IF([1]ProcDataRM!T19=0,"",[1]ProcDataRM!T19)</f>
        <v>1.6749999999999998</v>
      </c>
      <c r="R19" s="4">
        <f>IF([1]ProcDataRM!U19=0,"",[1]ProcDataRM!U19)</f>
        <v>46.304466479999995</v>
      </c>
    </row>
    <row r="20" spans="1:18" ht="11.25" customHeight="1" x14ac:dyDescent="0.2">
      <c r="B20" s="4" t="str">
        <f>IF([1]ProcDataRM!B20=0,"",[1]ProcDataRM!B20)</f>
        <v>ETCLEMATI-E</v>
      </c>
      <c r="C20" s="4" t="str">
        <f>IF([1]ProcDataRM!C20=0,"",[1]ProcDataRM!C20)</f>
        <v>MATIMBA</v>
      </c>
      <c r="D20" s="4" t="str">
        <f>IF([1]ProcDataRM!D20=0,"",[1]ProcDataRM!D20)</f>
        <v>PJ,GW</v>
      </c>
      <c r="E20" s="4" t="str">
        <f>IF([1]ProcDataRM!E20=0,"",[1]ProcDataRM!E20)</f>
        <v>PWRCLEMATI</v>
      </c>
      <c r="F20" s="4" t="str">
        <f>IF([1]ProcDataRM!F20=0,"",[1]ProcDataRM!F20)</f>
        <v>ELCC</v>
      </c>
      <c r="G20" s="4" t="str">
        <f>IF([1]ProcDataRM!G20=0,"",[1]ProcDataRM!G20)</f>
        <v/>
      </c>
      <c r="H20" s="4">
        <f>IF([1]ProcDataRM!H20=0,"",[1]ProcDataRM!H20)</f>
        <v>6</v>
      </c>
      <c r="I20" s="4">
        <f>IF([1]ProcDataRM!K20=0,"",[1]ProcDataRM!K20)</f>
        <v>0.82750000000000001</v>
      </c>
      <c r="J20" s="4">
        <f>IF([1]ProcDataRM!L20=0,"",[1]ProcDataRM!L20)</f>
        <v>0.78370000000000006</v>
      </c>
      <c r="K20" s="4">
        <f>IF([1]ProcDataRM!M20=0,"",[1]ProcDataRM!M20)</f>
        <v>0.79409999999999992</v>
      </c>
      <c r="L20" s="4" t="str">
        <f>IF([1]ProcDataRM!N20=0,"",[1]ProcDataRM!N20)</f>
        <v/>
      </c>
      <c r="M20" s="4">
        <f>IF([1]ProcDataRM!P20=0,"",[1]ProcDataRM!P20)</f>
        <v>1</v>
      </c>
      <c r="N20" s="4" t="str">
        <f>IF([1]ProcDataRM!Q20=0,"",[1]ProcDataRM!Q20)</f>
        <v/>
      </c>
      <c r="O20" s="4" t="str">
        <f>IF([1]ProcDataRM!R20=0,"",[1]ProcDataRM!R20)</f>
        <v/>
      </c>
      <c r="P20" s="4">
        <f>IF([1]ProcDataRM!S20=0,"",[1]ProcDataRM!S20)</f>
        <v>3.69</v>
      </c>
      <c r="Q20" s="4">
        <f>IF([1]ProcDataRM!T20=0,"",[1]ProcDataRM!T20)</f>
        <v>3.69</v>
      </c>
      <c r="R20" s="4">
        <f>IF([1]ProcDataRM!U20=0,"",[1]ProcDataRM!U20)</f>
        <v>96.294387600000007</v>
      </c>
    </row>
    <row r="21" spans="1:18" ht="11.25" customHeight="1" x14ac:dyDescent="0.2">
      <c r="B21" s="4" t="str">
        <f>IF([1]ProcDataRM!B21=0,"",[1]ProcDataRM!B21)</f>
        <v>ETCLEMATL-E</v>
      </c>
      <c r="C21" s="4" t="str">
        <f>IF([1]ProcDataRM!C21=0,"",[1]ProcDataRM!C21)</f>
        <v>MATLA</v>
      </c>
      <c r="D21" s="4" t="str">
        <f>IF([1]ProcDataRM!D21=0,"",[1]ProcDataRM!D21)</f>
        <v>PJ,GW</v>
      </c>
      <c r="E21" s="4" t="str">
        <f>IF([1]ProcDataRM!E21=0,"",[1]ProcDataRM!E21)</f>
        <v>PWRCLEMATL</v>
      </c>
      <c r="F21" s="4" t="str">
        <f>IF([1]ProcDataRM!F21=0,"",[1]ProcDataRM!F21)</f>
        <v>ELCC</v>
      </c>
      <c r="G21" s="4" t="str">
        <f>IF([1]ProcDataRM!G21=0,"",[1]ProcDataRM!G21)</f>
        <v/>
      </c>
      <c r="H21" s="4">
        <f>IF([1]ProcDataRM!H21=0,"",[1]ProcDataRM!H21)</f>
        <v>6</v>
      </c>
      <c r="I21" s="4">
        <f>IF([1]ProcDataRM!K21=0,"",[1]ProcDataRM!K21)</f>
        <v>0.67299999999999993</v>
      </c>
      <c r="J21" s="4">
        <f>IF([1]ProcDataRM!L21=0,"",[1]ProcDataRM!L21)</f>
        <v>0.70530000000000004</v>
      </c>
      <c r="K21" s="4">
        <f>IF([1]ProcDataRM!M21=0,"",[1]ProcDataRM!M21)</f>
        <v>0.69669999999999999</v>
      </c>
      <c r="L21" s="4">
        <f>IF([1]ProcDataRM!N21=0,"",[1]ProcDataRM!N21)</f>
        <v>1</v>
      </c>
      <c r="M21" s="4">
        <f>IF([1]ProcDataRM!P21=0,"",[1]ProcDataRM!P21)</f>
        <v>0.83333333333333337</v>
      </c>
      <c r="N21" s="4" t="str">
        <f>IF([1]ProcDataRM!Q21=0,"",[1]ProcDataRM!Q21)</f>
        <v/>
      </c>
      <c r="O21" s="4" t="str">
        <f>IF([1]ProcDataRM!R21=0,"",[1]ProcDataRM!R21)</f>
        <v/>
      </c>
      <c r="P21" s="4">
        <f>IF([1]ProcDataRM!S21=0,"",[1]ProcDataRM!S21)</f>
        <v>3.45</v>
      </c>
      <c r="Q21" s="4">
        <f>IF([1]ProcDataRM!T21=0,"",[1]ProcDataRM!T21)</f>
        <v>2.8750000000000004</v>
      </c>
      <c r="R21" s="4">
        <f>IF([1]ProcDataRM!U21=0,"",[1]ProcDataRM!U21)</f>
        <v>73.221861599999997</v>
      </c>
    </row>
    <row r="22" spans="1:18" ht="11.25" customHeight="1" x14ac:dyDescent="0.2">
      <c r="B22" s="4" t="str">
        <f>IF([1]ProcDataRM!B22=0,"",[1]ProcDataRM!B22)</f>
        <v>ETCLETUTU-E</v>
      </c>
      <c r="C22" s="4" t="str">
        <f>IF([1]ProcDataRM!C22=0,"",[1]ProcDataRM!C22)</f>
        <v>TUTUKA</v>
      </c>
      <c r="D22" s="4" t="str">
        <f>IF([1]ProcDataRM!D22=0,"",[1]ProcDataRM!D22)</f>
        <v>PJ,GW</v>
      </c>
      <c r="E22" s="4" t="str">
        <f>IF([1]ProcDataRM!E22=0,"",[1]ProcDataRM!E22)</f>
        <v>PWRCLETUTU</v>
      </c>
      <c r="F22" s="4" t="str">
        <f>IF([1]ProcDataRM!F22=0,"",[1]ProcDataRM!F22)</f>
        <v>ELCC</v>
      </c>
      <c r="G22" s="4" t="str">
        <f>IF([1]ProcDataRM!G22=0,"",[1]ProcDataRM!G22)</f>
        <v/>
      </c>
      <c r="H22" s="4">
        <f>IF([1]ProcDataRM!H22=0,"",[1]ProcDataRM!H22)</f>
        <v>6</v>
      </c>
      <c r="I22" s="4">
        <f>IF([1]ProcDataRM!K22=0,"",[1]ProcDataRM!K22)</f>
        <v>0.56059999999999999</v>
      </c>
      <c r="J22" s="4">
        <f>IF([1]ProcDataRM!L22=0,"",[1]ProcDataRM!L22)</f>
        <v>0.61149999999999993</v>
      </c>
      <c r="K22" s="4">
        <f>IF([1]ProcDataRM!M22=0,"",[1]ProcDataRM!M22)</f>
        <v>0.58030000000000004</v>
      </c>
      <c r="L22" s="4">
        <f>IF([1]ProcDataRM!N22=0,"",[1]ProcDataRM!N22)</f>
        <v>2</v>
      </c>
      <c r="M22" s="4">
        <f>IF([1]ProcDataRM!P22=0,"",[1]ProcDataRM!P22)</f>
        <v>0.66666666666666674</v>
      </c>
      <c r="N22" s="4" t="str">
        <f>IF([1]ProcDataRM!Q22=0,"",[1]ProcDataRM!Q22)</f>
        <v/>
      </c>
      <c r="O22" s="4" t="str">
        <f>IF([1]ProcDataRM!R22=0,"",[1]ProcDataRM!R22)</f>
        <v/>
      </c>
      <c r="P22" s="4">
        <f>IF([1]ProcDataRM!S22=0,"",[1]ProcDataRM!S22)</f>
        <v>3.51</v>
      </c>
      <c r="Q22" s="4">
        <f>IF([1]ProcDataRM!T22=0,"",[1]ProcDataRM!T22)</f>
        <v>2.3400000000000003</v>
      </c>
      <c r="R22" s="4">
        <f>IF([1]ProcDataRM!U22=0,"",[1]ProcDataRM!U22)</f>
        <v>62.053576415999991</v>
      </c>
    </row>
    <row r="23" spans="1:18" ht="11.25" customHeight="1" x14ac:dyDescent="0.2">
      <c r="B23" s="4" t="str">
        <f>IF([1]ProcDataRM!B23=0,"",[1]ProcDataRM!B23)</f>
        <v>ETCLEKELB-E</v>
      </c>
      <c r="C23" s="4" t="str">
        <f>IF([1]ProcDataRM!C23=0,"",[1]ProcDataRM!C23)</f>
        <v>KELVIN B</v>
      </c>
      <c r="D23" s="4" t="str">
        <f>IF([1]ProcDataRM!D23=0,"",[1]ProcDataRM!D23)</f>
        <v>PJ,GW</v>
      </c>
      <c r="E23" s="4" t="str">
        <f>IF([1]ProcDataRM!E23=0,"",[1]ProcDataRM!E23)</f>
        <v>PWRCLE</v>
      </c>
      <c r="F23" s="4" t="str">
        <f>IF([1]ProcDataRM!F23=0,"",[1]ProcDataRM!F23)</f>
        <v>ELCC</v>
      </c>
      <c r="G23" s="4" t="str">
        <f>IF([1]ProcDataRM!G23=0,"",[1]ProcDataRM!G23)</f>
        <v/>
      </c>
      <c r="H23" s="4">
        <f>IF([1]ProcDataRM!H23=0,"",[1]ProcDataRM!H23)</f>
        <v>3</v>
      </c>
      <c r="I23" s="4">
        <f>IF([1]ProcDataRM!K23=0,"",[1]ProcDataRM!K23)</f>
        <v>0.32478976407914761</v>
      </c>
      <c r="J23" s="4" t="str">
        <f>IF([1]ProcDataRM!L23=0,"",[1]ProcDataRM!L23)</f>
        <v/>
      </c>
      <c r="K23" s="4" t="str">
        <f>IF([1]ProcDataRM!M23=0,"",[1]ProcDataRM!M23)</f>
        <v/>
      </c>
      <c r="L23" s="4">
        <f>IF([1]ProcDataRM!N23=0,"",[1]ProcDataRM!N23)</f>
        <v>2</v>
      </c>
      <c r="M23" s="4">
        <f>IF([1]ProcDataRM!P23=0,"",[1]ProcDataRM!P23)</f>
        <v>0.33333333333333337</v>
      </c>
      <c r="N23" s="4" t="str">
        <f>IF([1]ProcDataRM!Q23=0,"",[1]ProcDataRM!Q23)</f>
        <v/>
      </c>
      <c r="O23" s="4" t="str">
        <f>IF([1]ProcDataRM!R23=0,"",[1]ProcDataRM!R23)</f>
        <v/>
      </c>
      <c r="P23" s="4">
        <f>IF([1]ProcDataRM!S23=0,"",[1]ProcDataRM!S23)</f>
        <v>0.6</v>
      </c>
      <c r="Q23" s="4">
        <f>IF([1]ProcDataRM!T23=0,"",[1]ProcDataRM!T23)</f>
        <v>0.2</v>
      </c>
      <c r="R23" s="4">
        <f>IF([1]ProcDataRM!U23=0,"",[1]ProcDataRM!U23)</f>
        <v>6.1455419999999998</v>
      </c>
    </row>
    <row r="24" spans="1:18" ht="11.25" customHeight="1" x14ac:dyDescent="0.2">
      <c r="A24" s="10"/>
      <c r="B24" s="4" t="str">
        <f>IF([1]ProcDataRM!B24=0,"",[1]ProcDataRM!B24)</f>
        <v>ETCLEPFSS-E</v>
      </c>
      <c r="C24" s="4" t="str">
        <f>IF([1]ProcDataRM!C24=0,"",[1]ProcDataRM!C24)</f>
        <v>Sasol SSF Coal Plant</v>
      </c>
      <c r="D24" s="4" t="str">
        <f>IF([1]ProcDataRM!D24=0,"",[1]ProcDataRM!D24)</f>
        <v>PJ,GW</v>
      </c>
      <c r="E24" s="4" t="str">
        <f>IF([1]ProcDataRM!E24=0,"",[1]ProcDataRM!E24)</f>
        <v>UPSCLE</v>
      </c>
      <c r="F24" s="4" t="str">
        <f>IF([1]ProcDataRM!F24=0,"",[1]ProcDataRM!F24)</f>
        <v>UPSELC</v>
      </c>
      <c r="G24" s="4" t="str">
        <f>IF([1]ProcDataRM!G24=0,"",[1]ProcDataRM!G24)</f>
        <v/>
      </c>
      <c r="H24" s="4">
        <f>IF([1]ProcDataRM!H24=0,"",[1]ProcDataRM!H24)</f>
        <v>6</v>
      </c>
      <c r="I24" s="4">
        <f>IF([1]ProcDataRM!K24=0,"",[1]ProcDataRM!K24)</f>
        <v>0.73182243390231716</v>
      </c>
      <c r="J24" s="4">
        <f>IF([1]ProcDataRM!L24=0,"",[1]ProcDataRM!L24)</f>
        <v>0.73182243390231716</v>
      </c>
      <c r="K24" s="4">
        <f>IF([1]ProcDataRM!M24=0,"",[1]ProcDataRM!M24)</f>
        <v>0.73182243390231716</v>
      </c>
      <c r="L24" s="4">
        <f>IF([1]ProcDataRM!N24=0,"",[1]ProcDataRM!N24)</f>
        <v>1</v>
      </c>
      <c r="M24" s="4">
        <v>0</v>
      </c>
      <c r="N24" s="4" t="str">
        <f>IF([1]ProcDataRM!Q24=0,"",[1]ProcDataRM!Q24)</f>
        <v/>
      </c>
      <c r="O24" s="4" t="str">
        <f>IF([1]ProcDataRM!R24=0,"",[1]ProcDataRM!R24)</f>
        <v/>
      </c>
      <c r="P24" s="4">
        <f>IF([1]ProcDataRM!S24=0,"",[1]ProcDataRM!S24)</f>
        <v>0.6</v>
      </c>
      <c r="Q24" s="4">
        <f>IF([1]ProcDataRM!T24=0,"",[1]ProcDataRM!T24)</f>
        <v>0.5</v>
      </c>
      <c r="R24" s="4">
        <f>IF([1]ProcDataRM!U24=0,"",[1]ProcDataRM!U24)</f>
        <v>13.847251365326086</v>
      </c>
    </row>
    <row r="25" spans="1:18" ht="11.25" customHeight="1" x14ac:dyDescent="0.2">
      <c r="B25" s="4" t="str">
        <f>IF([1]ProcDataRM!B25=0,"",[1]ProcDataRM!B25)</f>
        <v>ETCLEPFSI-E</v>
      </c>
      <c r="C25" s="4" t="str">
        <f>IF([1]ProcDataRM!C25=0,"",[1]ProcDataRM!C25)</f>
        <v>Sasol Infrachem Coal Plant</v>
      </c>
      <c r="D25" s="4" t="str">
        <f>IF([1]ProcDataRM!D25=0,"",[1]ProcDataRM!D25)</f>
        <v>PJ,GW</v>
      </c>
      <c r="E25" s="4" t="str">
        <f>IF([1]ProcDataRM!E25=0,"",[1]ProcDataRM!E25)</f>
        <v>INDCLE</v>
      </c>
      <c r="F25" s="4" t="str">
        <f>IF([1]ProcDataRM!F25=0,"",[1]ProcDataRM!F25)</f>
        <v>ICPELC</v>
      </c>
      <c r="G25" s="4" t="str">
        <f>IF([1]ProcDataRM!G25=0,"",[1]ProcDataRM!G25)</f>
        <v/>
      </c>
      <c r="H25" s="4">
        <f>IF([1]ProcDataRM!H25=0,"",[1]ProcDataRM!H25)</f>
        <v>3</v>
      </c>
      <c r="I25" s="4">
        <f>IF([1]ProcDataRM!K25=0,"",[1]ProcDataRM!K25)</f>
        <v>0.55688169145976019</v>
      </c>
      <c r="J25" s="4">
        <f>IF([1]ProcDataRM!L25=0,"",[1]ProcDataRM!L25)</f>
        <v>0.55688169145976019</v>
      </c>
      <c r="K25" s="4">
        <f>IF([1]ProcDataRM!M25=0,"",[1]ProcDataRM!M25)</f>
        <v>0.55688169145976019</v>
      </c>
      <c r="L25" s="4">
        <f>IF([1]ProcDataRM!N25=0,"",[1]ProcDataRM!N25)</f>
        <v>1</v>
      </c>
      <c r="M25" s="4">
        <v>0</v>
      </c>
      <c r="N25" s="4" t="str">
        <f>IF([1]ProcDataRM!Q25=0,"",[1]ProcDataRM!Q25)</f>
        <v/>
      </c>
      <c r="O25" s="4" t="str">
        <f>IF([1]ProcDataRM!R25=0,"",[1]ProcDataRM!R25)</f>
        <v/>
      </c>
      <c r="P25" s="4">
        <f>IF([1]ProcDataRM!S25=0,"",[1]ProcDataRM!S25)</f>
        <v>0.128</v>
      </c>
      <c r="Q25" s="4">
        <f>IF([1]ProcDataRM!T25=0,"",[1]ProcDataRM!T25)</f>
        <v>8.5333333333333344E-2</v>
      </c>
      <c r="R25" s="4">
        <f>IF([1]ProcDataRM!U25=0,"",[1]ProcDataRM!U25)</f>
        <v>2.2479130907999996</v>
      </c>
    </row>
    <row r="26" spans="1:18" ht="11.25" customHeight="1" x14ac:dyDescent="0.2">
      <c r="B26" s="4" t="str">
        <f>IF([1]ProcDataRM!B26=0,"",[1]ProcDataRM!B26)</f>
        <v>ETODSGT-E</v>
      </c>
      <c r="C26" s="4" t="str">
        <f>IF([1]ProcDataRM!C26=0,"",[1]ProcDataRM!C26)</f>
        <v>OCGT liquid fuels Existing</v>
      </c>
      <c r="D26" s="4" t="str">
        <f>IF([1]ProcDataRM!D26=0,"",[1]ProcDataRM!D26)</f>
        <v>PJ,GW</v>
      </c>
      <c r="E26" s="4" t="str">
        <f>IF([1]ProcDataRM!E26=0,"",[1]ProcDataRM!E26)</f>
        <v>PWRODS</v>
      </c>
      <c r="F26" s="4" t="str">
        <f>IF([1]ProcDataRM!F26=0,"",[1]ProcDataRM!F26)</f>
        <v>ELCC</v>
      </c>
      <c r="G26" s="4" t="str">
        <f>IF([1]ProcDataRM!G26=0,"",[1]ProcDataRM!G26)</f>
        <v/>
      </c>
      <c r="H26" s="4" t="str">
        <f>IF([1]ProcDataRM!H26=0,"",[1]ProcDataRM!H26)</f>
        <v/>
      </c>
      <c r="I26" s="4">
        <f>IF([1]ProcDataRM!K26=0,"",[1]ProcDataRM!K26)</f>
        <v>0.05</v>
      </c>
      <c r="J26" s="4">
        <f>IF([1]ProcDataRM!L26=0,"",[1]ProcDataRM!L26)</f>
        <v>0.05</v>
      </c>
      <c r="K26" s="4">
        <f>IF([1]ProcDataRM!M26=0,"",[1]ProcDataRM!M26)</f>
        <v>0.05</v>
      </c>
      <c r="L26" s="4" t="str">
        <f>IF([1]ProcDataRM!N26=0,"",[1]ProcDataRM!N26)</f>
        <v/>
      </c>
      <c r="M26" s="4">
        <f>IF([1]ProcDataRM!P26=0,"",[1]ProcDataRM!P26)</f>
        <v>1</v>
      </c>
      <c r="N26" s="4" t="str">
        <f>IF([1]ProcDataRM!Q26=0,"",[1]ProcDataRM!Q26)</f>
        <v/>
      </c>
      <c r="O26" s="4" t="str">
        <f>IF([1]ProcDataRM!R26=0,"",[1]ProcDataRM!R26)</f>
        <v/>
      </c>
      <c r="P26" s="4">
        <f>IF([1]ProcDataRM!S26=0,"",[1]ProcDataRM!S26)</f>
        <v>2.4</v>
      </c>
      <c r="Q26" s="4">
        <f>IF([1]ProcDataRM!T26=0,"",[1]ProcDataRM!T26)</f>
        <v>2.4</v>
      </c>
      <c r="R26" s="4">
        <f>IF([1]ProcDataRM!U26=0,"",[1]ProcDataRM!U26)</f>
        <v>3.7843200000000001</v>
      </c>
    </row>
    <row r="27" spans="1:18" ht="11.25" customHeight="1" x14ac:dyDescent="0.2">
      <c r="B27" s="4" t="str">
        <f>IF([1]ProcDataRM!B27=0,"",[1]ProcDataRM!B27)</f>
        <v>ERHYD-E</v>
      </c>
      <c r="C27" s="4" t="str">
        <f>IF([1]ProcDataRM!C27=0,"",[1]ProcDataRM!C27)</f>
        <v>Hydro Existing South Africa</v>
      </c>
      <c r="D27" s="4" t="str">
        <f>IF([1]ProcDataRM!D27=0,"",[1]ProcDataRM!D27)</f>
        <v>PJ,GW</v>
      </c>
      <c r="E27" s="4" t="str">
        <f>IF([1]ProcDataRM!E27=0,"",[1]ProcDataRM!E27)</f>
        <v>PWRHYD</v>
      </c>
      <c r="F27" s="4" t="str">
        <f>IF([1]ProcDataRM!F27=0,"",[1]ProcDataRM!F27)</f>
        <v>ELCC</v>
      </c>
      <c r="G27" s="4" t="str">
        <f>IF([1]ProcDataRM!G27=0,"",[1]ProcDataRM!G27)</f>
        <v/>
      </c>
      <c r="H27" s="4" t="str">
        <f>IF([1]ProcDataRM!H27=0,"",[1]ProcDataRM!H27)</f>
        <v/>
      </c>
      <c r="I27" s="4">
        <f>IF([1]ProcDataRM!K27=0,"",[1]ProcDataRM!K27)</f>
        <v>0.12001708037216328</v>
      </c>
      <c r="J27" s="4">
        <f>IF([1]ProcDataRM!L27=0,"",[1]ProcDataRM!L27)</f>
        <v>0.12001708037216328</v>
      </c>
      <c r="K27" s="4">
        <f>IF([1]ProcDataRM!M27=0,"",[1]ProcDataRM!M27)</f>
        <v>0.12001708037216328</v>
      </c>
      <c r="L27" s="4" t="str">
        <f>IF([1]ProcDataRM!N27=0,"",[1]ProcDataRM!N27)</f>
        <v/>
      </c>
      <c r="M27" s="4">
        <f>IF([1]ProcDataRM!P27=0,"",[1]ProcDataRM!P27)</f>
        <v>1</v>
      </c>
      <c r="N27" s="4" t="str">
        <f>IF([1]ProcDataRM!Q27=0,"",[1]ProcDataRM!Q27)</f>
        <v/>
      </c>
      <c r="O27" s="4" t="str">
        <f>IF([1]ProcDataRM!R27=0,"",[1]ProcDataRM!R27)</f>
        <v/>
      </c>
      <c r="P27" s="4">
        <f>IF([1]ProcDataRM!S27=0,"",[1]ProcDataRM!S27)</f>
        <v>0.66500000000000004</v>
      </c>
      <c r="Q27" s="4">
        <f>IF([1]ProcDataRM!T27=0,"",[1]ProcDataRM!T27)</f>
        <v>0.66500000000000004</v>
      </c>
      <c r="R27" s="4">
        <f>IF([1]ProcDataRM!U27=0,"",[1]ProcDataRM!U27)</f>
        <v>2.516931</v>
      </c>
    </row>
    <row r="28" spans="1:18" ht="11.25" customHeight="1" x14ac:dyDescent="0.2">
      <c r="B28" s="4" t="str">
        <f>IF([1]ProcDataRM!B28=0,"",[1]ProcDataRM!B28)</f>
        <v>ERHYD-I</v>
      </c>
      <c r="C28" s="4" t="str">
        <f>IF([1]ProcDataRM!C28=0,"",[1]ProcDataRM!C28)</f>
        <v>Hydro Existing Region</v>
      </c>
      <c r="D28" s="4" t="str">
        <f>IF([1]ProcDataRM!D28=0,"",[1]ProcDataRM!D28)</f>
        <v>PJ,GW</v>
      </c>
      <c r="E28" s="4" t="str">
        <f>IF([1]ProcDataRM!E28=0,"",[1]ProcDataRM!E28)</f>
        <v/>
      </c>
      <c r="F28" s="4" t="str">
        <f>IF([1]ProcDataRM!F28=0,"",[1]ProcDataRM!F28)</f>
        <v>ELCC</v>
      </c>
      <c r="G28" s="4" t="str">
        <f>IF([1]ProcDataRM!G28=0,"",[1]ProcDataRM!G28)</f>
        <v/>
      </c>
      <c r="H28" s="4" t="str">
        <f>IF([1]ProcDataRM!H28=0,"",[1]ProcDataRM!H28)</f>
        <v/>
      </c>
      <c r="I28" s="4">
        <f>IF([1]ProcDataRM!K28=0,"",[1]ProcDataRM!K28)</f>
        <v>0.6898696347031964</v>
      </c>
      <c r="J28" s="4" t="str">
        <f>IF([1]ProcDataRM!L28=0,"",[1]ProcDataRM!L28)</f>
        <v/>
      </c>
      <c r="K28" s="4" t="str">
        <f>IF([1]ProcDataRM!M28=0,"",[1]ProcDataRM!M28)</f>
        <v/>
      </c>
      <c r="L28" s="4" t="str">
        <f>IF([1]ProcDataRM!N28=0,"",[1]ProcDataRM!N28)</f>
        <v/>
      </c>
      <c r="M28" s="4">
        <v>0.5</v>
      </c>
      <c r="N28" s="4" t="str">
        <f>IF([1]ProcDataRM!Q28=0,"",[1]ProcDataRM!Q28)</f>
        <v/>
      </c>
      <c r="O28" s="4" t="str">
        <f>IF([1]ProcDataRM!R28=0,"",[1]ProcDataRM!R28)</f>
        <v/>
      </c>
      <c r="P28" s="4">
        <f>IF([1]ProcDataRM!S28=0,"",[1]ProcDataRM!S28)</f>
        <v>1.5</v>
      </c>
      <c r="Q28" s="4">
        <f>IF([1]ProcDataRM!T28=0,"",[1]ProcDataRM!T28)</f>
        <v>1.5</v>
      </c>
      <c r="R28" s="4">
        <f>IF([1]ProcDataRM!U28=0,"",[1]ProcDataRM!U28)</f>
        <v>32.6335932</v>
      </c>
    </row>
    <row r="29" spans="1:18" ht="11.25" customHeight="1" x14ac:dyDescent="0.2">
      <c r="B29" s="4" t="str">
        <f>IF([1]ProcDataRM!B29=0,"",[1]ProcDataRM!B29)</f>
        <v>ETNUC-E</v>
      </c>
      <c r="C29" s="4" t="str">
        <f>IF([1]ProcDataRM!C29=0,"",[1]ProcDataRM!C29)</f>
        <v>Nuclear Existing</v>
      </c>
      <c r="D29" s="4" t="str">
        <f>IF([1]ProcDataRM!D29=0,"",[1]ProcDataRM!D29)</f>
        <v>PJ,GW</v>
      </c>
      <c r="E29" s="4" t="str">
        <f>IF([1]ProcDataRM!E29=0,"",[1]ProcDataRM!E29)</f>
        <v>PWRNUC</v>
      </c>
      <c r="F29" s="4" t="str">
        <f>IF([1]ProcDataRM!F29=0,"",[1]ProcDataRM!F29)</f>
        <v>ELCC</v>
      </c>
      <c r="G29" s="4" t="str">
        <f>IF([1]ProcDataRM!G29=0,"",[1]ProcDataRM!G29)</f>
        <v/>
      </c>
      <c r="H29" s="4" t="str">
        <f>IF([1]ProcDataRM!H29=0,"",[1]ProcDataRM!H29)</f>
        <v/>
      </c>
      <c r="I29" s="4">
        <f>IF([1]ProcDataRM!K29=0,"",[1]ProcDataRM!K29)</f>
        <v>0.92601880492954292</v>
      </c>
      <c r="J29" s="4">
        <f>IF([1]ProcDataRM!L29=0,"",[1]ProcDataRM!L29)</f>
        <v>0.84160000000000001</v>
      </c>
      <c r="K29" s="4">
        <f>IF([1]ProcDataRM!M29=0,"",[1]ProcDataRM!M29)</f>
        <v>0.84160000000000001</v>
      </c>
      <c r="L29" s="4" t="str">
        <f>IF([1]ProcDataRM!N29=0,"",[1]ProcDataRM!N29)</f>
        <v/>
      </c>
      <c r="M29" s="4">
        <f>IF([1]ProcDataRM!P29=0,"",[1]ProcDataRM!P29)</f>
        <v>1</v>
      </c>
      <c r="N29" s="4" t="str">
        <f>IF([1]ProcDataRM!Q29=0,"",[1]ProcDataRM!Q29)</f>
        <v/>
      </c>
      <c r="O29" s="4" t="str">
        <f>IF([1]ProcDataRM!R29=0,"",[1]ProcDataRM!R29)</f>
        <v/>
      </c>
      <c r="P29" s="4">
        <f>IF([1]ProcDataRM!S29=0,"",[1]ProcDataRM!S29)</f>
        <v>1.86</v>
      </c>
      <c r="Q29" s="4">
        <f>IF([1]ProcDataRM!T29=0,"",[1]ProcDataRM!T29)</f>
        <v>1.86</v>
      </c>
      <c r="R29" s="4">
        <f>IF([1]ProcDataRM!U29=0,"",[1]ProcDataRM!U29)</f>
        <v>54.317448000000006</v>
      </c>
    </row>
    <row r="30" spans="1:18" ht="11.25" customHeight="1" x14ac:dyDescent="0.2">
      <c r="B30" s="4" t="str">
        <f>IF([1]ProcDataRM!B30=0,"",[1]ProcDataRM!B30)</f>
        <v>EPTSTO-E</v>
      </c>
      <c r="C30" s="4" t="str">
        <f>IF([1]ProcDataRM!C30=0,"",[1]ProcDataRM!C30)</f>
        <v>Pump Storage All Existing - Single Storage Tech</v>
      </c>
      <c r="D30" s="4" t="str">
        <f>IF([1]ProcDataRM!D30=0,"",[1]ProcDataRM!D30)</f>
        <v>PJ,GW</v>
      </c>
      <c r="E30" s="4" t="str">
        <f>IF([1]ProcDataRM!E30=0,"",[1]ProcDataRM!E30)</f>
        <v>ELCC</v>
      </c>
      <c r="F30" s="4" t="str">
        <f>IF([1]ProcDataRM!F30=0,"",[1]ProcDataRM!F30)</f>
        <v>ELCC</v>
      </c>
      <c r="G30" s="4" t="str">
        <f>IF([1]ProcDataRM!G30=0,"",[1]ProcDataRM!G30)</f>
        <v/>
      </c>
      <c r="H30" s="4" t="str">
        <f>IF([1]ProcDataRM!H30=0,"",[1]ProcDataRM!H30)</f>
        <v/>
      </c>
      <c r="I30" s="4" t="str">
        <f>IF([1]ProcDataRM!K30=0,"",[1]ProcDataRM!K30)</f>
        <v/>
      </c>
      <c r="J30" s="4" t="str">
        <f>IF([1]ProcDataRM!L30=0,"",[1]ProcDataRM!L30)</f>
        <v/>
      </c>
      <c r="K30" s="4" t="str">
        <f>IF([1]ProcDataRM!M30=0,"",[1]ProcDataRM!M30)</f>
        <v/>
      </c>
      <c r="L30" s="4" t="str">
        <f>IF([1]ProcDataRM!N30=0,"",[1]ProcDataRM!N30)</f>
        <v/>
      </c>
      <c r="M30" s="4">
        <f>IF([1]ProcDataRM!P30=0,"",[1]ProcDataRM!P30)</f>
        <v>1</v>
      </c>
      <c r="N30" s="4" t="str">
        <f>IF([1]ProcDataRM!Q30=0,"",[1]ProcDataRM!Q30)</f>
        <v/>
      </c>
      <c r="O30" s="4" t="str">
        <f>IF([1]ProcDataRM!R30=0,"",[1]ProcDataRM!R30)</f>
        <v/>
      </c>
      <c r="P30" s="4">
        <f>IF([1]ProcDataRM!S30=0,"",[1]ProcDataRM!S30)</f>
        <v>1.58</v>
      </c>
      <c r="Q30" s="4">
        <f>IF([1]ProcDataRM!T30=0,"",[1]ProcDataRM!T30)</f>
        <v>1.58</v>
      </c>
      <c r="R30" s="4" t="str">
        <f>IF([1]ProcDataRM!U30=0,"",[1]ProcDataRM!U30)</f>
        <v/>
      </c>
    </row>
    <row r="31" spans="1:18" ht="11.25" customHeight="1" x14ac:dyDescent="0.2">
      <c r="A31" s="10" t="str">
        <f>[1]ProcDataGen2012On!A8</f>
        <v>* New Power Plants - Grid</v>
      </c>
      <c r="B31" s="4" t="str">
        <f>IF([1]ProcDataRM!B31=0,"",[1]ProcDataRM!B31)</f>
        <v/>
      </c>
      <c r="C31" s="4" t="str">
        <f>IF([1]ProcDataRM!C31=0,"",[1]ProcDataRM!C31)</f>
        <v/>
      </c>
      <c r="D31" s="4" t="str">
        <f>IF([1]ProcDataRM!D31=0,"",[1]ProcDataRM!D31)</f>
        <v/>
      </c>
      <c r="E31" s="4" t="str">
        <f>IF([1]ProcDataRM!E31=0,"",[1]ProcDataRM!E31)</f>
        <v/>
      </c>
      <c r="F31" s="4" t="str">
        <f>IF([1]ProcDataRM!F31=0,"",[1]ProcDataRM!F31)</f>
        <v/>
      </c>
      <c r="G31" s="4" t="str">
        <f>IF([1]ProcDataRM!G31=0,"",[1]ProcDataRM!G31)</f>
        <v/>
      </c>
      <c r="H31" s="4" t="str">
        <f>IF([1]ProcDataRM!H31=0,"",[1]ProcDataRM!H31)</f>
        <v/>
      </c>
      <c r="I31" s="4" t="str">
        <f>IF([1]ProcDataRM!K31=0,"",[1]ProcDataRM!K31)</f>
        <v/>
      </c>
      <c r="J31" s="4" t="str">
        <f>IF([1]ProcDataRM!L31=0,"",[1]ProcDataRM!L31)</f>
        <v/>
      </c>
      <c r="K31" s="4" t="str">
        <f>IF([1]ProcDataRM!M31=0,"",[1]ProcDataRM!M31)</f>
        <v/>
      </c>
      <c r="L31" s="4" t="str">
        <f>IF([1]ProcDataRM!N31=0,"",[1]ProcDataRM!N31)</f>
        <v/>
      </c>
      <c r="M31" s="4" t="str">
        <f>IF([1]ProcDataRM!P31=0,"",[1]ProcDataRM!P31)</f>
        <v/>
      </c>
      <c r="N31" s="4" t="str">
        <f>IF([1]ProcDataRM!Q31=0,"",[1]ProcDataRM!Q31)</f>
        <v/>
      </c>
      <c r="O31" s="4" t="str">
        <f>IF([1]ProcDataRM!R31=0,"",[1]ProcDataRM!R31)</f>
        <v/>
      </c>
      <c r="P31" s="4" t="str">
        <f>IF([1]ProcDataRM!S31=0,"",[1]ProcDataRM!S31)</f>
        <v/>
      </c>
      <c r="Q31" s="4" t="str">
        <f>IF([1]ProcDataRM!T31=0,"",[1]ProcDataRM!T31)</f>
        <v/>
      </c>
      <c r="R31" s="4" t="str">
        <f>IF([1]ProcDataRM!U31=0,"",[1]ProcDataRM!U31)</f>
        <v/>
      </c>
    </row>
    <row r="32" spans="1:18" ht="11.25" customHeight="1" x14ac:dyDescent="0.2">
      <c r="B32" s="4" t="str">
        <f>IF([1]ProcDataRM!B32=0,"",[1]ProcDataRM!B32)</f>
        <v>ETCLEMEDU-N</v>
      </c>
      <c r="C32" s="4" t="str">
        <f>IF([1]ProcDataRM!C32=0,"",[1]ProcDataRM!C32)</f>
        <v>MEDUPI</v>
      </c>
      <c r="D32" s="4" t="str">
        <f>IF([1]ProcDataRM!D32=0,"",[1]ProcDataRM!D32)</f>
        <v>PJ,GW</v>
      </c>
      <c r="E32" s="4" t="str">
        <f>IF([1]ProcDataRM!E32=0,"",[1]ProcDataRM!E32)</f>
        <v>PWRCLEMEDU</v>
      </c>
      <c r="F32" s="4" t="str">
        <f>IF([1]ProcDataRM!F32=0,"",[1]ProcDataRM!F32)</f>
        <v>ELCC</v>
      </c>
      <c r="G32" s="4" t="str">
        <f>IF([1]ProcDataRM!G32=0,"",[1]ProcDataRM!G32)</f>
        <v/>
      </c>
      <c r="H32" s="4">
        <f>IF([1]ProcDataRM!H32=0,"",[1]ProcDataRM!H32)</f>
        <v>5</v>
      </c>
      <c r="I32" s="4">
        <f>IF([1]ProcDataRM!K32=0,"",[1]ProcDataRM!K32)</f>
        <v>0.75639999999999996</v>
      </c>
      <c r="J32" s="4">
        <f>IF([1]ProcDataRM!L32=0,"",[1]ProcDataRM!L32)</f>
        <v>0.81900000000000006</v>
      </c>
      <c r="K32" s="4">
        <f>IF([1]ProcDataRM!M32=0,"",[1]ProcDataRM!M32)</f>
        <v>0.81059999999999999</v>
      </c>
      <c r="L32" s="4">
        <f>IF([1]ProcDataRM!N32=0,"",[1]ProcDataRM!N32)</f>
        <v>1</v>
      </c>
      <c r="M32" s="4">
        <f>IF([1]ProcDataRM!P32=0,"",[1]ProcDataRM!P32)</f>
        <v>0.8</v>
      </c>
      <c r="N32" s="4">
        <f>IF([1]ProcDataRM!Q32=0,"",[1]ProcDataRM!Q32)</f>
        <v>1</v>
      </c>
      <c r="O32" s="4">
        <f>IF([1]ProcDataRM!R32=0,"",[1]ProcDataRM!R32)</f>
        <v>1</v>
      </c>
      <c r="P32" s="4">
        <f>IF([1]ProcDataRM!S32=0,"",[1]ProcDataRM!S32)</f>
        <v>3.61</v>
      </c>
      <c r="Q32" s="4">
        <f>IF([1]ProcDataRM!T32=0,"",[1]ProcDataRM!T32)</f>
        <v>2.8879999999999999</v>
      </c>
      <c r="R32" s="4">
        <f>IF([1]ProcDataRM!U32=0,"",[1]ProcDataRM!U32)</f>
        <v>86.112327743999984</v>
      </c>
    </row>
    <row r="33" spans="2:18" ht="11.25" customHeight="1" x14ac:dyDescent="0.2">
      <c r="B33" s="4" t="str">
        <f>IF([1]ProcDataRM!B33=0,"",[1]ProcDataRM!B33)</f>
        <v>ETCLEKUSI-N</v>
      </c>
      <c r="C33" s="4" t="str">
        <f>IF([1]ProcDataRM!C33=0,"",[1]ProcDataRM!C33)</f>
        <v>KUSILE</v>
      </c>
      <c r="D33" s="4" t="str">
        <f>IF([1]ProcDataRM!D33=0,"",[1]ProcDataRM!D33)</f>
        <v>PJ,GW</v>
      </c>
      <c r="E33" s="4" t="str">
        <f>IF([1]ProcDataRM!E33=0,"",[1]ProcDataRM!E33)</f>
        <v>PWRCLEKUSI</v>
      </c>
      <c r="F33" s="4" t="str">
        <f>IF([1]ProcDataRM!F33=0,"",[1]ProcDataRM!F33)</f>
        <v>ELCC</v>
      </c>
      <c r="G33" s="4" t="str">
        <f>IF([1]ProcDataRM!G33=0,"",[1]ProcDataRM!G33)</f>
        <v/>
      </c>
      <c r="H33" s="4">
        <f>IF([1]ProcDataRM!H33=0,"",[1]ProcDataRM!H33)</f>
        <v>2.9542936288088644</v>
      </c>
      <c r="I33" s="4">
        <f>IF([1]ProcDataRM!K33=0,"",[1]ProcDataRM!K33)</f>
        <v>0.75639999999999996</v>
      </c>
      <c r="J33" s="4">
        <f>IF([1]ProcDataRM!L33=0,"",[1]ProcDataRM!L33)</f>
        <v>0.81900000000000006</v>
      </c>
      <c r="K33" s="4">
        <f>IF([1]ProcDataRM!M33=0,"",[1]ProcDataRM!M33)</f>
        <v>0.81059999999999999</v>
      </c>
      <c r="L33" s="4">
        <f>IF([1]ProcDataRM!N33=0,"",[1]ProcDataRM!N33)</f>
        <v>1</v>
      </c>
      <c r="M33" s="4">
        <f>IF([1]ProcDataRM!P33=0,"",[1]ProcDataRM!P33)</f>
        <v>0.66150961087669957</v>
      </c>
      <c r="N33" s="4">
        <f>IF([1]ProcDataRM!Q33=0,"",[1]ProcDataRM!Q33)</f>
        <v>0.8</v>
      </c>
      <c r="O33" s="4">
        <f>IF([1]ProcDataRM!R33=0,"",[1]ProcDataRM!R33)</f>
        <v>1</v>
      </c>
      <c r="P33" s="4">
        <f>IF([1]ProcDataRM!S33=0,"",[1]ProcDataRM!S33)</f>
        <v>2.133</v>
      </c>
      <c r="Q33" s="4">
        <f>IF([1]ProcDataRM!T33=0,"",[1]ProcDataRM!T33)</f>
        <v>1.4110000000000003</v>
      </c>
      <c r="R33" s="4">
        <f>IF([1]ProcDataRM!U33=0,"",[1]ProcDataRM!U33)</f>
        <v>50.8802202432</v>
      </c>
    </row>
    <row r="34" spans="2:18" ht="11.25" customHeight="1" x14ac:dyDescent="0.2">
      <c r="B34" s="4" t="str">
        <f>IF([1]ProcDataRM!B34=0,"",[1]ProcDataRM!B34)</f>
        <v>ETCLEWATE-N</v>
      </c>
      <c r="C34" s="4" t="str">
        <f>IF([1]ProcDataRM!C34=0,"",[1]ProcDataRM!C34)</f>
        <v>Generic Waterberg Coal Plant</v>
      </c>
      <c r="D34" s="4" t="str">
        <f>IF([1]ProcDataRM!D34=0,"",[1]ProcDataRM!D34)</f>
        <v>PJ,GW</v>
      </c>
      <c r="E34" s="4" t="str">
        <f>IF([1]ProcDataRM!E34=0,"",[1]ProcDataRM!E34)</f>
        <v>PWRCLEMEDU</v>
      </c>
      <c r="F34" s="4" t="str">
        <f>IF([1]ProcDataRM!F34=0,"",[1]ProcDataRM!F34)</f>
        <v>ELCC</v>
      </c>
      <c r="G34" s="4" t="str">
        <f>IF([1]ProcDataRM!G34=0,"",[1]ProcDataRM!G34)</f>
        <v/>
      </c>
      <c r="H34" s="4" t="str">
        <f>IF([1]ProcDataRM!H34=0,"",[1]ProcDataRM!H34)</f>
        <v/>
      </c>
      <c r="I34" s="4">
        <f>IF([1]ProcDataRM!K34=0,"",[1]ProcDataRM!K34)</f>
        <v>0.8</v>
      </c>
      <c r="J34" s="4" t="str">
        <f>IF([1]ProcDataRM!L34=0,"",[1]ProcDataRM!L34)</f>
        <v/>
      </c>
      <c r="K34" s="4" t="str">
        <f>IF([1]ProcDataRM!M34=0,"",[1]ProcDataRM!M34)</f>
        <v/>
      </c>
      <c r="L34" s="4" t="str">
        <f>IF([1]ProcDataRM!N34=0,"",[1]ProcDataRM!N34)</f>
        <v/>
      </c>
      <c r="M34" s="4">
        <f>IF([1]ProcDataRM!P34=0,"",[1]ProcDataRM!P34)</f>
        <v>1</v>
      </c>
      <c r="N34" s="4" t="str">
        <f>IF([1]ProcDataRM!Q34=0,"",[1]ProcDataRM!Q34)</f>
        <v/>
      </c>
      <c r="O34" s="4" t="str">
        <f>IF([1]ProcDataRM!R34=0,"",[1]ProcDataRM!R34)</f>
        <v/>
      </c>
      <c r="P34" s="4" t="str">
        <f>IF([1]ProcDataRM!S34=0,"",[1]ProcDataRM!S34)</f>
        <v/>
      </c>
      <c r="Q34" s="4" t="str">
        <f>IF([1]ProcDataRM!T34=0,"",[1]ProcDataRM!T34)</f>
        <v/>
      </c>
      <c r="R34" s="4" t="str">
        <f>IF([1]ProcDataRM!U34=0,"",[1]ProcDataRM!U34)</f>
        <v/>
      </c>
    </row>
    <row r="35" spans="2:18" ht="11.25" customHeight="1" x14ac:dyDescent="0.2">
      <c r="B35" s="4" t="str">
        <f>IF([1]ProcDataRM!B35=0,"",[1]ProcDataRM!B35)</f>
        <v>ETCLE-CCS-N</v>
      </c>
      <c r="C35" s="4" t="str">
        <f>IF([1]ProcDataRM!C35=0,"",[1]ProcDataRM!C35)</f>
        <v>Generic Waterberg Coal Plant with CCS</v>
      </c>
      <c r="D35" s="4" t="str">
        <f>IF([1]ProcDataRM!D35=0,"",[1]ProcDataRM!D35)</f>
        <v>PJ,GW</v>
      </c>
      <c r="E35" s="4" t="str">
        <f>IF([1]ProcDataRM!E35=0,"",[1]ProcDataRM!E35)</f>
        <v>PWRCLEMEDU</v>
      </c>
      <c r="F35" s="4" t="str">
        <f>IF([1]ProcDataRM!F35=0,"",[1]ProcDataRM!F35)</f>
        <v>ELCC</v>
      </c>
      <c r="G35" s="4" t="str">
        <f>IF([1]ProcDataRM!G35=0,"",[1]ProcDataRM!G35)</f>
        <v/>
      </c>
      <c r="H35" s="4" t="str">
        <f>IF([1]ProcDataRM!H35=0,"",[1]ProcDataRM!H35)</f>
        <v/>
      </c>
      <c r="I35" s="4">
        <f>IF([1]ProcDataRM!K35=0,"",[1]ProcDataRM!K35)</f>
        <v>0.8</v>
      </c>
      <c r="J35" s="4" t="str">
        <f>IF([1]ProcDataRM!L35=0,"",[1]ProcDataRM!L35)</f>
        <v/>
      </c>
      <c r="K35" s="4" t="str">
        <f>IF([1]ProcDataRM!M35=0,"",[1]ProcDataRM!M35)</f>
        <v/>
      </c>
      <c r="L35" s="4" t="str">
        <f>IF([1]ProcDataRM!N35=0,"",[1]ProcDataRM!N35)</f>
        <v/>
      </c>
      <c r="M35" s="4">
        <f>IF([1]ProcDataRM!P35=0,"",[1]ProcDataRM!P35)</f>
        <v>1</v>
      </c>
      <c r="N35" s="4" t="str">
        <f>IF([1]ProcDataRM!Q35=0,"",[1]ProcDataRM!Q35)</f>
        <v/>
      </c>
      <c r="O35" s="4" t="str">
        <f>IF([1]ProcDataRM!R35=0,"",[1]ProcDataRM!R35)</f>
        <v/>
      </c>
      <c r="P35" s="4" t="str">
        <f>IF([1]ProcDataRM!S35=0,"",[1]ProcDataRM!S35)</f>
        <v/>
      </c>
      <c r="Q35" s="4" t="str">
        <f>IF([1]ProcDataRM!T35=0,"",[1]ProcDataRM!T35)</f>
        <v/>
      </c>
      <c r="R35" s="4" t="str">
        <f>IF([1]ProcDataRM!U35=0,"",[1]ProcDataRM!U35)</f>
        <v/>
      </c>
    </row>
    <row r="36" spans="2:18" ht="11.25" customHeight="1" x14ac:dyDescent="0.2">
      <c r="B36" s="4" t="str">
        <f>IF([1]ProcDataRM!B36=0,"",[1]ProcDataRM!B36)</f>
        <v>EPTSTO-N</v>
      </c>
      <c r="C36" s="4" t="str">
        <f>IF([1]ProcDataRM!C36=0,"",[1]ProcDataRM!C36)</f>
        <v>Pumped Storage New Ingula - Single Storage Tech</v>
      </c>
      <c r="D36" s="4" t="str">
        <f>IF([1]ProcDataRM!D36=0,"",[1]ProcDataRM!D36)</f>
        <v>PJ,GW</v>
      </c>
      <c r="E36" s="4" t="str">
        <f>IF([1]ProcDataRM!E36=0,"",[1]ProcDataRM!E36)</f>
        <v>ELCC</v>
      </c>
      <c r="F36" s="4" t="str">
        <f>IF([1]ProcDataRM!F36=0,"",[1]ProcDataRM!F36)</f>
        <v>ELCC</v>
      </c>
      <c r="G36" s="4" t="str">
        <f>IF([1]ProcDataRM!G36=0,"",[1]ProcDataRM!G36)</f>
        <v/>
      </c>
      <c r="H36" s="4" t="str">
        <f>IF([1]ProcDataRM!H36=0,"",[1]ProcDataRM!H36)</f>
        <v/>
      </c>
      <c r="I36" s="4" t="str">
        <f>IF([1]ProcDataRM!K36=0,"",[1]ProcDataRM!K36)</f>
        <v/>
      </c>
      <c r="J36" s="4" t="str">
        <f>IF([1]ProcDataRM!L36=0,"",[1]ProcDataRM!L36)</f>
        <v/>
      </c>
      <c r="K36" s="4" t="str">
        <f>IF([1]ProcDataRM!M36=0,"",[1]ProcDataRM!M36)</f>
        <v/>
      </c>
      <c r="L36" s="4" t="str">
        <f>IF([1]ProcDataRM!N36=0,"",[1]ProcDataRM!N36)</f>
        <v/>
      </c>
      <c r="M36" s="4">
        <f>IF([1]ProcDataRM!P36=0,"",[1]ProcDataRM!P36)</f>
        <v>1</v>
      </c>
      <c r="N36" s="4" t="str">
        <f>IF([1]ProcDataRM!Q36=0,"",[1]ProcDataRM!Q36)</f>
        <v/>
      </c>
      <c r="O36" s="4" t="str">
        <f>IF([1]ProcDataRM!R36=0,"",[1]ProcDataRM!R36)</f>
        <v/>
      </c>
      <c r="P36" s="4">
        <f>IF([1]ProcDataRM!S36=0,"",[1]ProcDataRM!S36)</f>
        <v>1.32</v>
      </c>
      <c r="Q36" s="4">
        <f>IF([1]ProcDataRM!T36=0,"",[1]ProcDataRM!T36)</f>
        <v>1.32</v>
      </c>
      <c r="R36" s="4" t="str">
        <f>IF([1]ProcDataRM!U36=0,"",[1]ProcDataRM!U36)</f>
        <v/>
      </c>
    </row>
    <row r="37" spans="2:18" ht="11.25" customHeight="1" x14ac:dyDescent="0.2">
      <c r="B37" s="4" t="str">
        <f>IF([1]ProcDataRM!B37=0,"",[1]ProcDataRM!B37)</f>
        <v>ETODSGT-N</v>
      </c>
      <c r="C37" s="4" t="str">
        <f>IF([1]ProcDataRM!C37=0,"",[1]ProcDataRM!C37)</f>
        <v>DOE Peakers</v>
      </c>
      <c r="D37" s="4" t="str">
        <f>IF([1]ProcDataRM!D37=0,"",[1]ProcDataRM!D37)</f>
        <v>PJ,GW</v>
      </c>
      <c r="E37" s="4" t="str">
        <f>IF([1]ProcDataRM!E37=0,"",[1]ProcDataRM!E37)</f>
        <v>PWRODS</v>
      </c>
      <c r="F37" s="4" t="str">
        <f>IF([1]ProcDataRM!F37=0,"",[1]ProcDataRM!F37)</f>
        <v>ELCC</v>
      </c>
      <c r="G37" s="4" t="str">
        <f>IF([1]ProcDataRM!G37=0,"",[1]ProcDataRM!G37)</f>
        <v/>
      </c>
      <c r="H37" s="4" t="str">
        <f>IF([1]ProcDataRM!H37=0,"",[1]ProcDataRM!H37)</f>
        <v/>
      </c>
      <c r="I37" s="4">
        <f>IF([1]ProcDataRM!K37=0,"",[1]ProcDataRM!K37)</f>
        <v>0.05</v>
      </c>
      <c r="J37" s="4">
        <f>IF([1]ProcDataRM!L37=0,"",[1]ProcDataRM!L37)</f>
        <v>0.05</v>
      </c>
      <c r="K37" s="4">
        <f>IF([1]ProcDataRM!M37=0,"",[1]ProcDataRM!M37)</f>
        <v>0.05</v>
      </c>
      <c r="L37" s="4" t="str">
        <f>IF([1]ProcDataRM!N37=0,"",[1]ProcDataRM!N37)</f>
        <v/>
      </c>
      <c r="M37" s="4">
        <f>IF([1]ProcDataRM!P37=0,"",[1]ProcDataRM!P37)</f>
        <v>1</v>
      </c>
      <c r="N37" s="4" t="str">
        <f>IF([1]ProcDataRM!Q37=0,"",[1]ProcDataRM!Q37)</f>
        <v/>
      </c>
      <c r="O37" s="4" t="str">
        <f>IF([1]ProcDataRM!R37=0,"",[1]ProcDataRM!R37)</f>
        <v/>
      </c>
      <c r="P37" s="4">
        <f>IF([1]ProcDataRM!S37=0,"",[1]ProcDataRM!S37)</f>
        <v>1.0050000000000001</v>
      </c>
      <c r="Q37" s="4">
        <f>IF([1]ProcDataRM!T37=0,"",[1]ProcDataRM!T37)</f>
        <v>1.0050000000000001</v>
      </c>
      <c r="R37" s="4">
        <f>IF([1]ProcDataRM!U37=0,"",[1]ProcDataRM!U37)</f>
        <v>1.5846840000000004</v>
      </c>
    </row>
    <row r="38" spans="2:18" ht="11.25" customHeight="1" x14ac:dyDescent="0.2">
      <c r="B38" s="4" t="str">
        <f>IF([1]ProcDataRM!B38=0,"",[1]ProcDataRM!B38)</f>
        <v>ETCLDFB-N</v>
      </c>
      <c r="C38" s="4" t="str">
        <f>IF([1]ProcDataRM!C38=0,"",[1]ProcDataRM!C38)</f>
        <v>Fluidised Bed Combustion Coal</v>
      </c>
      <c r="D38" s="4" t="str">
        <f>IF([1]ProcDataRM!D38=0,"",[1]ProcDataRM!D38)</f>
        <v>PJ,GW</v>
      </c>
      <c r="E38" s="4" t="str">
        <f>IF([1]ProcDataRM!E38=0,"",[1]ProcDataRM!E38)</f>
        <v>PWRCLD</v>
      </c>
      <c r="F38" s="4" t="str">
        <f>IF([1]ProcDataRM!F38=0,"",[1]ProcDataRM!F38)</f>
        <v>ELCC</v>
      </c>
      <c r="G38" s="4" t="str">
        <f>IF([1]ProcDataRM!G38=0,"",[1]ProcDataRM!G38)</f>
        <v/>
      </c>
      <c r="H38" s="4" t="str">
        <f>IF([1]ProcDataRM!H38=0,"",[1]ProcDataRM!H38)</f>
        <v/>
      </c>
      <c r="I38" s="4">
        <f>IF([1]ProcDataRM!K38=0,"",[1]ProcDataRM!K38)</f>
        <v>0.8</v>
      </c>
      <c r="J38" s="4">
        <f>IF([1]ProcDataRM!L38=0,"",[1]ProcDataRM!L38)</f>
        <v>0.8</v>
      </c>
      <c r="K38" s="4">
        <f>IF([1]ProcDataRM!M38=0,"",[1]ProcDataRM!M38)</f>
        <v>0.8</v>
      </c>
      <c r="L38" s="4" t="str">
        <f>IF([1]ProcDataRM!N38=0,"",[1]ProcDataRM!N38)</f>
        <v/>
      </c>
      <c r="M38" s="4">
        <f>IF([1]ProcDataRM!P38=0,"",[1]ProcDataRM!P38)</f>
        <v>1</v>
      </c>
      <c r="N38" s="4" t="str">
        <f>IF([1]ProcDataRM!Q38=0,"",[1]ProcDataRM!Q38)</f>
        <v/>
      </c>
      <c r="O38" s="4" t="str">
        <f>IF([1]ProcDataRM!R38=0,"",[1]ProcDataRM!R38)</f>
        <v/>
      </c>
      <c r="P38" s="4" t="str">
        <f>IF([1]ProcDataRM!S38=0,"",[1]ProcDataRM!S38)</f>
        <v/>
      </c>
      <c r="Q38" s="4" t="str">
        <f>IF([1]ProcDataRM!T38=0,"",[1]ProcDataRM!T38)</f>
        <v/>
      </c>
      <c r="R38" s="4" t="str">
        <f>IF([1]ProcDataRM!U38=0,"",[1]ProcDataRM!U38)</f>
        <v/>
      </c>
    </row>
    <row r="39" spans="2:18" ht="11.25" customHeight="1" x14ac:dyDescent="0.2">
      <c r="B39" s="4" t="str">
        <f>IF([1]ProcDataRM!B39=0,"",[1]ProcDataRM!B39)</f>
        <v>ERHYD-N</v>
      </c>
      <c r="C39" s="4" t="str">
        <f>IF([1]ProcDataRM!C39=0,"",[1]ProcDataRM!C39)</f>
        <v>Micro hydro</v>
      </c>
      <c r="D39" s="4" t="str">
        <f>IF([1]ProcDataRM!D39=0,"",[1]ProcDataRM!D39)</f>
        <v>PJ,GW</v>
      </c>
      <c r="E39" s="4" t="str">
        <f>IF([1]ProcDataRM!E39=0,"",[1]ProcDataRM!E39)</f>
        <v>PWRHYD</v>
      </c>
      <c r="F39" s="4" t="str">
        <f>IF([1]ProcDataRM!F39=0,"",[1]ProcDataRM!F39)</f>
        <v>ELCC</v>
      </c>
      <c r="G39" s="4" t="str">
        <f>IF([1]ProcDataRM!G39=0,"",[1]ProcDataRM!G39)</f>
        <v/>
      </c>
      <c r="H39" s="4" t="str">
        <f>IF([1]ProcDataRM!H39=0,"",[1]ProcDataRM!H39)</f>
        <v/>
      </c>
      <c r="I39" s="4" t="str">
        <f>IF([1]ProcDataRM!K39=0,"",[1]ProcDataRM!K39)</f>
        <v/>
      </c>
      <c r="J39" s="4" t="str">
        <f>IF([1]ProcDataRM!L39=0,"",[1]ProcDataRM!L39)</f>
        <v/>
      </c>
      <c r="K39" s="4" t="str">
        <f>IF([1]ProcDataRM!M39=0,"",[1]ProcDataRM!M39)</f>
        <v/>
      </c>
      <c r="L39" s="4" t="str">
        <f>IF([1]ProcDataRM!N39=0,"",[1]ProcDataRM!N39)</f>
        <v/>
      </c>
      <c r="M39" s="4" t="str">
        <f>IF([1]ProcDataRM!P39=0,"",[1]ProcDataRM!P39)</f>
        <v/>
      </c>
      <c r="N39" s="4" t="str">
        <f>IF([1]ProcDataRM!Q39=0,"",[1]ProcDataRM!Q39)</f>
        <v/>
      </c>
      <c r="O39" s="4" t="str">
        <f>IF([1]ProcDataRM!R39=0,"",[1]ProcDataRM!R39)</f>
        <v/>
      </c>
      <c r="P39" s="4" t="str">
        <f>IF([1]ProcDataRM!S39=0,"",[1]ProcDataRM!S39)</f>
        <v/>
      </c>
      <c r="Q39" s="4" t="str">
        <f>IF([1]ProcDataRM!T39=0,"",[1]ProcDataRM!T39)</f>
        <v/>
      </c>
      <c r="R39" s="4" t="str">
        <f>IF([1]ProcDataRM!U39=0,"",[1]ProcDataRM!U39)</f>
        <v/>
      </c>
    </row>
    <row r="40" spans="2:18" ht="11.25" customHeight="1" x14ac:dyDescent="0.2">
      <c r="B40" s="4" t="str">
        <f>IF([1]ProcDataRM!B40=0,"",[1]ProcDataRM!B40)</f>
        <v>ETNUC-N</v>
      </c>
      <c r="C40" s="4" t="str">
        <f>IF([1]ProcDataRM!C40=0,"",[1]ProcDataRM!C40)</f>
        <v>Nuclear Mid</v>
      </c>
      <c r="D40" s="4" t="str">
        <f>IF([1]ProcDataRM!D40=0,"",[1]ProcDataRM!D40)</f>
        <v>PJ,GW</v>
      </c>
      <c r="E40" s="4" t="str">
        <f>IF([1]ProcDataRM!E40=0,"",[1]ProcDataRM!E40)</f>
        <v>PWRNUC</v>
      </c>
      <c r="F40" s="4" t="str">
        <f>IF([1]ProcDataRM!F40=0,"",[1]ProcDataRM!F40)</f>
        <v>ELCC</v>
      </c>
      <c r="G40" s="4" t="str">
        <f>IF([1]ProcDataRM!G40=0,"",[1]ProcDataRM!G40)</f>
        <v/>
      </c>
      <c r="H40" s="4" t="str">
        <f>IF([1]ProcDataRM!H40=0,"",[1]ProcDataRM!H40)</f>
        <v/>
      </c>
      <c r="I40" s="4">
        <f>IF([1]ProcDataRM!K40=0,"",[1]ProcDataRM!K40)</f>
        <v>0.85</v>
      </c>
      <c r="J40" s="4">
        <f>IF([1]ProcDataRM!L40=0,"",[1]ProcDataRM!L40)</f>
        <v>0.85</v>
      </c>
      <c r="K40" s="4">
        <f>IF([1]ProcDataRM!M40=0,"",[1]ProcDataRM!M40)</f>
        <v>0.85</v>
      </c>
      <c r="L40" s="4" t="str">
        <f>IF([1]ProcDataRM!N40=0,"",[1]ProcDataRM!N40)</f>
        <v/>
      </c>
      <c r="M40" s="4">
        <f>IF([1]ProcDataRM!P40=0,"",[1]ProcDataRM!P40)</f>
        <v>1</v>
      </c>
      <c r="N40" s="4" t="str">
        <f>IF([1]ProcDataRM!Q40=0,"",[1]ProcDataRM!Q40)</f>
        <v/>
      </c>
      <c r="O40" s="4" t="str">
        <f>IF([1]ProcDataRM!R40=0,"",[1]ProcDataRM!R40)</f>
        <v/>
      </c>
      <c r="P40" s="4" t="str">
        <f>IF([1]ProcDataRM!S40=0,"",[1]ProcDataRM!S40)</f>
        <v/>
      </c>
      <c r="Q40" s="4" t="str">
        <f>IF([1]ProcDataRM!T40=0,"",[1]ProcDataRM!T40)</f>
        <v/>
      </c>
      <c r="R40" s="4" t="str">
        <f>IF([1]ProcDataRM!U40=0,"",[1]ProcDataRM!U40)</f>
        <v/>
      </c>
    </row>
    <row r="41" spans="2:18" ht="11.25" customHeight="1" x14ac:dyDescent="0.2">
      <c r="B41" s="4" t="str">
        <f>IF([1]ProcDataRM!B41=0,"",[1]ProcDataRM!B41)</f>
        <v>ERSOLTC09-N</v>
      </c>
      <c r="C41" s="4" t="str">
        <f>IF([1]ProcDataRM!C41=0,"",[1]ProcDataRM!C41)</f>
        <v>Solar Central Receiver 09 hrs storage</v>
      </c>
      <c r="D41" s="4" t="str">
        <f>IF([1]ProcDataRM!D41=0,"",[1]ProcDataRM!D41)</f>
        <v>PJ,GW</v>
      </c>
      <c r="E41" s="4" t="str">
        <f>IF([1]ProcDataRM!E41=0,"",[1]ProcDataRM!E41)</f>
        <v>PWRSOL</v>
      </c>
      <c r="F41" s="4" t="str">
        <f>IF([1]ProcDataRM!F41=0,"",[1]ProcDataRM!F41)</f>
        <v>ELCC</v>
      </c>
      <c r="G41" s="4" t="str">
        <f>IF([1]ProcDataRM!G41=0,"",[1]ProcDataRM!G41)</f>
        <v/>
      </c>
      <c r="H41" s="4" t="str">
        <f>IF([1]ProcDataRM!H41=0,"",[1]ProcDataRM!H41)</f>
        <v/>
      </c>
      <c r="I41" s="4">
        <f>IF([1]ProcDataRM!K41=0,"",[1]ProcDataRM!K41)</f>
        <v>0.46798025400000004</v>
      </c>
      <c r="J41" s="4">
        <f>IF([1]ProcDataRM!L41=0,"",[1]ProcDataRM!L41)</f>
        <v>0.46798025400000004</v>
      </c>
      <c r="K41" s="4">
        <f>IF([1]ProcDataRM!M41=0,"",[1]ProcDataRM!M41)</f>
        <v>0.46798025400000004</v>
      </c>
      <c r="L41" s="4" t="str">
        <f>IF([1]ProcDataRM!N41=0,"",[1]ProcDataRM!N41)</f>
        <v/>
      </c>
      <c r="M41" s="4" t="str">
        <f>IF([1]ProcDataRM!P41=0,"",[1]ProcDataRM!P41)</f>
        <v/>
      </c>
      <c r="N41" s="4" t="str">
        <f>IF([1]ProcDataRM!Q41=0,"",[1]ProcDataRM!Q41)</f>
        <v/>
      </c>
      <c r="O41" s="4" t="str">
        <f>IF([1]ProcDataRM!R41=0,"",[1]ProcDataRM!R41)</f>
        <v/>
      </c>
      <c r="P41" s="4" t="str">
        <f>IF([1]ProcDataRM!S41=0,"",[1]ProcDataRM!S41)</f>
        <v/>
      </c>
      <c r="Q41" s="4" t="str">
        <f>IF([1]ProcDataRM!T41=0,"",[1]ProcDataRM!T41)</f>
        <v/>
      </c>
      <c r="R41" s="4" t="str">
        <f>IF([1]ProcDataRM!U41=0,"",[1]ProcDataRM!U41)</f>
        <v/>
      </c>
    </row>
    <row r="42" spans="2:18" ht="11.25" customHeight="1" x14ac:dyDescent="0.2">
      <c r="B42" s="4" t="str">
        <f>IF([1]ProcDataRM!B42=0,"",[1]ProcDataRM!B42)</f>
        <v>ERSOLPCF-N</v>
      </c>
      <c r="C42" s="4" t="str">
        <f>IF([1]ProcDataRM!C42=0,"",[1]ProcDataRM!C42)</f>
        <v>Solar PV Fixed</v>
      </c>
      <c r="D42" s="4" t="str">
        <f>IF([1]ProcDataRM!D42=0,"",[1]ProcDataRM!D42)</f>
        <v>PJ,GW</v>
      </c>
      <c r="E42" s="4" t="str">
        <f>IF([1]ProcDataRM!E42=0,"",[1]ProcDataRM!E42)</f>
        <v>PWRSOL</v>
      </c>
      <c r="F42" s="4" t="str">
        <f>IF([1]ProcDataRM!F42=0,"",[1]ProcDataRM!F42)</f>
        <v>ELCC</v>
      </c>
      <c r="G42" s="4" t="str">
        <f>IF([1]ProcDataRM!G42=0,"",[1]ProcDataRM!G42)</f>
        <v/>
      </c>
      <c r="H42" s="4" t="str">
        <f>IF([1]ProcDataRM!H42=0,"",[1]ProcDataRM!H42)</f>
        <v/>
      </c>
      <c r="I42" s="4">
        <f>IF([1]ProcDataRM!K42=0,"",[1]ProcDataRM!K42)</f>
        <v>0.250001421</v>
      </c>
      <c r="J42" s="4">
        <f>IF([1]ProcDataRM!L42=0,"",[1]ProcDataRM!L42)</f>
        <v>0.250001421</v>
      </c>
      <c r="K42" s="4">
        <f>IF([1]ProcDataRM!M42=0,"",[1]ProcDataRM!M42)</f>
        <v>0.250001421</v>
      </c>
      <c r="L42" s="4" t="str">
        <f>IF([1]ProcDataRM!N42=0,"",[1]ProcDataRM!N42)</f>
        <v/>
      </c>
      <c r="M42" s="4" t="str">
        <f>IF([1]ProcDataRM!P42=0,"",[1]ProcDataRM!P42)</f>
        <v/>
      </c>
      <c r="N42" s="4" t="str">
        <f>IF([1]ProcDataRM!Q42=0,"",[1]ProcDataRM!Q42)</f>
        <v/>
      </c>
      <c r="O42" s="4" t="str">
        <f>IF([1]ProcDataRM!R42=0,"",[1]ProcDataRM!R42)</f>
        <v/>
      </c>
      <c r="P42" s="4" t="str">
        <f>IF([1]ProcDataRM!S42=0,"",[1]ProcDataRM!S42)</f>
        <v/>
      </c>
      <c r="Q42" s="4" t="str">
        <f>IF([1]ProcDataRM!T42=0,"",[1]ProcDataRM!T42)</f>
        <v/>
      </c>
      <c r="R42" s="4" t="str">
        <f>IF([1]ProcDataRM!U42=0,"",[1]ProcDataRM!U42)</f>
        <v/>
      </c>
    </row>
    <row r="43" spans="2:18" ht="11.25" customHeight="1" x14ac:dyDescent="0.2">
      <c r="B43" s="4" t="str">
        <f>IF([1]ProcDataRM!B43=0,"",[1]ProcDataRM!B43)</f>
        <v>ERSOLPCT-N</v>
      </c>
      <c r="C43" s="4" t="str">
        <f>IF([1]ProcDataRM!C43=0,"",[1]ProcDataRM!C43)</f>
        <v>Solar PV tracking</v>
      </c>
      <c r="D43" s="4" t="str">
        <f>IF([1]ProcDataRM!D43=0,"",[1]ProcDataRM!D43)</f>
        <v>PJ,GW</v>
      </c>
      <c r="E43" s="4" t="str">
        <f>IF([1]ProcDataRM!E43=0,"",[1]ProcDataRM!E43)</f>
        <v>PWRSOL</v>
      </c>
      <c r="F43" s="4" t="str">
        <f>IF([1]ProcDataRM!F43=0,"",[1]ProcDataRM!F43)</f>
        <v>ELCC</v>
      </c>
      <c r="G43" s="4" t="str">
        <f>IF([1]ProcDataRM!G43=0,"",[1]ProcDataRM!G43)</f>
        <v/>
      </c>
      <c r="H43" s="4" t="str">
        <f>IF([1]ProcDataRM!H43=0,"",[1]ProcDataRM!H43)</f>
        <v/>
      </c>
      <c r="I43" s="4">
        <f>IF([1]ProcDataRM!K43=0,"",[1]ProcDataRM!K43)</f>
        <v>0.28000044900000004</v>
      </c>
      <c r="J43" s="4">
        <f>IF([1]ProcDataRM!L43=0,"",[1]ProcDataRM!L43)</f>
        <v>0.28000044900000004</v>
      </c>
      <c r="K43" s="4">
        <f>IF([1]ProcDataRM!M43=0,"",[1]ProcDataRM!M43)</f>
        <v>0.28000044900000004</v>
      </c>
      <c r="L43" s="4" t="str">
        <f>IF([1]ProcDataRM!N43=0,"",[1]ProcDataRM!N43)</f>
        <v/>
      </c>
      <c r="M43" s="4" t="str">
        <f>IF([1]ProcDataRM!P43=0,"",[1]ProcDataRM!P43)</f>
        <v/>
      </c>
      <c r="N43" s="4" t="str">
        <f>IF([1]ProcDataRM!Q43=0,"",[1]ProcDataRM!Q43)</f>
        <v/>
      </c>
      <c r="O43" s="4" t="str">
        <f>IF([1]ProcDataRM!R43=0,"",[1]ProcDataRM!R43)</f>
        <v/>
      </c>
      <c r="P43" s="4" t="str">
        <f>IF([1]ProcDataRM!S43=0,"",[1]ProcDataRM!S43)</f>
        <v/>
      </c>
      <c r="Q43" s="4" t="str">
        <f>IF([1]ProcDataRM!T43=0,"",[1]ProcDataRM!T43)</f>
        <v/>
      </c>
      <c r="R43" s="4" t="str">
        <f>IF([1]ProcDataRM!U43=0,"",[1]ProcDataRM!U43)</f>
        <v/>
      </c>
    </row>
    <row r="44" spans="2:18" ht="11.25" customHeight="1" x14ac:dyDescent="0.2">
      <c r="B44" s="4" t="str">
        <f>IF([1]ProcDataRM!B44=0,"",[1]ProcDataRM!B44)</f>
        <v>ERWNDH-N</v>
      </c>
      <c r="C44" s="4" t="str">
        <f>IF([1]ProcDataRM!C44=0,"",[1]ProcDataRM!C44)</f>
        <v>Wind</v>
      </c>
      <c r="D44" s="4" t="str">
        <f>IF([1]ProcDataRM!D44=0,"",[1]ProcDataRM!D44)</f>
        <v>PJ,GW</v>
      </c>
      <c r="E44" s="4" t="str">
        <f>IF([1]ProcDataRM!E44=0,"",[1]ProcDataRM!E44)</f>
        <v>PWRWND</v>
      </c>
      <c r="F44" s="4" t="str">
        <f>IF([1]ProcDataRM!F44=0,"",[1]ProcDataRM!F44)</f>
        <v>ELCC</v>
      </c>
      <c r="G44" s="4" t="str">
        <f>IF([1]ProcDataRM!G44=0,"",[1]ProcDataRM!G44)</f>
        <v/>
      </c>
      <c r="H44" s="4" t="str">
        <f>IF([1]ProcDataRM!H44=0,"",[1]ProcDataRM!H44)</f>
        <v/>
      </c>
      <c r="I44" s="4">
        <f>IF([1]ProcDataRM!K44=0,"",[1]ProcDataRM!K44)</f>
        <v>0.37476025000000007</v>
      </c>
      <c r="J44" s="4">
        <f>IF([1]ProcDataRM!L44=0,"",[1]ProcDataRM!L44)</f>
        <v>0.38675704100000002</v>
      </c>
      <c r="K44" s="4">
        <f>IF([1]ProcDataRM!M44=0,"",[1]ProcDataRM!M44)</f>
        <v>0.39875383199999997</v>
      </c>
      <c r="L44" s="4" t="str">
        <f>IF([1]ProcDataRM!N44=0,"",[1]ProcDataRM!N44)</f>
        <v/>
      </c>
      <c r="M44" s="4" t="str">
        <f>IF([1]ProcDataRM!P44=0,"",[1]ProcDataRM!P44)</f>
        <v/>
      </c>
      <c r="N44" s="4" t="str">
        <f>IF([1]ProcDataRM!Q44=0,"",[1]ProcDataRM!Q44)</f>
        <v/>
      </c>
      <c r="O44" s="4" t="str">
        <f>IF([1]ProcDataRM!R44=0,"",[1]ProcDataRM!R44)</f>
        <v/>
      </c>
      <c r="P44" s="4" t="str">
        <f>IF([1]ProcDataRM!S44=0,"",[1]ProcDataRM!S44)</f>
        <v/>
      </c>
      <c r="Q44" s="4" t="str">
        <f>IF([1]ProcDataRM!T44=0,"",[1]ProcDataRM!T44)</f>
        <v/>
      </c>
      <c r="R44" s="4" t="str">
        <f>IF([1]ProcDataRM!U44=0,"",[1]ProcDataRM!U44)</f>
        <v/>
      </c>
    </row>
    <row r="45" spans="2:18" ht="11.25" customHeight="1" x14ac:dyDescent="0.2">
      <c r="B45" s="4" t="str">
        <f>IF([1]ProcDataRM!B45=0,"",[1]ProcDataRM!B45)</f>
        <v>ERHYDGIW-I</v>
      </c>
      <c r="C45" s="4" t="str">
        <f>IF([1]ProcDataRM!C45=0,"",[1]ProcDataRM!C45)</f>
        <v>Grand Inga</v>
      </c>
      <c r="D45" s="4" t="str">
        <f>IF([1]ProcDataRM!D45=0,"",[1]ProcDataRM!D45)</f>
        <v>PJ,GW</v>
      </c>
      <c r="E45" s="4" t="str">
        <f>IF([1]ProcDataRM!E45=0,"",[1]ProcDataRM!E45)</f>
        <v/>
      </c>
      <c r="F45" s="4" t="str">
        <f>IF([1]ProcDataRM!F45=0,"",[1]ProcDataRM!F45)</f>
        <v>ELCC</v>
      </c>
      <c r="G45" s="4" t="str">
        <f>IF([1]ProcDataRM!G45=0,"",[1]ProcDataRM!G45)</f>
        <v/>
      </c>
      <c r="H45" s="4" t="str">
        <f>IF([1]ProcDataRM!H45=0,"",[1]ProcDataRM!H45)</f>
        <v/>
      </c>
      <c r="I45" s="4">
        <f>IF([1]ProcDataRM!K45=0,"",[1]ProcDataRM!K45)</f>
        <v>0.78</v>
      </c>
      <c r="J45" s="4">
        <f>IF([1]ProcDataRM!L45=0,"",[1]ProcDataRM!L45)</f>
        <v>0.78</v>
      </c>
      <c r="K45" s="4">
        <f>IF([1]ProcDataRM!M45=0,"",[1]ProcDataRM!M45)</f>
        <v>0.78</v>
      </c>
      <c r="L45" s="4" t="str">
        <f>IF([1]ProcDataRM!N45=0,"",[1]ProcDataRM!N45)</f>
        <v/>
      </c>
      <c r="M45" s="4">
        <v>0</v>
      </c>
      <c r="N45" s="4" t="str">
        <f>IF([1]ProcDataRM!Q45=0,"",[1]ProcDataRM!Q45)</f>
        <v/>
      </c>
      <c r="O45" s="4" t="str">
        <f>IF([1]ProcDataRM!R45=0,"",[1]ProcDataRM!R45)</f>
        <v/>
      </c>
      <c r="P45" s="4" t="str">
        <f>IF([1]ProcDataRM!S45=0,"",[1]ProcDataRM!S45)</f>
        <v/>
      </c>
      <c r="Q45" s="4" t="str">
        <f>IF([1]ProcDataRM!T45=0,"",[1]ProcDataRM!T45)</f>
        <v/>
      </c>
      <c r="R45" s="4" t="str">
        <f>IF([1]ProcDataRM!U45=0,"",[1]ProcDataRM!U45)</f>
        <v/>
      </c>
    </row>
    <row r="46" spans="2:18" ht="11.25" customHeight="1" x14ac:dyDescent="0.2">
      <c r="B46" s="4" t="str">
        <f>IF([1]ProcDataRM!B46=0,"",[1]ProcDataRM!B46)</f>
        <v>ETGICGT-N</v>
      </c>
      <c r="C46" s="4" t="str">
        <f>IF([1]ProcDataRM!C46=0,"",[1]ProcDataRM!C46)</f>
        <v>Open Cycle Gas Turbine - LNG</v>
      </c>
      <c r="D46" s="4" t="str">
        <f>IF([1]ProcDataRM!D46=0,"",[1]ProcDataRM!D46)</f>
        <v>PJ,GW</v>
      </c>
      <c r="E46" s="4" t="str">
        <f>IF([1]ProcDataRM!E46=0,"",[1]ProcDataRM!E46)</f>
        <v>PWRGIC</v>
      </c>
      <c r="F46" s="4" t="str">
        <f>IF([1]ProcDataRM!F46=0,"",[1]ProcDataRM!F46)</f>
        <v>ELCC</v>
      </c>
      <c r="G46" s="4" t="str">
        <f>IF([1]ProcDataRM!G46=0,"",[1]ProcDataRM!G46)</f>
        <v/>
      </c>
      <c r="H46" s="4" t="str">
        <f>IF([1]ProcDataRM!H46=0,"",[1]ProcDataRM!H46)</f>
        <v/>
      </c>
      <c r="I46" s="4">
        <f>IF([1]ProcDataRM!K46=0,"",[1]ProcDataRM!K46)</f>
        <v>0.1</v>
      </c>
      <c r="J46" s="4">
        <f>IF([1]ProcDataRM!L46=0,"",[1]ProcDataRM!L46)</f>
        <v>0.1</v>
      </c>
      <c r="K46" s="4">
        <f>IF([1]ProcDataRM!M46=0,"",[1]ProcDataRM!M46)</f>
        <v>0.1</v>
      </c>
      <c r="L46" s="4" t="str">
        <f>IF([1]ProcDataRM!N46=0,"",[1]ProcDataRM!N46)</f>
        <v/>
      </c>
      <c r="M46" s="4">
        <f>IF([1]ProcDataRM!P46=0,"",[1]ProcDataRM!P46)</f>
        <v>1</v>
      </c>
      <c r="N46" s="4" t="str">
        <f>IF([1]ProcDataRM!Q46=0,"",[1]ProcDataRM!Q46)</f>
        <v/>
      </c>
      <c r="O46" s="4" t="str">
        <f>IF([1]ProcDataRM!R46=0,"",[1]ProcDataRM!R46)</f>
        <v/>
      </c>
      <c r="P46" s="4" t="str">
        <f>IF([1]ProcDataRM!S46=0,"",[1]ProcDataRM!S46)</f>
        <v/>
      </c>
      <c r="Q46" s="4" t="str">
        <f>IF([1]ProcDataRM!T46=0,"",[1]ProcDataRM!T46)</f>
        <v/>
      </c>
      <c r="R46" s="4" t="str">
        <f>IF([1]ProcDataRM!U46=0,"",[1]ProcDataRM!U46)</f>
        <v/>
      </c>
    </row>
    <row r="47" spans="2:18" ht="11.25" customHeight="1" x14ac:dyDescent="0.2">
      <c r="B47" s="4" t="str">
        <f>IF([1]ProcDataRM!B47=0,"",[1]ProcDataRM!B47)</f>
        <v>ETHGNGT-N</v>
      </c>
      <c r="C47" s="4" t="str">
        <f>IF([1]ProcDataRM!C47=0,"",[1]ProcDataRM!C47)</f>
        <v>Hydrogen Turbine or FuelCell</v>
      </c>
      <c r="D47" s="4" t="str">
        <f>IF([1]ProcDataRM!D47=0,"",[1]ProcDataRM!D47)</f>
        <v>PJ,GW</v>
      </c>
      <c r="E47" s="4" t="str">
        <f>IF([1]ProcDataRM!E47=0,"",[1]ProcDataRM!E47)</f>
        <v>PWRHGN</v>
      </c>
      <c r="F47" s="4" t="str">
        <f>IF([1]ProcDataRM!F47=0,"",[1]ProcDataRM!F47)</f>
        <v>ELCC</v>
      </c>
      <c r="G47" s="4" t="str">
        <f>IF([1]ProcDataRM!G47=0,"",[1]ProcDataRM!G47)</f>
        <v/>
      </c>
      <c r="H47" s="4" t="str">
        <f>IF([1]ProcDataRM!H47=0,"",[1]ProcDataRM!H47)</f>
        <v/>
      </c>
      <c r="I47" s="4">
        <f>IF([1]ProcDataRM!K47=0,"",[1]ProcDataRM!K47)</f>
        <v>0.1</v>
      </c>
      <c r="J47" s="4">
        <f>IF([1]ProcDataRM!L47=0,"",[1]ProcDataRM!L47)</f>
        <v>0.1</v>
      </c>
      <c r="K47" s="4">
        <f>IF([1]ProcDataRM!M47=0,"",[1]ProcDataRM!M47)</f>
        <v>0.1</v>
      </c>
      <c r="L47" s="4" t="str">
        <f>IF([1]ProcDataRM!N47=0,"",[1]ProcDataRM!N47)</f>
        <v/>
      </c>
      <c r="M47" s="4">
        <f>IF([1]ProcDataRM!P47=0,"",[1]ProcDataRM!P47)</f>
        <v>1</v>
      </c>
      <c r="N47" s="4" t="str">
        <f>IF([1]ProcDataRM!Q47=0,"",[1]ProcDataRM!Q47)</f>
        <v/>
      </c>
      <c r="O47" s="4" t="str">
        <f>IF([1]ProcDataRM!R47=0,"",[1]ProcDataRM!R47)</f>
        <v/>
      </c>
      <c r="P47" s="4" t="str">
        <f>IF([1]ProcDataRM!S47=0,"",[1]ProcDataRM!S47)</f>
        <v/>
      </c>
      <c r="Q47" s="4" t="str">
        <f>IF([1]ProcDataRM!T47=0,"",[1]ProcDataRM!T47)</f>
        <v/>
      </c>
      <c r="R47" s="4" t="str">
        <f>IF([1]ProcDataRM!U47=0,"",[1]ProcDataRM!U47)</f>
        <v/>
      </c>
    </row>
    <row r="48" spans="2:18" ht="11.25" customHeight="1" x14ac:dyDescent="0.2">
      <c r="B48" s="4" t="str">
        <f>IF([1]ProcDataRM!B48=0,"",[1]ProcDataRM!B48)</f>
        <v>ETGICCC-N</v>
      </c>
      <c r="C48" s="4" t="str">
        <f>IF([1]ProcDataRM!C48=0,"",[1]ProcDataRM!C48)</f>
        <v>Combined Cycle Gas Turbine - LNG</v>
      </c>
      <c r="D48" s="4" t="str">
        <f>IF([1]ProcDataRM!D48=0,"",[1]ProcDataRM!D48)</f>
        <v>PJ,GW</v>
      </c>
      <c r="E48" s="4" t="str">
        <f>IF([1]ProcDataRM!E48=0,"",[1]ProcDataRM!E48)</f>
        <v>PWRGIC</v>
      </c>
      <c r="F48" s="4" t="str">
        <f>IF([1]ProcDataRM!F48=0,"",[1]ProcDataRM!F48)</f>
        <v>ELCC</v>
      </c>
      <c r="G48" s="4" t="str">
        <f>IF([1]ProcDataRM!G48=0,"",[1]ProcDataRM!G48)</f>
        <v/>
      </c>
      <c r="H48" s="4" t="str">
        <f>IF([1]ProcDataRM!H48=0,"",[1]ProcDataRM!H48)</f>
        <v/>
      </c>
      <c r="I48" s="4">
        <f>IF([1]ProcDataRM!K48=0,"",[1]ProcDataRM!K48)</f>
        <v>0.5</v>
      </c>
      <c r="J48" s="4">
        <f>IF([1]ProcDataRM!L48=0,"",[1]ProcDataRM!L48)</f>
        <v>0.5</v>
      </c>
      <c r="K48" s="4">
        <f>IF([1]ProcDataRM!M48=0,"",[1]ProcDataRM!M48)</f>
        <v>0.5</v>
      </c>
      <c r="L48" s="4" t="str">
        <f>IF([1]ProcDataRM!N48=0,"",[1]ProcDataRM!N48)</f>
        <v/>
      </c>
      <c r="M48" s="4">
        <f>IF([1]ProcDataRM!P48=0,"",[1]ProcDataRM!P48)</f>
        <v>1</v>
      </c>
      <c r="N48" s="4" t="str">
        <f>IF([1]ProcDataRM!Q48=0,"",[1]ProcDataRM!Q48)</f>
        <v/>
      </c>
      <c r="O48" s="4" t="str">
        <f>IF([1]ProcDataRM!R48=0,"",[1]ProcDataRM!R48)</f>
        <v/>
      </c>
      <c r="P48" s="4" t="str">
        <f>IF([1]ProcDataRM!S48=0,"",[1]ProcDataRM!S48)</f>
        <v/>
      </c>
      <c r="Q48" s="4" t="str">
        <f>IF([1]ProcDataRM!T48=0,"",[1]ProcDataRM!T48)</f>
        <v/>
      </c>
      <c r="R48" s="4" t="str">
        <f>IF([1]ProcDataRM!U48=0,"",[1]ProcDataRM!U48)</f>
        <v/>
      </c>
    </row>
    <row r="49" spans="1:18" ht="11.25" customHeight="1" x14ac:dyDescent="0.2">
      <c r="B49" s="4" t="str">
        <f>IF([1]ProcDataRM!B49=0,"",[1]ProcDataRM!B49)</f>
        <v>ETGICCC-CCS-N</v>
      </c>
      <c r="C49" s="4" t="str">
        <f>IF([1]ProcDataRM!C49=0,"",[1]ProcDataRM!C49)</f>
        <v>Combined Cycle Gas Turbine - LNG with CCS</v>
      </c>
      <c r="D49" s="4" t="str">
        <f>IF([1]ProcDataRM!D49=0,"",[1]ProcDataRM!D49)</f>
        <v>PJ,GW</v>
      </c>
      <c r="E49" s="4" t="str">
        <f>IF([1]ProcDataRM!E49=0,"",[1]ProcDataRM!E49)</f>
        <v>PWRGIC</v>
      </c>
      <c r="F49" s="4" t="str">
        <f>IF([1]ProcDataRM!F49=0,"",[1]ProcDataRM!F49)</f>
        <v>ELCC</v>
      </c>
      <c r="G49" s="4" t="str">
        <f>IF([1]ProcDataRM!G49=0,"",[1]ProcDataRM!G49)</f>
        <v/>
      </c>
      <c r="H49" s="4" t="str">
        <f>IF([1]ProcDataRM!H49=0,"",[1]ProcDataRM!H49)</f>
        <v/>
      </c>
      <c r="I49" s="4">
        <f>IF([1]ProcDataRM!K49=0,"",[1]ProcDataRM!K49)</f>
        <v>0.5</v>
      </c>
      <c r="J49" s="4">
        <f>IF([1]ProcDataRM!L49=0,"",[1]ProcDataRM!L49)</f>
        <v>0.5</v>
      </c>
      <c r="K49" s="4">
        <f>IF([1]ProcDataRM!M49=0,"",[1]ProcDataRM!M49)</f>
        <v>0.5</v>
      </c>
      <c r="L49" s="4" t="str">
        <f>IF([1]ProcDataRM!N49=0,"",[1]ProcDataRM!N49)</f>
        <v/>
      </c>
      <c r="M49" s="4">
        <f>IF([1]ProcDataRM!P49=0,"",[1]ProcDataRM!P49)</f>
        <v>1</v>
      </c>
      <c r="N49" s="4" t="str">
        <f>IF([1]ProcDataRM!Q49=0,"",[1]ProcDataRM!Q49)</f>
        <v/>
      </c>
      <c r="O49" s="4" t="str">
        <f>IF([1]ProcDataRM!R49=0,"",[1]ProcDataRM!R49)</f>
        <v/>
      </c>
      <c r="P49" s="4" t="str">
        <f>IF([1]ProcDataRM!S49=0,"",[1]ProcDataRM!S49)</f>
        <v/>
      </c>
      <c r="Q49" s="4" t="str">
        <f>IF([1]ProcDataRM!T49=0,"",[1]ProcDataRM!T49)</f>
        <v/>
      </c>
      <c r="R49" s="4" t="str">
        <f>IF([1]ProcDataRM!U49=0,"",[1]ProcDataRM!U49)</f>
        <v/>
      </c>
    </row>
    <row r="50" spans="1:18" ht="11.25" customHeight="1" x14ac:dyDescent="0.2">
      <c r="B50" s="4" t="str">
        <f>IF([1]ProcDataRM!B50=0,"",[1]ProcDataRM!B50)</f>
        <v>ETGICEN-N</v>
      </c>
      <c r="C50" s="4" t="str">
        <f>IF([1]ProcDataRM!C50=0,"",[1]ProcDataRM!C50)</f>
        <v>Gas Engines - LNG</v>
      </c>
      <c r="D50" s="4" t="str">
        <f>IF([1]ProcDataRM!D50=0,"",[1]ProcDataRM!D50)</f>
        <v>PJ,GW</v>
      </c>
      <c r="E50" s="4" t="str">
        <f>IF([1]ProcDataRM!E50=0,"",[1]ProcDataRM!E50)</f>
        <v>PWRGIC</v>
      </c>
      <c r="F50" s="4" t="str">
        <f>IF([1]ProcDataRM!F50=0,"",[1]ProcDataRM!F50)</f>
        <v>ELCC</v>
      </c>
      <c r="G50" s="4" t="str">
        <f>IF([1]ProcDataRM!G50=0,"",[1]ProcDataRM!G50)</f>
        <v/>
      </c>
      <c r="H50" s="4" t="str">
        <f>IF([1]ProcDataRM!H50=0,"",[1]ProcDataRM!H50)</f>
        <v/>
      </c>
      <c r="I50" s="4">
        <f>IF([1]ProcDataRM!K50=0,"",[1]ProcDataRM!K50)</f>
        <v>0.5</v>
      </c>
      <c r="J50" s="4">
        <f>IF([1]ProcDataRM!L50=0,"",[1]ProcDataRM!L50)</f>
        <v>0.5</v>
      </c>
      <c r="K50" s="4">
        <f>IF([1]ProcDataRM!M50=0,"",[1]ProcDataRM!M50)</f>
        <v>0.5</v>
      </c>
      <c r="L50" s="4" t="str">
        <f>IF([1]ProcDataRM!N50=0,"",[1]ProcDataRM!N50)</f>
        <v/>
      </c>
      <c r="M50" s="4">
        <f>IF([1]ProcDataRM!P50=0,"",[1]ProcDataRM!P50)</f>
        <v>1</v>
      </c>
      <c r="N50" s="4" t="str">
        <f>IF([1]ProcDataRM!Q50=0,"",[1]ProcDataRM!Q50)</f>
        <v/>
      </c>
      <c r="O50" s="4" t="str">
        <f>IF([1]ProcDataRM!R50=0,"",[1]ProcDataRM!R50)</f>
        <v/>
      </c>
      <c r="P50" s="4" t="str">
        <f>IF([1]ProcDataRM!S50=0,"",[1]ProcDataRM!S50)</f>
        <v/>
      </c>
      <c r="Q50" s="4" t="str">
        <f>IF([1]ProcDataRM!T50=0,"",[1]ProcDataRM!T50)</f>
        <v/>
      </c>
      <c r="R50" s="4" t="str">
        <f>IF([1]ProcDataRM!U50=0,"",[1]ProcDataRM!U50)</f>
        <v/>
      </c>
    </row>
    <row r="51" spans="1:18" ht="11.25" customHeight="1" x14ac:dyDescent="0.2">
      <c r="B51" s="4" t="str">
        <f>IF([1]ProcDataRM!B51=0,"",[1]ProcDataRM!B51)</f>
        <v>ERBIO-N</v>
      </c>
      <c r="C51" s="4" t="str">
        <f>IF([1]ProcDataRM!C51=0,"",[1]ProcDataRM!C51)</f>
        <v>Biomass municipal waste</v>
      </c>
      <c r="D51" s="4" t="str">
        <f>IF([1]ProcDataRM!D51=0,"",[1]ProcDataRM!D51)</f>
        <v>PJ,GW</v>
      </c>
      <c r="E51" s="4" t="str">
        <f>IF([1]ProcDataRM!E51=0,"",[1]ProcDataRM!E51)</f>
        <v>PWRBIO</v>
      </c>
      <c r="F51" s="4" t="str">
        <f>IF([1]ProcDataRM!F51=0,"",[1]ProcDataRM!F51)</f>
        <v>ELCC</v>
      </c>
      <c r="G51" s="4" t="str">
        <f>IF([1]ProcDataRM!G51=0,"",[1]ProcDataRM!G51)</f>
        <v/>
      </c>
      <c r="H51" s="4" t="str">
        <f>IF([1]ProcDataRM!H51=0,"",[1]ProcDataRM!H51)</f>
        <v/>
      </c>
      <c r="I51" s="4">
        <f>IF([1]ProcDataRM!K51=0,"",[1]ProcDataRM!K51)</f>
        <v>0.5</v>
      </c>
      <c r="J51" s="4">
        <f>IF([1]ProcDataRM!L51=0,"",[1]ProcDataRM!L51)</f>
        <v>0.5</v>
      </c>
      <c r="K51" s="4">
        <f>IF([1]ProcDataRM!M51=0,"",[1]ProcDataRM!M51)</f>
        <v>0.5</v>
      </c>
      <c r="L51" s="4" t="str">
        <f>IF([1]ProcDataRM!N51=0,"",[1]ProcDataRM!N51)</f>
        <v/>
      </c>
      <c r="M51" s="4" t="str">
        <f>IF([1]ProcDataRM!P51=0,"",[1]ProcDataRM!P51)</f>
        <v/>
      </c>
      <c r="N51" s="4" t="str">
        <f>IF([1]ProcDataRM!Q51=0,"",[1]ProcDataRM!Q51)</f>
        <v/>
      </c>
      <c r="O51" s="4" t="str">
        <f>IF([1]ProcDataRM!R51=0,"",[1]ProcDataRM!R51)</f>
        <v/>
      </c>
      <c r="P51" s="4" t="str">
        <f>IF([1]ProcDataRM!S51=0,"",[1]ProcDataRM!S51)</f>
        <v/>
      </c>
      <c r="Q51" s="4" t="str">
        <f>IF([1]ProcDataRM!T51=0,"",[1]ProcDataRM!T51)</f>
        <v/>
      </c>
      <c r="R51" s="4" t="str">
        <f>IF([1]ProcDataRM!U51=0,"",[1]ProcDataRM!U51)</f>
        <v/>
      </c>
    </row>
    <row r="52" spans="1:18" ht="11.25" customHeight="1" x14ac:dyDescent="0.2">
      <c r="B52" s="4" t="str">
        <f>IF([1]ProcDataRM!B52=0,"",[1]ProcDataRM!B52)</f>
        <v>ERBIG-N</v>
      </c>
      <c r="C52" s="4" t="str">
        <f>IF([1]ProcDataRM!C52=0,"",[1]ProcDataRM!C52)</f>
        <v>Landfill gas</v>
      </c>
      <c r="D52" s="4" t="str">
        <f>IF([1]ProcDataRM!D52=0,"",[1]ProcDataRM!D52)</f>
        <v>PJ,GW</v>
      </c>
      <c r="E52" s="4" t="str">
        <f>IF([1]ProcDataRM!E52=0,"",[1]ProcDataRM!E52)</f>
        <v>PWRBIG</v>
      </c>
      <c r="F52" s="4" t="str">
        <f>IF([1]ProcDataRM!F52=0,"",[1]ProcDataRM!F52)</f>
        <v>ELCC</v>
      </c>
      <c r="G52" s="4" t="str">
        <f>IF([1]ProcDataRM!G52=0,"",[1]ProcDataRM!G52)</f>
        <v/>
      </c>
      <c r="H52" s="4" t="str">
        <f>IF([1]ProcDataRM!H52=0,"",[1]ProcDataRM!H52)</f>
        <v/>
      </c>
      <c r="I52" s="4">
        <f>IF([1]ProcDataRM!K52=0,"",[1]ProcDataRM!K52)</f>
        <v>0.5</v>
      </c>
      <c r="J52" s="4">
        <f>IF([1]ProcDataRM!L52=0,"",[1]ProcDataRM!L52)</f>
        <v>0.5</v>
      </c>
      <c r="K52" s="4">
        <f>IF([1]ProcDataRM!M52=0,"",[1]ProcDataRM!M52)</f>
        <v>0.5</v>
      </c>
      <c r="L52" s="4" t="str">
        <f>IF([1]ProcDataRM!N52=0,"",[1]ProcDataRM!N52)</f>
        <v/>
      </c>
      <c r="M52" s="4" t="str">
        <f>IF([1]ProcDataRM!P52=0,"",[1]ProcDataRM!P52)</f>
        <v/>
      </c>
      <c r="N52" s="4" t="str">
        <f>IF([1]ProcDataRM!Q52=0,"",[1]ProcDataRM!Q52)</f>
        <v/>
      </c>
      <c r="O52" s="4" t="str">
        <f>IF([1]ProcDataRM!R52=0,"",[1]ProcDataRM!R52)</f>
        <v/>
      </c>
      <c r="P52" s="4" t="str">
        <f>IF([1]ProcDataRM!S52=0,"",[1]ProcDataRM!S52)</f>
        <v/>
      </c>
      <c r="Q52" s="4" t="str">
        <f>IF([1]ProcDataRM!T52=0,"",[1]ProcDataRM!T52)</f>
        <v/>
      </c>
      <c r="R52" s="4" t="str">
        <f>IF([1]ProcDataRM!U52=0,"",[1]ProcDataRM!U52)</f>
        <v/>
      </c>
    </row>
    <row r="53" spans="1:18" ht="11.25" customHeight="1" x14ac:dyDescent="0.2">
      <c r="B53" s="4" t="str">
        <f>IF([1]ProcDataRM!B53=0,"",[1]ProcDataRM!B53)</f>
        <v>ESTSUTL</v>
      </c>
      <c r="C53" s="4" t="str">
        <f>IF([1]ProcDataRM!C53=0,"",[1]ProcDataRM!C53)</f>
        <v>Utility Scale Storage - 4hrs</v>
      </c>
      <c r="D53" s="4" t="str">
        <f>IF([1]ProcDataRM!D53=0,"",[1]ProcDataRM!D53)</f>
        <v>PJ,GW</v>
      </c>
      <c r="E53" s="4" t="str">
        <f>IF([1]ProcDataRM!E53=0,"",[1]ProcDataRM!E53)</f>
        <v>ELCC</v>
      </c>
      <c r="F53" s="4" t="str">
        <f>IF([1]ProcDataRM!F53=0,"",[1]ProcDataRM!F53)</f>
        <v>ELCC</v>
      </c>
      <c r="G53" s="4" t="str">
        <f>IF([1]ProcDataRM!G53=0,"",[1]ProcDataRM!G53)</f>
        <v/>
      </c>
      <c r="H53" s="4" t="str">
        <f>IF([1]ProcDataRM!H53=0,"",[1]ProcDataRM!H53)</f>
        <v/>
      </c>
      <c r="I53" s="4" t="str">
        <f>IF([1]ProcDataRM!K53=0,"",[1]ProcDataRM!K53)</f>
        <v/>
      </c>
      <c r="J53" s="4" t="str">
        <f>IF([1]ProcDataRM!L53=0,"",[1]ProcDataRM!L53)</f>
        <v/>
      </c>
      <c r="K53" s="4" t="str">
        <f>IF([1]ProcDataRM!M53=0,"",[1]ProcDataRM!M53)</f>
        <v/>
      </c>
      <c r="L53" s="4" t="str">
        <f>IF([1]ProcDataRM!N53=0,"",[1]ProcDataRM!N53)</f>
        <v/>
      </c>
      <c r="M53" s="12">
        <v>0.7</v>
      </c>
      <c r="N53" s="4" t="str">
        <f>IF([1]ProcDataRM!Q53=0,"",[1]ProcDataRM!Q53)</f>
        <v/>
      </c>
      <c r="O53" s="4" t="str">
        <f>IF([1]ProcDataRM!R53=0,"",[1]ProcDataRM!R53)</f>
        <v/>
      </c>
      <c r="P53" s="4" t="str">
        <f>IF([1]ProcDataRM!S53=0,"",[1]ProcDataRM!S53)</f>
        <v/>
      </c>
      <c r="Q53" s="4" t="str">
        <f>IF([1]ProcDataRM!T53=0,"",[1]ProcDataRM!T53)</f>
        <v/>
      </c>
      <c r="R53" s="4" t="str">
        <f>IF([1]ProcDataRM!U53=0,"",[1]ProcDataRM!U53)</f>
        <v/>
      </c>
    </row>
    <row r="54" spans="1:18" ht="11.25" customHeight="1" x14ac:dyDescent="0.2">
      <c r="A54" s="10" t="str">
        <f>[1]ProcDataGen2012On!A31</f>
        <v>* New Power Plants - On-site</v>
      </c>
      <c r="B54" s="4" t="str">
        <f>IF([1]ProcDataRM!B54=0,"",[1]ProcDataRM!B54)</f>
        <v/>
      </c>
      <c r="C54" s="4" t="str">
        <f>IF([1]ProcDataRM!C54=0,"",[1]ProcDataRM!C54)</f>
        <v/>
      </c>
      <c r="D54" s="4" t="str">
        <f>IF([1]ProcDataRM!D54=0,"",[1]ProcDataRM!D54)</f>
        <v/>
      </c>
      <c r="E54" s="4" t="str">
        <f>IF([1]ProcDataRM!E54=0,"",[1]ProcDataRM!E54)</f>
        <v/>
      </c>
      <c r="F54" s="4" t="str">
        <f>IF([1]ProcDataRM!F54=0,"",[1]ProcDataRM!F54)</f>
        <v/>
      </c>
      <c r="G54" s="4" t="str">
        <f>IF([1]ProcDataRM!G54=0,"",[1]ProcDataRM!G54)</f>
        <v/>
      </c>
      <c r="H54" s="4" t="str">
        <f>IF([1]ProcDataRM!H54=0,"",[1]ProcDataRM!H54)</f>
        <v/>
      </c>
      <c r="I54" s="4" t="str">
        <f>IF([1]ProcDataRM!K54=0,"",[1]ProcDataRM!K54)</f>
        <v/>
      </c>
      <c r="J54" s="4" t="str">
        <f>IF([1]ProcDataRM!L54=0,"",[1]ProcDataRM!L54)</f>
        <v/>
      </c>
      <c r="K54" s="4" t="str">
        <f>IF([1]ProcDataRM!M54=0,"",[1]ProcDataRM!M54)</f>
        <v/>
      </c>
      <c r="L54" s="4" t="str">
        <f>IF([1]ProcDataRM!N54=0,"",[1]ProcDataRM!N54)</f>
        <v/>
      </c>
      <c r="M54" s="4" t="str">
        <f>IF([1]ProcDataRM!P54=0,"",[1]ProcDataRM!P54)</f>
        <v/>
      </c>
      <c r="N54" s="4" t="str">
        <f>IF([1]ProcDataRM!Q54=0,"",[1]ProcDataRM!Q54)</f>
        <v/>
      </c>
      <c r="O54" s="4" t="str">
        <f>IF([1]ProcDataRM!R54=0,"",[1]ProcDataRM!R54)</f>
        <v/>
      </c>
      <c r="P54" s="4" t="str">
        <f>IF([1]ProcDataRM!S54=0,"",[1]ProcDataRM!S54)</f>
        <v/>
      </c>
      <c r="Q54" s="4" t="str">
        <f>IF([1]ProcDataRM!T54=0,"",[1]ProcDataRM!T54)</f>
        <v/>
      </c>
      <c r="R54" s="4" t="str">
        <f>IF([1]ProcDataRM!U54=0,"",[1]ProcDataRM!U54)</f>
        <v/>
      </c>
    </row>
    <row r="55" spans="1:18" ht="11.25" customHeight="1" x14ac:dyDescent="0.2">
      <c r="B55" s="4" t="str">
        <f>IF([1]ProcDataRM!B55=0,"",[1]ProcDataRM!B55)</f>
        <v>ERSOLPRC-N</v>
      </c>
      <c r="C55" s="4" t="str">
        <f>IF([1]ProcDataRM!C55=0,"",[1]ProcDataRM!C55)</f>
        <v>Solar PV rooftop commercial</v>
      </c>
      <c r="D55" s="4" t="str">
        <f>IF([1]ProcDataRM!D55=0,"",[1]ProcDataRM!D55)</f>
        <v>PJ,GW</v>
      </c>
      <c r="E55" s="4" t="str">
        <f>IF([1]ProcDataRM!E55=0,"",[1]ProcDataRM!E55)</f>
        <v>PWRSOL</v>
      </c>
      <c r="F55" s="4" t="str">
        <f>IF([1]ProcDataRM!F55=0,"",[1]ProcDataRM!F55)</f>
        <v>COMELC</v>
      </c>
      <c r="G55" s="4" t="str">
        <f>IF([1]ProcDataRM!G55=0,"",[1]ProcDataRM!G55)</f>
        <v/>
      </c>
      <c r="H55" s="4" t="str">
        <f>IF([1]ProcDataRM!H55=0,"",[1]ProcDataRM!H55)</f>
        <v/>
      </c>
      <c r="I55" s="4" t="str">
        <f>IF([1]ProcDataRM!K55=0,"",[1]ProcDataRM!K55)</f>
        <v/>
      </c>
      <c r="J55" s="4" t="str">
        <f>IF([1]ProcDataRM!L55=0,"",[1]ProcDataRM!L55)</f>
        <v/>
      </c>
      <c r="K55" s="4" t="str">
        <f>IF([1]ProcDataRM!M55=0,"",[1]ProcDataRM!M55)</f>
        <v/>
      </c>
      <c r="L55" s="4" t="str">
        <f>IF([1]ProcDataRM!N55=0,"",[1]ProcDataRM!N55)</f>
        <v/>
      </c>
      <c r="M55" s="4" t="str">
        <f>IF([1]ProcDataRM!P55=0,"",[1]ProcDataRM!P55)</f>
        <v/>
      </c>
      <c r="N55" s="4" t="str">
        <f>IF([1]ProcDataRM!Q55=0,"",[1]ProcDataRM!Q55)</f>
        <v/>
      </c>
      <c r="O55" s="4" t="str">
        <f>IF([1]ProcDataRM!R55=0,"",[1]ProcDataRM!R55)</f>
        <v/>
      </c>
      <c r="P55" s="4" t="str">
        <f>IF([1]ProcDataRM!S55=0,"",[1]ProcDataRM!S55)</f>
        <v/>
      </c>
      <c r="Q55" s="4" t="str">
        <f>IF([1]ProcDataRM!T55=0,"",[1]ProcDataRM!T55)</f>
        <v/>
      </c>
      <c r="R55" s="4" t="str">
        <f>IF([1]ProcDataRM!U55=0,"",[1]ProcDataRM!U55)</f>
        <v/>
      </c>
    </row>
    <row r="56" spans="1:18" ht="11.25" customHeight="1" x14ac:dyDescent="0.2">
      <c r="B56" s="4" t="str">
        <f>IF([1]ProcDataRM!B56=0,"",[1]ProcDataRM!B56)</f>
        <v>ERSOLPRR-N</v>
      </c>
      <c r="C56" s="4" t="str">
        <f>IF([1]ProcDataRM!C56=0,"",[1]ProcDataRM!C56)</f>
        <v>Solar PV rooftop residential</v>
      </c>
      <c r="D56" s="4" t="str">
        <f>IF([1]ProcDataRM!D56=0,"",[1]ProcDataRM!D56)</f>
        <v>PJ,GW</v>
      </c>
      <c r="E56" s="4" t="str">
        <f>IF([1]ProcDataRM!E56=0,"",[1]ProcDataRM!E56)</f>
        <v>PWRSOL</v>
      </c>
      <c r="F56" s="4" t="str">
        <f>IF([1]ProcDataRM!F56=0,"",[1]ProcDataRM!F56)</f>
        <v>RESELC</v>
      </c>
      <c r="G56" s="4" t="str">
        <f>IF([1]ProcDataRM!G56=0,"",[1]ProcDataRM!G56)</f>
        <v/>
      </c>
      <c r="H56" s="4" t="str">
        <f>IF([1]ProcDataRM!H56=0,"",[1]ProcDataRM!H56)</f>
        <v/>
      </c>
      <c r="I56" s="4" t="str">
        <f>IF([1]ProcDataRM!K56=0,"",[1]ProcDataRM!K56)</f>
        <v/>
      </c>
      <c r="J56" s="4" t="str">
        <f>IF([1]ProcDataRM!L56=0,"",[1]ProcDataRM!L56)</f>
        <v/>
      </c>
      <c r="K56" s="4" t="str">
        <f>IF([1]ProcDataRM!M56=0,"",[1]ProcDataRM!M56)</f>
        <v/>
      </c>
      <c r="L56" s="4" t="str">
        <f>IF([1]ProcDataRM!N56=0,"",[1]ProcDataRM!N56)</f>
        <v/>
      </c>
      <c r="M56" s="4" t="str">
        <f>IF([1]ProcDataRM!P56=0,"",[1]ProcDataRM!P56)</f>
        <v/>
      </c>
      <c r="N56" s="4" t="str">
        <f>IF([1]ProcDataRM!Q56=0,"",[1]ProcDataRM!Q56)</f>
        <v/>
      </c>
      <c r="O56" s="4" t="str">
        <f>IF([1]ProcDataRM!R56=0,"",[1]ProcDataRM!R56)</f>
        <v/>
      </c>
      <c r="P56" s="4" t="str">
        <f>IF([1]ProcDataRM!S56=0,"",[1]ProcDataRM!S56)</f>
        <v/>
      </c>
      <c r="Q56" s="4" t="str">
        <f>IF([1]ProcDataRM!T56=0,"",[1]ProcDataRM!T56)</f>
        <v/>
      </c>
      <c r="R56" s="4" t="str">
        <f>IF([1]ProcDataRM!U56=0,"",[1]ProcDataRM!U56)</f>
        <v/>
      </c>
    </row>
    <row r="57" spans="1:18" ht="11.25" customHeight="1" x14ac:dyDescent="0.2">
      <c r="B57" s="4" t="str">
        <f>IF([1]ProcDataRM!B57=0,"",[1]ProcDataRM!B57)</f>
        <v>ERSOLPRI-N</v>
      </c>
      <c r="C57" s="4" t="str">
        <f>IF([1]ProcDataRM!C57=0,"",[1]ProcDataRM!C57)</f>
        <v>Solar PV rooftop Industry</v>
      </c>
      <c r="D57" s="4" t="str">
        <f>IF([1]ProcDataRM!D57=0,"",[1]ProcDataRM!D57)</f>
        <v>PJ,GW</v>
      </c>
      <c r="E57" s="4" t="str">
        <f>IF([1]ProcDataRM!E57=0,"",[1]ProcDataRM!E57)</f>
        <v>PWRSOL</v>
      </c>
      <c r="F57" s="4" t="str">
        <f>IF([1]ProcDataRM!F57=0,"",[1]ProcDataRM!F57)</f>
        <v>INDELC</v>
      </c>
      <c r="G57" s="4" t="str">
        <f>IF([1]ProcDataRM!G57=0,"",[1]ProcDataRM!G57)</f>
        <v/>
      </c>
      <c r="H57" s="4" t="str">
        <f>IF([1]ProcDataRM!H57=0,"",[1]ProcDataRM!H57)</f>
        <v/>
      </c>
      <c r="I57" s="4" t="str">
        <f>IF([1]ProcDataRM!K57=0,"",[1]ProcDataRM!K57)</f>
        <v/>
      </c>
      <c r="J57" s="4" t="str">
        <f>IF([1]ProcDataRM!L57=0,"",[1]ProcDataRM!L57)</f>
        <v/>
      </c>
      <c r="K57" s="4" t="str">
        <f>IF([1]ProcDataRM!M57=0,"",[1]ProcDataRM!M57)</f>
        <v/>
      </c>
      <c r="L57" s="4" t="str">
        <f>IF([1]ProcDataRM!N57=0,"",[1]ProcDataRM!N57)</f>
        <v/>
      </c>
      <c r="M57" s="4" t="str">
        <f>IF([1]ProcDataRM!P57=0,"",[1]ProcDataRM!P57)</f>
        <v/>
      </c>
      <c r="N57" s="4" t="str">
        <f>IF([1]ProcDataRM!Q57=0,"",[1]ProcDataRM!Q57)</f>
        <v/>
      </c>
      <c r="O57" s="4" t="str">
        <f>IF([1]ProcDataRM!R57=0,"",[1]ProcDataRM!R57)</f>
        <v/>
      </c>
      <c r="P57" s="4" t="str">
        <f>IF([1]ProcDataRM!S57=0,"",[1]ProcDataRM!S57)</f>
        <v/>
      </c>
      <c r="Q57" s="4" t="str">
        <f>IF([1]ProcDataRM!T57=0,"",[1]ProcDataRM!T57)</f>
        <v/>
      </c>
      <c r="R57" s="4" t="str">
        <f>IF([1]ProcDataRM!U57=0,"",[1]ProcDataRM!U57)</f>
        <v/>
      </c>
    </row>
    <row r="58" spans="1:18" ht="11.25" customHeight="1" x14ac:dyDescent="0.2">
      <c r="B58" s="4" t="str">
        <f>IF([1]ProcDataRM!B58=0,"",[1]ProcDataRM!B58)</f>
        <v>ETGASENSS-N</v>
      </c>
      <c r="C58" s="4" t="str">
        <f>IF([1]ProcDataRM!C58=0,"",[1]ProcDataRM!C58)</f>
        <v xml:space="preserve">Sasol SSF Gas Plant </v>
      </c>
      <c r="D58" s="4" t="str">
        <f>IF([1]ProcDataRM!D58=0,"",[1]ProcDataRM!D58)</f>
        <v>PJ,GW</v>
      </c>
      <c r="E58" s="4" t="str">
        <f>IF([1]ProcDataRM!E58=0,"",[1]ProcDataRM!E58)</f>
        <v>PWRGAS</v>
      </c>
      <c r="F58" s="4" t="str">
        <f>IF([1]ProcDataRM!F58=0,"",[1]ProcDataRM!F58)</f>
        <v>UPSELC</v>
      </c>
      <c r="G58" s="4" t="str">
        <f>IF([1]ProcDataRM!G58=0,"",[1]ProcDataRM!G58)</f>
        <v/>
      </c>
      <c r="H58" s="4" t="str">
        <f>IF([1]ProcDataRM!H58=0,"",[1]ProcDataRM!H58)</f>
        <v/>
      </c>
      <c r="I58" s="4" t="str">
        <f>IF([1]ProcDataRM!K58=0,"",[1]ProcDataRM!K58)</f>
        <v/>
      </c>
      <c r="J58" s="4" t="str">
        <f>IF([1]ProcDataRM!L58=0,"",[1]ProcDataRM!L58)</f>
        <v/>
      </c>
      <c r="K58" s="4" t="str">
        <f>IF([1]ProcDataRM!M58=0,"",[1]ProcDataRM!M58)</f>
        <v/>
      </c>
      <c r="L58" s="4" t="str">
        <f>IF([1]ProcDataRM!N58=0,"",[1]ProcDataRM!N58)</f>
        <v/>
      </c>
      <c r="M58" s="4">
        <v>0</v>
      </c>
      <c r="N58" s="4" t="str">
        <f>IF([1]ProcDataRM!Q58=0,"",[1]ProcDataRM!Q58)</f>
        <v/>
      </c>
      <c r="O58" s="4" t="str">
        <f>IF([1]ProcDataRM!R58=0,"",[1]ProcDataRM!R58)</f>
        <v/>
      </c>
      <c r="P58" s="4" t="str">
        <f>IF([1]ProcDataRM!S58=0,"",[1]ProcDataRM!S58)</f>
        <v/>
      </c>
      <c r="Q58" s="4" t="str">
        <f>IF([1]ProcDataRM!T58=0,"",[1]ProcDataRM!T58)</f>
        <v/>
      </c>
      <c r="R58" s="4" t="str">
        <f>IF([1]ProcDataRM!U58=0,"",[1]ProcDataRM!U58)</f>
        <v/>
      </c>
    </row>
    <row r="59" spans="1:18" ht="11.25" customHeight="1" x14ac:dyDescent="0.2">
      <c r="B59" s="4" t="str">
        <f>IF([1]ProcDataRM!B59=0,"",[1]ProcDataRM!B59)</f>
        <v>ETGASENSI-N</v>
      </c>
      <c r="C59" s="4" t="str">
        <f>IF([1]ProcDataRM!C59=0,"",[1]ProcDataRM!C59)</f>
        <v xml:space="preserve">Sasol Infrachem Gas Plant </v>
      </c>
      <c r="D59" s="4" t="str">
        <f>IF([1]ProcDataRM!D59=0,"",[1]ProcDataRM!D59)</f>
        <v>PJ,GW</v>
      </c>
      <c r="E59" s="4" t="str">
        <f>IF([1]ProcDataRM!E59=0,"",[1]ProcDataRM!E59)</f>
        <v>PWRGAS</v>
      </c>
      <c r="F59" s="4" t="str">
        <f>IF([1]ProcDataRM!F59=0,"",[1]ProcDataRM!F59)</f>
        <v>ICPELC</v>
      </c>
      <c r="G59" s="4" t="str">
        <f>IF([1]ProcDataRM!G59=0,"",[1]ProcDataRM!G59)</f>
        <v/>
      </c>
      <c r="H59" s="4" t="str">
        <f>IF([1]ProcDataRM!H59=0,"",[1]ProcDataRM!H59)</f>
        <v/>
      </c>
      <c r="I59" s="4" t="str">
        <f>IF([1]ProcDataRM!K59=0,"",[1]ProcDataRM!K59)</f>
        <v/>
      </c>
      <c r="J59" s="4" t="str">
        <f>IF([1]ProcDataRM!L59=0,"",[1]ProcDataRM!L59)</f>
        <v/>
      </c>
      <c r="K59" s="4" t="str">
        <f>IF([1]ProcDataRM!M59=0,"",[1]ProcDataRM!M59)</f>
        <v/>
      </c>
      <c r="L59" s="4" t="str">
        <f>IF([1]ProcDataRM!N59=0,"",[1]ProcDataRM!N59)</f>
        <v/>
      </c>
      <c r="M59" s="4">
        <v>0</v>
      </c>
      <c r="N59" s="4" t="str">
        <f>IF([1]ProcDataRM!Q59=0,"",[1]ProcDataRM!Q59)</f>
        <v/>
      </c>
      <c r="O59" s="4" t="str">
        <f>IF([1]ProcDataRM!R59=0,"",[1]ProcDataRM!R59)</f>
        <v/>
      </c>
      <c r="P59" s="4" t="str">
        <f>IF([1]ProcDataRM!S59=0,"",[1]ProcDataRM!S59)</f>
        <v/>
      </c>
      <c r="Q59" s="4" t="str">
        <f>IF([1]ProcDataRM!T59=0,"",[1]ProcDataRM!T59)</f>
        <v/>
      </c>
      <c r="R59" s="4" t="str">
        <f>IF([1]ProcDataRM!U59=0,"",[1]ProcDataRM!U59)</f>
        <v/>
      </c>
    </row>
    <row r="60" spans="1:18" ht="11.25" customHeight="1" x14ac:dyDescent="0.2">
      <c r="B60" s="4" t="str">
        <f>IF([1]ProcDataRM!B60=0,"",[1]ProcDataRM!B60)</f>
        <v/>
      </c>
      <c r="C60" s="4" t="str">
        <f>IF([1]ProcDataRM!C60=0,"",[1]ProcDataRM!C60)</f>
        <v/>
      </c>
      <c r="D60" s="4" t="str">
        <f>IF([1]ProcDataRM!D60=0,"",[1]ProcDataRM!D60)</f>
        <v/>
      </c>
      <c r="E60" s="4" t="str">
        <f>IF([1]ProcDataRM!E60=0,"",[1]ProcDataRM!E60)</f>
        <v/>
      </c>
      <c r="F60" s="4" t="str">
        <f>IF([1]ProcDataRM!F60=0,"",[1]ProcDataRM!F60)</f>
        <v/>
      </c>
      <c r="G60" s="4" t="str">
        <f>IF([1]ProcDataRM!G60=0,"",[1]ProcDataRM!G60)</f>
        <v/>
      </c>
      <c r="H60" s="4" t="str">
        <f>IF([1]ProcDataRM!H60=0,"",[1]ProcDataRM!H60)</f>
        <v/>
      </c>
      <c r="I60" s="4" t="str">
        <f>IF([1]ProcDataRM!K60=0,"",[1]ProcDataRM!K60)</f>
        <v/>
      </c>
      <c r="J60" s="4" t="str">
        <f>IF([1]ProcDataRM!L60=0,"",[1]ProcDataRM!L60)</f>
        <v/>
      </c>
      <c r="K60" s="4" t="str">
        <f>IF([1]ProcDataRM!M60=0,"",[1]ProcDataRM!M60)</f>
        <v/>
      </c>
      <c r="L60" s="4" t="str">
        <f>IF([1]ProcDataRM!N60=0,"",[1]ProcDataRM!N60)</f>
        <v/>
      </c>
      <c r="M60" s="4" t="str">
        <f>IF([1]ProcDataRM!P60=0,"",[1]ProcDataRM!P60)</f>
        <v/>
      </c>
      <c r="N60" s="4" t="str">
        <f>IF([1]ProcDataRM!Q60=0,"",[1]ProcDataRM!Q60)</f>
        <v/>
      </c>
      <c r="O60" s="4" t="str">
        <f>IF([1]ProcDataRM!R60=0,"",[1]ProcDataRM!R60)</f>
        <v/>
      </c>
      <c r="P60" s="4" t="str">
        <f>IF([1]ProcDataRM!S60=0,"",[1]ProcDataRM!S60)</f>
        <v/>
      </c>
      <c r="Q60" s="4" t="str">
        <f>IF([1]ProcDataRM!T60=0,"",[1]ProcDataRM!T60)</f>
        <v/>
      </c>
      <c r="R60" s="4" t="str">
        <f>IF([1]ProcDataRM!U60=0,"",[1]ProcDataRM!U60)</f>
        <v/>
      </c>
    </row>
    <row r="61" spans="1:18" ht="11.25" customHeight="1" x14ac:dyDescent="0.2">
      <c r="B61" s="4" t="str">
        <f>IF([1]ProcDataRM!B61=0,"",[1]ProcDataRM!B61)</f>
        <v/>
      </c>
      <c r="C61" s="4" t="str">
        <f>IF([1]ProcDataRM!C61=0,"",[1]ProcDataRM!C61)</f>
        <v/>
      </c>
      <c r="D61" s="4" t="str">
        <f>IF([1]ProcDataRM!D61=0,"",[1]ProcDataRM!D61)</f>
        <v/>
      </c>
      <c r="E61" s="4" t="str">
        <f>IF([1]ProcDataRM!E61=0,"",[1]ProcDataRM!E61)</f>
        <v/>
      </c>
      <c r="F61" s="4" t="str">
        <f>IF([1]ProcDataRM!F61=0,"",[1]ProcDataRM!F61)</f>
        <v/>
      </c>
      <c r="G61" s="4" t="str">
        <f>IF([1]ProcDataRM!G61=0,"",[1]ProcDataRM!G61)</f>
        <v/>
      </c>
      <c r="H61" s="4" t="str">
        <f>IF([1]ProcDataRM!H61=0,"",[1]ProcDataRM!H61)</f>
        <v/>
      </c>
      <c r="I61" s="4" t="str">
        <f>IF([1]ProcDataRM!K61=0,"",[1]ProcDataRM!K61)</f>
        <v/>
      </c>
      <c r="J61" s="4" t="str">
        <f>IF([1]ProcDataRM!L61=0,"",[1]ProcDataRM!L61)</f>
        <v/>
      </c>
      <c r="K61" s="4" t="str">
        <f>IF([1]ProcDataRM!M61=0,"",[1]ProcDataRM!M61)</f>
        <v/>
      </c>
      <c r="L61" s="4" t="str">
        <f>IF([1]ProcDataRM!N61=0,"",[1]ProcDataRM!N61)</f>
        <v/>
      </c>
      <c r="M61" s="4" t="str">
        <f>IF([1]ProcDataRM!P61=0,"",[1]ProcDataRM!P61)</f>
        <v/>
      </c>
      <c r="N61" s="4" t="str">
        <f>IF([1]ProcDataRM!Q61=0,"",[1]ProcDataRM!Q61)</f>
        <v/>
      </c>
      <c r="O61" s="4" t="str">
        <f>IF([1]ProcDataRM!R61=0,"",[1]ProcDataRM!R61)</f>
        <v/>
      </c>
      <c r="P61" s="4" t="str">
        <f>IF([1]ProcDataRM!S61=0,"",[1]ProcDataRM!S61)</f>
        <v/>
      </c>
      <c r="Q61" s="4" t="str">
        <f>IF([1]ProcDataRM!T61=0,"",[1]ProcDataRM!T61)</f>
        <v/>
      </c>
      <c r="R61" s="4" t="str">
        <f>IF([1]ProcDataRM!U61=0,"",[1]ProcDataRM!U61)</f>
        <v/>
      </c>
    </row>
    <row r="62" spans="1:18" ht="11.25" customHeight="1" x14ac:dyDescent="0.2">
      <c r="B62" s="4" t="str">
        <f>IF([1]ProcDataRM!B62=0,"",[1]ProcDataRM!B62)</f>
        <v/>
      </c>
      <c r="C62" s="4" t="str">
        <f>IF([1]ProcDataRM!C62=0,"",[1]ProcDataRM!C62)</f>
        <v/>
      </c>
      <c r="D62" s="4" t="str">
        <f>IF([1]ProcDataRM!D62=0,"",[1]ProcDataRM!D62)</f>
        <v/>
      </c>
      <c r="E62" s="4" t="str">
        <f>IF([1]ProcDataRM!E62=0,"",[1]ProcDataRM!E62)</f>
        <v/>
      </c>
      <c r="F62" s="4" t="str">
        <f>IF([1]ProcDataRM!F62=0,"",[1]ProcDataRM!F62)</f>
        <v/>
      </c>
      <c r="G62" s="4" t="str">
        <f>IF([1]ProcDataRM!G62=0,"",[1]ProcDataRM!G62)</f>
        <v/>
      </c>
      <c r="H62" s="4" t="str">
        <f>IF([1]ProcDataRM!H62=0,"",[1]ProcDataRM!H62)</f>
        <v/>
      </c>
      <c r="I62" s="4" t="str">
        <f>IF([1]ProcDataRM!K62=0,"",[1]ProcDataRM!K62)</f>
        <v/>
      </c>
      <c r="J62" s="4" t="str">
        <f>IF([1]ProcDataRM!L62=0,"",[1]ProcDataRM!L62)</f>
        <v/>
      </c>
      <c r="K62" s="4" t="str">
        <f>IF([1]ProcDataRM!M62=0,"",[1]ProcDataRM!M62)</f>
        <v/>
      </c>
      <c r="L62" s="4" t="str">
        <f>IF([1]ProcDataRM!N62=0,"",[1]ProcDataRM!N62)</f>
        <v/>
      </c>
      <c r="M62" s="4" t="str">
        <f>IF([1]ProcDataRM!P62=0,"",[1]ProcDataRM!P62)</f>
        <v/>
      </c>
      <c r="N62" s="4" t="str">
        <f>IF([1]ProcDataRM!Q62=0,"",[1]ProcDataRM!Q62)</f>
        <v/>
      </c>
      <c r="O62" s="4" t="str">
        <f>IF([1]ProcDataRM!R62=0,"",[1]ProcDataRM!R62)</f>
        <v/>
      </c>
      <c r="P62" s="4" t="str">
        <f>IF([1]ProcDataRM!S62=0,"",[1]ProcDataRM!S62)</f>
        <v/>
      </c>
      <c r="Q62" s="4" t="str">
        <f>IF([1]ProcDataRM!T62=0,"",[1]ProcDataRM!T62)</f>
        <v/>
      </c>
      <c r="R62" s="4" t="str">
        <f>IF([1]ProcDataRM!U62=0,"",[1]ProcDataRM!U62)</f>
        <v/>
      </c>
    </row>
  </sheetData>
  <pageMargins left="0.75" right="0.75" top="1" bottom="1" header="0.5" footer="0.5"/>
  <pageSetup paperSize="9" orientation="landscape" horizontalDpi="1200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4103" r:id="rId4" name="cmdAddParamQualifier2">
          <controlPr defaultSize="0" autoLine="0" r:id="rId5">
            <anchor moveWithCells="1">
              <from>
                <xdr:col>0</xdr:col>
                <xdr:colOff>9525</xdr:colOff>
                <xdr:row>5</xdr:row>
                <xdr:rowOff>19050</xdr:rowOff>
              </from>
              <to>
                <xdr:col>1</xdr:col>
                <xdr:colOff>0</xdr:colOff>
                <xdr:row>6</xdr:row>
                <xdr:rowOff>38100</xdr:rowOff>
              </to>
            </anchor>
          </controlPr>
        </control>
      </mc:Choice>
      <mc:Fallback>
        <control shapeId="4103" r:id="rId4" name="cmdAddParamQualifier2"/>
      </mc:Fallback>
    </mc:AlternateContent>
    <mc:AlternateContent xmlns:mc="http://schemas.openxmlformats.org/markup-compatibility/2006">
      <mc:Choice Requires="x14">
        <control shapeId="4102" r:id="rId6" name="cmdCheckTechDataSheet">
          <controlPr defaultSize="0" autoLine="0" r:id="rId7">
            <anchor moveWithCells="1">
              <from>
                <xdr:col>0</xdr:col>
                <xdr:colOff>9525</xdr:colOff>
                <xdr:row>1</xdr:row>
                <xdr:rowOff>114300</xdr:rowOff>
              </from>
              <to>
                <xdr:col>1</xdr:col>
                <xdr:colOff>0</xdr:colOff>
                <xdr:row>2</xdr:row>
                <xdr:rowOff>209550</xdr:rowOff>
              </to>
            </anchor>
          </controlPr>
        </control>
      </mc:Choice>
      <mc:Fallback>
        <control shapeId="4102" r:id="rId6" name="cmdCheckTechDataSheet"/>
      </mc:Fallback>
    </mc:AlternateContent>
    <mc:AlternateContent xmlns:mc="http://schemas.openxmlformats.org/markup-compatibility/2006">
      <mc:Choice Requires="x14">
        <control shapeId="4101" r:id="rId8" name="cmdAddParamQualifier1">
          <controlPr defaultSize="0" autoLine="0" r:id="rId9">
            <anchor moveWithCells="1">
              <from>
                <xdr:col>0</xdr:col>
                <xdr:colOff>9525</xdr:colOff>
                <xdr:row>3</xdr:row>
                <xdr:rowOff>171450</xdr:rowOff>
              </from>
              <to>
                <xdr:col>1</xdr:col>
                <xdr:colOff>0</xdr:colOff>
                <xdr:row>4</xdr:row>
                <xdr:rowOff>133350</xdr:rowOff>
              </to>
            </anchor>
          </controlPr>
        </control>
      </mc:Choice>
      <mc:Fallback>
        <control shapeId="4101" r:id="rId8" name="cmdAddParamQualifier1"/>
      </mc:Fallback>
    </mc:AlternateContent>
    <mc:AlternateContent xmlns:mc="http://schemas.openxmlformats.org/markup-compatibility/2006">
      <mc:Choice Requires="x14">
        <control shapeId="4100" r:id="rId10" name="cmdAddParameter">
          <controlPr defaultSize="0" autoLine="0" r:id="rId11">
            <anchor moveWithCells="1">
              <from>
                <xdr:col>0</xdr:col>
                <xdr:colOff>9525</xdr:colOff>
                <xdr:row>2</xdr:row>
                <xdr:rowOff>190500</xdr:rowOff>
              </from>
              <to>
                <xdr:col>1</xdr:col>
                <xdr:colOff>0</xdr:colOff>
                <xdr:row>2</xdr:row>
                <xdr:rowOff>428625</xdr:rowOff>
              </to>
            </anchor>
          </controlPr>
        </control>
      </mc:Choice>
      <mc:Fallback>
        <control shapeId="4100" r:id="rId10" name="cmdAddParameter"/>
      </mc:Fallback>
    </mc:AlternateContent>
    <mc:AlternateContent xmlns:mc="http://schemas.openxmlformats.org/markup-compatibility/2006">
      <mc:Choice Requires="x14">
        <control shapeId="4099" r:id="rId12" name="cmdCommOUT">
          <controlPr defaultSize="0" autoLine="0" r:id="rId13">
            <anchor moveWithCells="1">
              <from>
                <xdr:col>5</xdr:col>
                <xdr:colOff>0</xdr:colOff>
                <xdr:row>1</xdr:row>
                <xdr:rowOff>114300</xdr:rowOff>
              </from>
              <to>
                <xdr:col>5</xdr:col>
                <xdr:colOff>619125</xdr:colOff>
                <xdr:row>2</xdr:row>
                <xdr:rowOff>209550</xdr:rowOff>
              </to>
            </anchor>
          </controlPr>
        </control>
      </mc:Choice>
      <mc:Fallback>
        <control shapeId="4099" r:id="rId12" name="cmdCommOUT"/>
      </mc:Fallback>
    </mc:AlternateContent>
    <mc:AlternateContent xmlns:mc="http://schemas.openxmlformats.org/markup-compatibility/2006">
      <mc:Choice Requires="x14">
        <control shapeId="4098" r:id="rId14" name="cmdCommIN">
          <controlPr defaultSize="0" autoLine="0" r:id="rId15">
            <anchor moveWithCells="1">
              <from>
                <xdr:col>4</xdr:col>
                <xdr:colOff>0</xdr:colOff>
                <xdr:row>1</xdr:row>
                <xdr:rowOff>114300</xdr:rowOff>
              </from>
              <to>
                <xdr:col>4</xdr:col>
                <xdr:colOff>619125</xdr:colOff>
                <xdr:row>2</xdr:row>
                <xdr:rowOff>209550</xdr:rowOff>
              </to>
            </anchor>
          </controlPr>
        </control>
      </mc:Choice>
      <mc:Fallback>
        <control shapeId="4098" r:id="rId14" name="cmdCommIN"/>
      </mc:Fallback>
    </mc:AlternateContent>
    <mc:AlternateContent xmlns:mc="http://schemas.openxmlformats.org/markup-compatibility/2006">
      <mc:Choice Requires="x14">
        <control shapeId="4097" r:id="rId16" name="cmdTechNameAndDesc">
          <controlPr defaultSize="0" autoLine="0" r:id="rId17">
            <anchor moveWithCells="1">
              <from>
                <xdr:col>1</xdr:col>
                <xdr:colOff>0</xdr:colOff>
                <xdr:row>1</xdr:row>
                <xdr:rowOff>114300</xdr:rowOff>
              </from>
              <to>
                <xdr:col>2</xdr:col>
                <xdr:colOff>847725</xdr:colOff>
                <xdr:row>2</xdr:row>
                <xdr:rowOff>209550</xdr:rowOff>
              </to>
            </anchor>
          </controlPr>
        </control>
      </mc:Choice>
      <mc:Fallback>
        <control shapeId="4097" r:id="rId16" name="cmdTechNameAndDesc"/>
      </mc:Fallback>
    </mc:AlternateContent>
  </control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F8A92-B8E3-4FD4-ABC4-8D9193871A76}">
  <sheetPr codeName="Sheet8">
    <tabColor theme="5"/>
  </sheetPr>
  <dimension ref="A1:AY317"/>
  <sheetViews>
    <sheetView workbookViewId="0"/>
  </sheetViews>
  <sheetFormatPr defaultRowHeight="15" x14ac:dyDescent="0.25"/>
  <cols>
    <col min="1" max="1" width="8.28515625" style="24" bestFit="1" customWidth="1"/>
    <col min="2" max="2" width="12.28515625" style="24" bestFit="1" customWidth="1"/>
    <col min="3" max="3" width="14.7109375" style="24" bestFit="1" customWidth="1"/>
    <col min="4" max="4" width="8.140625" style="24" bestFit="1" customWidth="1"/>
    <col min="5" max="5" width="12.140625" style="24" bestFit="1" customWidth="1"/>
    <col min="6" max="6" width="1.7109375" style="24" bestFit="1" customWidth="1"/>
    <col min="7" max="7" width="8.5703125" style="24" bestFit="1" customWidth="1"/>
    <col min="8" max="8" width="3.42578125" style="24" bestFit="1" customWidth="1"/>
    <col min="9" max="9" width="2" style="24" bestFit="1" customWidth="1"/>
    <col min="10" max="10" width="12" style="24" bestFit="1" customWidth="1"/>
    <col min="11" max="11" width="10" style="24" bestFit="1" customWidth="1"/>
    <col min="12" max="22" width="8" style="24" bestFit="1" customWidth="1"/>
    <col min="23" max="23" width="7" style="24" bestFit="1" customWidth="1"/>
    <col min="24" max="33" width="8" style="24" bestFit="1" customWidth="1"/>
    <col min="34" max="34" width="7" style="24" bestFit="1" customWidth="1"/>
    <col min="35" max="40" width="8" style="24" bestFit="1" customWidth="1"/>
    <col min="41" max="41" width="7" style="24" bestFit="1" customWidth="1"/>
    <col min="42" max="42" width="4.42578125" style="24" bestFit="1" customWidth="1"/>
    <col min="43" max="16384" width="9.140625" style="24"/>
  </cols>
  <sheetData>
    <row r="1" spans="1:51" x14ac:dyDescent="0.25">
      <c r="A1" s="24" t="s">
        <v>22</v>
      </c>
      <c r="B1" s="24" t="s">
        <v>0</v>
      </c>
    </row>
    <row r="2" spans="1:51" x14ac:dyDescent="0.25">
      <c r="B2" s="24" t="s">
        <v>701</v>
      </c>
      <c r="C2" s="24" t="s">
        <v>654</v>
      </c>
      <c r="D2" s="24" t="s">
        <v>7</v>
      </c>
      <c r="E2" s="24" t="s">
        <v>700</v>
      </c>
      <c r="F2" s="24" t="s">
        <v>7</v>
      </c>
      <c r="G2" s="24" t="s">
        <v>13</v>
      </c>
      <c r="H2" s="24" t="s">
        <v>7</v>
      </c>
      <c r="I2" s="24">
        <v>0</v>
      </c>
      <c r="J2" s="24">
        <v>1</v>
      </c>
      <c r="K2" s="24" t="s">
        <v>10</v>
      </c>
      <c r="L2" s="24" t="s">
        <v>10</v>
      </c>
      <c r="M2" s="24" t="s">
        <v>10</v>
      </c>
      <c r="N2" s="24" t="s">
        <v>10</v>
      </c>
      <c r="O2" s="24" t="s">
        <v>10</v>
      </c>
      <c r="P2" s="24" t="s">
        <v>10</v>
      </c>
      <c r="Q2" s="24" t="s">
        <v>10</v>
      </c>
      <c r="R2" s="24" t="s">
        <v>10</v>
      </c>
      <c r="S2" s="24" t="s">
        <v>10</v>
      </c>
      <c r="T2" s="24" t="s">
        <v>10</v>
      </c>
      <c r="U2" s="24" t="s">
        <v>10</v>
      </c>
      <c r="V2" s="24" t="s">
        <v>10</v>
      </c>
      <c r="W2" s="24" t="s">
        <v>10</v>
      </c>
      <c r="X2" s="24" t="s">
        <v>10</v>
      </c>
      <c r="Y2" s="24" t="s">
        <v>10</v>
      </c>
      <c r="Z2" s="24" t="s">
        <v>10</v>
      </c>
      <c r="AA2" s="24" t="s">
        <v>10</v>
      </c>
      <c r="AB2" s="24" t="s">
        <v>10</v>
      </c>
      <c r="AC2" s="24" t="s">
        <v>10</v>
      </c>
      <c r="AD2" s="24" t="s">
        <v>10</v>
      </c>
      <c r="AE2" s="24" t="s">
        <v>10</v>
      </c>
      <c r="AF2" s="24" t="s">
        <v>10</v>
      </c>
      <c r="AG2" s="24" t="s">
        <v>10</v>
      </c>
      <c r="AH2" s="24" t="s">
        <v>10</v>
      </c>
      <c r="AI2" s="24" t="s">
        <v>10</v>
      </c>
      <c r="AJ2" s="24" t="s">
        <v>10</v>
      </c>
      <c r="AK2" s="24" t="s">
        <v>10</v>
      </c>
      <c r="AL2" s="24" t="s">
        <v>10</v>
      </c>
      <c r="AM2" s="24" t="s">
        <v>10</v>
      </c>
      <c r="AN2" s="24" t="s">
        <v>10</v>
      </c>
      <c r="AO2" s="24" t="s">
        <v>10</v>
      </c>
      <c r="AP2" s="24" t="s">
        <v>10</v>
      </c>
    </row>
    <row r="3" spans="1:51" x14ac:dyDescent="0.25">
      <c r="B3" s="24" t="s">
        <v>701</v>
      </c>
      <c r="C3" s="24" t="s">
        <v>658</v>
      </c>
      <c r="D3" s="24" t="s">
        <v>7</v>
      </c>
      <c r="E3" s="24" t="s">
        <v>700</v>
      </c>
      <c r="F3" s="24" t="s">
        <v>7</v>
      </c>
      <c r="G3" s="24" t="s">
        <v>13</v>
      </c>
      <c r="H3" s="24" t="s">
        <v>7</v>
      </c>
      <c r="I3" s="24">
        <v>0</v>
      </c>
      <c r="J3" s="24">
        <v>1</v>
      </c>
      <c r="K3" s="24" t="s">
        <v>10</v>
      </c>
      <c r="L3" s="24" t="s">
        <v>10</v>
      </c>
      <c r="M3" s="24" t="s">
        <v>10</v>
      </c>
      <c r="N3" s="24" t="s">
        <v>10</v>
      </c>
      <c r="O3" s="24" t="s">
        <v>10</v>
      </c>
      <c r="P3" s="24" t="s">
        <v>10</v>
      </c>
      <c r="Q3" s="24" t="s">
        <v>10</v>
      </c>
      <c r="R3" s="24" t="s">
        <v>10</v>
      </c>
      <c r="S3" s="24" t="s">
        <v>10</v>
      </c>
      <c r="T3" s="24" t="s">
        <v>10</v>
      </c>
      <c r="U3" s="24" t="s">
        <v>10</v>
      </c>
      <c r="V3" s="24" t="s">
        <v>10</v>
      </c>
      <c r="W3" s="24" t="s">
        <v>10</v>
      </c>
      <c r="X3" s="24" t="s">
        <v>10</v>
      </c>
      <c r="Y3" s="24" t="s">
        <v>10</v>
      </c>
      <c r="Z3" s="24" t="s">
        <v>10</v>
      </c>
      <c r="AA3" s="24" t="s">
        <v>10</v>
      </c>
      <c r="AB3" s="24" t="s">
        <v>10</v>
      </c>
      <c r="AC3" s="24" t="s">
        <v>10</v>
      </c>
      <c r="AD3" s="24" t="s">
        <v>10</v>
      </c>
      <c r="AE3" s="24" t="s">
        <v>10</v>
      </c>
      <c r="AF3" s="24" t="s">
        <v>10</v>
      </c>
      <c r="AG3" s="24" t="s">
        <v>10</v>
      </c>
      <c r="AH3" s="24" t="s">
        <v>10</v>
      </c>
      <c r="AI3" s="24" t="s">
        <v>10</v>
      </c>
      <c r="AJ3" s="24" t="s">
        <v>10</v>
      </c>
      <c r="AK3" s="24" t="s">
        <v>10</v>
      </c>
      <c r="AL3" s="24" t="s">
        <v>10</v>
      </c>
      <c r="AM3" s="24" t="s">
        <v>10</v>
      </c>
      <c r="AN3" s="24" t="s">
        <v>10</v>
      </c>
      <c r="AO3" s="24" t="s">
        <v>10</v>
      </c>
      <c r="AP3" s="24" t="s">
        <v>10</v>
      </c>
    </row>
    <row r="4" spans="1:51" x14ac:dyDescent="0.25">
      <c r="B4" s="24" t="s">
        <v>701</v>
      </c>
      <c r="C4" s="24" t="s">
        <v>660</v>
      </c>
      <c r="D4" s="24" t="s">
        <v>7</v>
      </c>
      <c r="E4" s="24" t="s">
        <v>700</v>
      </c>
      <c r="F4" s="24" t="s">
        <v>7</v>
      </c>
      <c r="G4" s="24" t="s">
        <v>13</v>
      </c>
      <c r="H4" s="24" t="s">
        <v>7</v>
      </c>
      <c r="I4" s="24">
        <v>0</v>
      </c>
      <c r="J4" s="24">
        <v>1</v>
      </c>
      <c r="K4" s="24" t="s">
        <v>10</v>
      </c>
      <c r="L4" s="24" t="s">
        <v>10</v>
      </c>
      <c r="M4" s="24" t="s">
        <v>10</v>
      </c>
      <c r="N4" s="24" t="s">
        <v>10</v>
      </c>
      <c r="O4" s="24" t="s">
        <v>10</v>
      </c>
      <c r="P4" s="24" t="s">
        <v>10</v>
      </c>
      <c r="Q4" s="24" t="s">
        <v>10</v>
      </c>
      <c r="R4" s="24" t="s">
        <v>10</v>
      </c>
      <c r="S4" s="24" t="s">
        <v>10</v>
      </c>
      <c r="T4" s="24" t="s">
        <v>10</v>
      </c>
      <c r="U4" s="24" t="s">
        <v>10</v>
      </c>
      <c r="V4" s="24" t="s">
        <v>10</v>
      </c>
      <c r="W4" s="24" t="s">
        <v>10</v>
      </c>
      <c r="X4" s="24" t="s">
        <v>10</v>
      </c>
      <c r="Y4" s="24" t="s">
        <v>10</v>
      </c>
      <c r="Z4" s="24" t="s">
        <v>10</v>
      </c>
      <c r="AA4" s="24" t="s">
        <v>10</v>
      </c>
      <c r="AB4" s="24" t="s">
        <v>10</v>
      </c>
      <c r="AC4" s="24" t="s">
        <v>10</v>
      </c>
      <c r="AD4" s="24" t="s">
        <v>10</v>
      </c>
      <c r="AE4" s="24" t="s">
        <v>10</v>
      </c>
      <c r="AF4" s="24" t="s">
        <v>10</v>
      </c>
      <c r="AG4" s="24" t="s">
        <v>10</v>
      </c>
      <c r="AH4" s="24" t="s">
        <v>10</v>
      </c>
      <c r="AI4" s="24" t="s">
        <v>10</v>
      </c>
      <c r="AJ4" s="24" t="s">
        <v>10</v>
      </c>
      <c r="AK4" s="24" t="s">
        <v>10</v>
      </c>
      <c r="AL4" s="24" t="s">
        <v>10</v>
      </c>
      <c r="AM4" s="24" t="s">
        <v>10</v>
      </c>
      <c r="AN4" s="24" t="s">
        <v>10</v>
      </c>
      <c r="AO4" s="24" t="s">
        <v>10</v>
      </c>
      <c r="AP4" s="24" t="s">
        <v>10</v>
      </c>
    </row>
    <row r="5" spans="1:51" x14ac:dyDescent="0.25">
      <c r="B5" s="24" t="s">
        <v>701</v>
      </c>
      <c r="C5" s="24" t="s">
        <v>662</v>
      </c>
      <c r="D5" s="24" t="s">
        <v>7</v>
      </c>
      <c r="E5" s="24" t="s">
        <v>700</v>
      </c>
      <c r="F5" s="24" t="s">
        <v>7</v>
      </c>
      <c r="G5" s="24" t="s">
        <v>13</v>
      </c>
      <c r="H5" s="24" t="s">
        <v>7</v>
      </c>
      <c r="I5" s="24">
        <v>0</v>
      </c>
      <c r="J5" s="24">
        <v>1</v>
      </c>
      <c r="K5" s="24" t="s">
        <v>10</v>
      </c>
      <c r="L5" s="24" t="s">
        <v>10</v>
      </c>
      <c r="M5" s="24" t="s">
        <v>10</v>
      </c>
      <c r="N5" s="24" t="s">
        <v>10</v>
      </c>
      <c r="O5" s="24" t="s">
        <v>10</v>
      </c>
      <c r="P5" s="24" t="s">
        <v>10</v>
      </c>
      <c r="Q5" s="24" t="s">
        <v>10</v>
      </c>
      <c r="R5" s="24" t="s">
        <v>10</v>
      </c>
      <c r="S5" s="24" t="s">
        <v>10</v>
      </c>
      <c r="T5" s="24" t="s">
        <v>10</v>
      </c>
      <c r="U5" s="24" t="s">
        <v>10</v>
      </c>
      <c r="V5" s="24" t="s">
        <v>10</v>
      </c>
      <c r="W5" s="24" t="s">
        <v>10</v>
      </c>
      <c r="X5" s="24" t="s">
        <v>10</v>
      </c>
      <c r="Y5" s="24" t="s">
        <v>10</v>
      </c>
      <c r="Z5" s="24" t="s">
        <v>10</v>
      </c>
      <c r="AA5" s="24" t="s">
        <v>10</v>
      </c>
      <c r="AB5" s="24" t="s">
        <v>10</v>
      </c>
      <c r="AC5" s="24" t="s">
        <v>10</v>
      </c>
      <c r="AD5" s="24" t="s">
        <v>10</v>
      </c>
      <c r="AE5" s="24" t="s">
        <v>10</v>
      </c>
      <c r="AF5" s="24" t="s">
        <v>10</v>
      </c>
      <c r="AG5" s="24" t="s">
        <v>10</v>
      </c>
      <c r="AH5" s="24" t="s">
        <v>10</v>
      </c>
      <c r="AI5" s="24" t="s">
        <v>10</v>
      </c>
      <c r="AJ5" s="24" t="s">
        <v>10</v>
      </c>
      <c r="AK5" s="24" t="s">
        <v>10</v>
      </c>
      <c r="AL5" s="24" t="s">
        <v>10</v>
      </c>
      <c r="AM5" s="24" t="s">
        <v>10</v>
      </c>
      <c r="AN5" s="24" t="s">
        <v>10</v>
      </c>
      <c r="AO5" s="24" t="s">
        <v>10</v>
      </c>
      <c r="AP5" s="24" t="s">
        <v>10</v>
      </c>
    </row>
    <row r="6" spans="1:51" x14ac:dyDescent="0.25">
      <c r="B6" s="24" t="s">
        <v>8</v>
      </c>
      <c r="C6" s="24" t="s">
        <v>692</v>
      </c>
      <c r="D6" s="24" t="s">
        <v>7</v>
      </c>
      <c r="E6" s="24" t="s">
        <v>7</v>
      </c>
      <c r="F6" s="24" t="s">
        <v>7</v>
      </c>
      <c r="G6" s="24" t="s">
        <v>7</v>
      </c>
      <c r="H6" s="24" t="s">
        <v>697</v>
      </c>
      <c r="I6" s="24">
        <v>3</v>
      </c>
      <c r="J6" s="24">
        <v>0</v>
      </c>
      <c r="K6" s="24" t="s">
        <v>10</v>
      </c>
      <c r="L6" s="24" t="s">
        <v>10</v>
      </c>
      <c r="M6" s="24" t="s">
        <v>10</v>
      </c>
      <c r="N6" s="24" t="s">
        <v>10</v>
      </c>
      <c r="O6" s="24" t="s">
        <v>10</v>
      </c>
      <c r="P6" s="24" t="s">
        <v>10</v>
      </c>
      <c r="Q6" s="24" t="s">
        <v>10</v>
      </c>
      <c r="R6" s="24" t="s">
        <v>10</v>
      </c>
      <c r="S6" s="24" t="s">
        <v>10</v>
      </c>
      <c r="T6" s="24" t="s">
        <v>10</v>
      </c>
      <c r="U6" s="24" t="s">
        <v>10</v>
      </c>
      <c r="V6" s="24" t="s">
        <v>10</v>
      </c>
      <c r="W6" s="24" t="s">
        <v>10</v>
      </c>
      <c r="X6" s="24" t="s">
        <v>10</v>
      </c>
      <c r="Y6" s="24" t="s">
        <v>10</v>
      </c>
      <c r="Z6" s="24" t="s">
        <v>10</v>
      </c>
      <c r="AA6" s="24" t="s">
        <v>10</v>
      </c>
      <c r="AB6" s="24" t="s">
        <v>10</v>
      </c>
      <c r="AC6" s="24" t="s">
        <v>10</v>
      </c>
      <c r="AD6" s="24" t="s">
        <v>10</v>
      </c>
      <c r="AE6" s="24" t="s">
        <v>10</v>
      </c>
      <c r="AF6" s="24" t="s">
        <v>10</v>
      </c>
      <c r="AG6" s="24" t="s">
        <v>10</v>
      </c>
      <c r="AH6" s="24" t="s">
        <v>10</v>
      </c>
      <c r="AI6" s="24" t="s">
        <v>10</v>
      </c>
      <c r="AJ6" s="24" t="s">
        <v>10</v>
      </c>
      <c r="AK6" s="24" t="s">
        <v>10</v>
      </c>
      <c r="AL6" s="24" t="s">
        <v>10</v>
      </c>
      <c r="AM6" s="24" t="s">
        <v>10</v>
      </c>
      <c r="AN6" s="24" t="s">
        <v>10</v>
      </c>
      <c r="AO6" s="24" t="s">
        <v>10</v>
      </c>
      <c r="AP6" s="24" t="s">
        <v>10</v>
      </c>
    </row>
    <row r="7" spans="1:51" x14ac:dyDescent="0.25">
      <c r="B7" s="24" t="s">
        <v>8</v>
      </c>
      <c r="C7" s="24" t="s">
        <v>693</v>
      </c>
      <c r="D7" s="24" t="s">
        <v>7</v>
      </c>
      <c r="E7" s="24" t="s">
        <v>7</v>
      </c>
      <c r="F7" s="24" t="s">
        <v>7</v>
      </c>
      <c r="G7" s="24" t="s">
        <v>7</v>
      </c>
      <c r="H7" s="24" t="s">
        <v>697</v>
      </c>
      <c r="I7" s="24">
        <v>3</v>
      </c>
      <c r="J7" s="24">
        <v>0</v>
      </c>
      <c r="K7" s="24" t="s">
        <v>10</v>
      </c>
      <c r="L7" s="24" t="s">
        <v>10</v>
      </c>
      <c r="M7" s="24" t="s">
        <v>10</v>
      </c>
      <c r="N7" s="24" t="s">
        <v>10</v>
      </c>
      <c r="O7" s="24" t="s">
        <v>10</v>
      </c>
      <c r="P7" s="24" t="s">
        <v>10</v>
      </c>
      <c r="Q7" s="24" t="s">
        <v>10</v>
      </c>
      <c r="R7" s="24" t="s">
        <v>10</v>
      </c>
      <c r="S7" s="24" t="s">
        <v>10</v>
      </c>
      <c r="T7" s="24" t="s">
        <v>10</v>
      </c>
      <c r="U7" s="24" t="s">
        <v>10</v>
      </c>
      <c r="V7" s="24" t="s">
        <v>10</v>
      </c>
      <c r="W7" s="24" t="s">
        <v>10</v>
      </c>
      <c r="X7" s="24" t="s">
        <v>10</v>
      </c>
      <c r="Y7" s="24" t="s">
        <v>10</v>
      </c>
      <c r="Z7" s="24" t="s">
        <v>10</v>
      </c>
      <c r="AA7" s="24" t="s">
        <v>10</v>
      </c>
      <c r="AB7" s="24" t="s">
        <v>10</v>
      </c>
      <c r="AC7" s="24" t="s">
        <v>10</v>
      </c>
      <c r="AD7" s="24" t="s">
        <v>10</v>
      </c>
      <c r="AE7" s="24" t="s">
        <v>10</v>
      </c>
      <c r="AF7" s="24" t="s">
        <v>10</v>
      </c>
      <c r="AG7" s="24" t="s">
        <v>10</v>
      </c>
      <c r="AH7" s="24" t="s">
        <v>10</v>
      </c>
      <c r="AI7" s="24" t="s">
        <v>10</v>
      </c>
      <c r="AJ7" s="24" t="s">
        <v>10</v>
      </c>
      <c r="AK7" s="24" t="s">
        <v>10</v>
      </c>
      <c r="AL7" s="24" t="s">
        <v>10</v>
      </c>
      <c r="AM7" s="24" t="s">
        <v>10</v>
      </c>
      <c r="AN7" s="24" t="s">
        <v>10</v>
      </c>
      <c r="AO7" s="24" t="s">
        <v>10</v>
      </c>
      <c r="AP7" s="24" t="s">
        <v>10</v>
      </c>
      <c r="AX7" s="24">
        <f>COUNTIF(PWR_Lab!J2:J179,"&gt;0")</f>
        <v>76</v>
      </c>
      <c r="AY7" s="24">
        <v>4</v>
      </c>
    </row>
    <row r="8" spans="1:51" x14ac:dyDescent="0.25">
      <c r="B8" s="24" t="s">
        <v>8</v>
      </c>
      <c r="C8" s="24" t="s">
        <v>694</v>
      </c>
      <c r="D8" s="24" t="s">
        <v>7</v>
      </c>
      <c r="E8" s="24" t="s">
        <v>7</v>
      </c>
      <c r="F8" s="24" t="s">
        <v>7</v>
      </c>
      <c r="G8" s="24" t="s">
        <v>7</v>
      </c>
      <c r="H8" s="24" t="s">
        <v>697</v>
      </c>
      <c r="I8" s="24">
        <v>3</v>
      </c>
      <c r="J8" s="24">
        <v>0</v>
      </c>
      <c r="K8" s="24" t="s">
        <v>10</v>
      </c>
      <c r="L8" s="24" t="s">
        <v>10</v>
      </c>
      <c r="M8" s="24" t="s">
        <v>10</v>
      </c>
      <c r="N8" s="24" t="s">
        <v>10</v>
      </c>
      <c r="O8" s="24" t="s">
        <v>10</v>
      </c>
      <c r="P8" s="24" t="s">
        <v>10</v>
      </c>
      <c r="Q8" s="24" t="s">
        <v>10</v>
      </c>
      <c r="R8" s="24" t="s">
        <v>10</v>
      </c>
      <c r="S8" s="24" t="s">
        <v>10</v>
      </c>
      <c r="T8" s="24" t="s">
        <v>10</v>
      </c>
      <c r="U8" s="24" t="s">
        <v>10</v>
      </c>
      <c r="V8" s="24" t="s">
        <v>10</v>
      </c>
      <c r="W8" s="24" t="s">
        <v>10</v>
      </c>
      <c r="X8" s="24" t="s">
        <v>10</v>
      </c>
      <c r="Y8" s="24" t="s">
        <v>10</v>
      </c>
      <c r="Z8" s="24" t="s">
        <v>10</v>
      </c>
      <c r="AA8" s="24" t="s">
        <v>10</v>
      </c>
      <c r="AB8" s="24" t="s">
        <v>10</v>
      </c>
      <c r="AC8" s="24" t="s">
        <v>10</v>
      </c>
      <c r="AD8" s="24" t="s">
        <v>10</v>
      </c>
      <c r="AE8" s="24" t="s">
        <v>10</v>
      </c>
      <c r="AF8" s="24" t="s">
        <v>10</v>
      </c>
      <c r="AG8" s="24" t="s">
        <v>10</v>
      </c>
      <c r="AH8" s="24" t="s">
        <v>10</v>
      </c>
      <c r="AI8" s="24" t="s">
        <v>10</v>
      </c>
      <c r="AJ8" s="24" t="s">
        <v>10</v>
      </c>
      <c r="AK8" s="24" t="s">
        <v>10</v>
      </c>
      <c r="AL8" s="24" t="s">
        <v>10</v>
      </c>
      <c r="AM8" s="24" t="s">
        <v>10</v>
      </c>
      <c r="AN8" s="24" t="s">
        <v>10</v>
      </c>
      <c r="AO8" s="24" t="s">
        <v>10</v>
      </c>
      <c r="AP8" s="24" t="s">
        <v>10</v>
      </c>
      <c r="AX8" s="24" t="s">
        <v>699</v>
      </c>
      <c r="AY8" s="24" t="s">
        <v>698</v>
      </c>
    </row>
    <row r="9" spans="1:51" x14ac:dyDescent="0.25">
      <c r="B9" s="24" t="s">
        <v>8</v>
      </c>
      <c r="C9" s="24" t="s">
        <v>695</v>
      </c>
      <c r="D9" s="24" t="s">
        <v>7</v>
      </c>
      <c r="E9" s="24" t="s">
        <v>7</v>
      </c>
      <c r="F9" s="24" t="s">
        <v>7</v>
      </c>
      <c r="G9" s="24" t="s">
        <v>7</v>
      </c>
      <c r="H9" s="24" t="s">
        <v>697</v>
      </c>
      <c r="I9" s="24">
        <v>3</v>
      </c>
      <c r="J9" s="24">
        <v>0</v>
      </c>
      <c r="K9" s="24" t="s">
        <v>10</v>
      </c>
      <c r="L9" s="24" t="s">
        <v>10</v>
      </c>
      <c r="M9" s="24" t="s">
        <v>10</v>
      </c>
      <c r="N9" s="24" t="s">
        <v>10</v>
      </c>
      <c r="O9" s="24" t="s">
        <v>10</v>
      </c>
      <c r="P9" s="24" t="s">
        <v>10</v>
      </c>
      <c r="Q9" s="24" t="s">
        <v>10</v>
      </c>
      <c r="R9" s="24" t="s">
        <v>10</v>
      </c>
      <c r="S9" s="24" t="s">
        <v>10</v>
      </c>
      <c r="T9" s="24" t="s">
        <v>10</v>
      </c>
      <c r="U9" s="24" t="s">
        <v>10</v>
      </c>
      <c r="V9" s="24" t="s">
        <v>10</v>
      </c>
      <c r="W9" s="24" t="s">
        <v>10</v>
      </c>
      <c r="X9" s="24" t="s">
        <v>10</v>
      </c>
      <c r="Y9" s="24" t="s">
        <v>10</v>
      </c>
      <c r="Z9" s="24" t="s">
        <v>10</v>
      </c>
      <c r="AA9" s="24" t="s">
        <v>10</v>
      </c>
      <c r="AB9" s="24" t="s">
        <v>10</v>
      </c>
      <c r="AC9" s="24" t="s">
        <v>10</v>
      </c>
      <c r="AD9" s="24" t="s">
        <v>10</v>
      </c>
      <c r="AE9" s="24" t="s">
        <v>10</v>
      </c>
      <c r="AF9" s="24" t="s">
        <v>10</v>
      </c>
      <c r="AG9" s="24" t="s">
        <v>10</v>
      </c>
      <c r="AH9" s="24" t="s">
        <v>10</v>
      </c>
      <c r="AI9" s="24" t="s">
        <v>10</v>
      </c>
      <c r="AJ9" s="24" t="s">
        <v>10</v>
      </c>
      <c r="AK9" s="24" t="s">
        <v>10</v>
      </c>
      <c r="AL9" s="24" t="s">
        <v>10</v>
      </c>
      <c r="AM9" s="24" t="s">
        <v>10</v>
      </c>
      <c r="AN9" s="24" t="s">
        <v>10</v>
      </c>
      <c r="AO9" s="24" t="s">
        <v>10</v>
      </c>
      <c r="AP9" s="24" t="s">
        <v>10</v>
      </c>
    </row>
    <row r="10" spans="1:51" x14ac:dyDescent="0.25">
      <c r="B10" s="24" t="s">
        <v>696</v>
      </c>
      <c r="C10" s="24" t="str">
        <f>C6</f>
        <v>UCPWR_FLAB-P</v>
      </c>
      <c r="D10" s="24" t="s">
        <v>12</v>
      </c>
      <c r="E10" s="24" t="str">
        <f>C2</f>
        <v>EP_FLAB-P</v>
      </c>
      <c r="F10" s="24" t="s">
        <v>7</v>
      </c>
      <c r="G10" s="24" t="s">
        <v>13</v>
      </c>
      <c r="H10" s="24" t="s">
        <v>7</v>
      </c>
      <c r="I10" s="24">
        <v>3</v>
      </c>
      <c r="J10" s="24">
        <v>1</v>
      </c>
      <c r="K10" s="24" t="s">
        <v>10</v>
      </c>
      <c r="L10" s="24" t="s">
        <v>10</v>
      </c>
      <c r="M10" s="24" t="s">
        <v>10</v>
      </c>
      <c r="N10" s="24" t="s">
        <v>10</v>
      </c>
      <c r="O10" s="24" t="s">
        <v>10</v>
      </c>
      <c r="P10" s="24" t="s">
        <v>10</v>
      </c>
      <c r="Q10" s="24" t="s">
        <v>10</v>
      </c>
      <c r="R10" s="24" t="s">
        <v>10</v>
      </c>
      <c r="S10" s="24" t="s">
        <v>10</v>
      </c>
      <c r="T10" s="24" t="s">
        <v>10</v>
      </c>
      <c r="U10" s="24" t="s">
        <v>10</v>
      </c>
      <c r="V10" s="24" t="s">
        <v>10</v>
      </c>
      <c r="W10" s="24" t="s">
        <v>10</v>
      </c>
      <c r="X10" s="24" t="s">
        <v>10</v>
      </c>
      <c r="Y10" s="24" t="s">
        <v>10</v>
      </c>
      <c r="Z10" s="24" t="s">
        <v>10</v>
      </c>
      <c r="AA10" s="24" t="s">
        <v>10</v>
      </c>
      <c r="AB10" s="24" t="s">
        <v>10</v>
      </c>
      <c r="AC10" s="24" t="s">
        <v>10</v>
      </c>
      <c r="AD10" s="24" t="s">
        <v>10</v>
      </c>
      <c r="AE10" s="24" t="s">
        <v>10</v>
      </c>
      <c r="AF10" s="24" t="s">
        <v>10</v>
      </c>
      <c r="AG10" s="24" t="s">
        <v>10</v>
      </c>
      <c r="AH10" s="24" t="s">
        <v>10</v>
      </c>
      <c r="AI10" s="24" t="s">
        <v>10</v>
      </c>
      <c r="AJ10" s="24" t="s">
        <v>10</v>
      </c>
      <c r="AK10" s="24" t="s">
        <v>10</v>
      </c>
      <c r="AL10" s="24" t="s">
        <v>10</v>
      </c>
      <c r="AM10" s="24" t="s">
        <v>10</v>
      </c>
      <c r="AN10" s="24" t="s">
        <v>10</v>
      </c>
      <c r="AO10" s="24" t="s">
        <v>10</v>
      </c>
      <c r="AP10" s="24" t="s">
        <v>10</v>
      </c>
    </row>
    <row r="11" spans="1:51" x14ac:dyDescent="0.25">
      <c r="B11" s="24" t="s">
        <v>696</v>
      </c>
      <c r="C11" s="24" t="str">
        <f t="shared" ref="C11:C74" si="0">C7</f>
        <v>UCPWR_FLAB-M</v>
      </c>
      <c r="D11" s="24" t="s">
        <v>12</v>
      </c>
      <c r="E11" s="24" t="str">
        <f>C3</f>
        <v>EP_FLAB-M</v>
      </c>
      <c r="F11" s="24" t="s">
        <v>7</v>
      </c>
      <c r="G11" s="24" t="s">
        <v>13</v>
      </c>
      <c r="H11" s="24" t="s">
        <v>7</v>
      </c>
      <c r="I11" s="24">
        <v>3</v>
      </c>
      <c r="J11" s="24">
        <v>1</v>
      </c>
      <c r="K11" s="24" t="s">
        <v>10</v>
      </c>
      <c r="L11" s="24" t="s">
        <v>10</v>
      </c>
      <c r="M11" s="24" t="s">
        <v>10</v>
      </c>
      <c r="N11" s="24" t="s">
        <v>10</v>
      </c>
      <c r="O11" s="24" t="s">
        <v>10</v>
      </c>
      <c r="P11" s="24" t="s">
        <v>10</v>
      </c>
      <c r="Q11" s="24" t="s">
        <v>10</v>
      </c>
      <c r="R11" s="24" t="s">
        <v>10</v>
      </c>
      <c r="S11" s="24" t="s">
        <v>10</v>
      </c>
      <c r="T11" s="24" t="s">
        <v>10</v>
      </c>
      <c r="U11" s="24" t="s">
        <v>10</v>
      </c>
      <c r="V11" s="24" t="s">
        <v>10</v>
      </c>
      <c r="W11" s="24" t="s">
        <v>10</v>
      </c>
      <c r="X11" s="24" t="s">
        <v>10</v>
      </c>
      <c r="Y11" s="24" t="s">
        <v>10</v>
      </c>
      <c r="Z11" s="24" t="s">
        <v>10</v>
      </c>
      <c r="AA11" s="24" t="s">
        <v>10</v>
      </c>
      <c r="AB11" s="24" t="s">
        <v>10</v>
      </c>
      <c r="AC11" s="24" t="s">
        <v>10</v>
      </c>
      <c r="AD11" s="24" t="s">
        <v>10</v>
      </c>
      <c r="AE11" s="24" t="s">
        <v>10</v>
      </c>
      <c r="AF11" s="24" t="s">
        <v>10</v>
      </c>
      <c r="AG11" s="24" t="s">
        <v>10</v>
      </c>
      <c r="AH11" s="24" t="s">
        <v>10</v>
      </c>
      <c r="AI11" s="24" t="s">
        <v>10</v>
      </c>
      <c r="AJ11" s="24" t="s">
        <v>10</v>
      </c>
      <c r="AK11" s="24" t="s">
        <v>10</v>
      </c>
      <c r="AL11" s="24" t="s">
        <v>10</v>
      </c>
      <c r="AM11" s="24" t="s">
        <v>10</v>
      </c>
      <c r="AN11" s="24" t="s">
        <v>10</v>
      </c>
      <c r="AO11" s="24" t="s">
        <v>10</v>
      </c>
      <c r="AP11" s="24" t="s">
        <v>10</v>
      </c>
    </row>
    <row r="12" spans="1:51" x14ac:dyDescent="0.25">
      <c r="B12" s="24" t="s">
        <v>696</v>
      </c>
      <c r="C12" s="24" t="str">
        <f t="shared" si="0"/>
        <v>UCPWR_FLAB-S</v>
      </c>
      <c r="D12" s="24" t="s">
        <v>12</v>
      </c>
      <c r="E12" s="24" t="str">
        <f>C4</f>
        <v>EP_FLAB-S</v>
      </c>
      <c r="F12" s="24" t="s">
        <v>7</v>
      </c>
      <c r="G12" s="24" t="s">
        <v>13</v>
      </c>
      <c r="H12" s="24" t="s">
        <v>7</v>
      </c>
      <c r="I12" s="24">
        <v>3</v>
      </c>
      <c r="J12" s="24">
        <v>1</v>
      </c>
      <c r="K12" s="24" t="s">
        <v>10</v>
      </c>
      <c r="L12" s="24" t="s">
        <v>10</v>
      </c>
      <c r="M12" s="24" t="s">
        <v>10</v>
      </c>
      <c r="N12" s="24" t="s">
        <v>10</v>
      </c>
      <c r="O12" s="24" t="s">
        <v>10</v>
      </c>
      <c r="P12" s="24" t="s">
        <v>10</v>
      </c>
      <c r="Q12" s="24" t="s">
        <v>10</v>
      </c>
      <c r="R12" s="24" t="s">
        <v>10</v>
      </c>
      <c r="S12" s="24" t="s">
        <v>10</v>
      </c>
      <c r="T12" s="24" t="s">
        <v>10</v>
      </c>
      <c r="U12" s="24" t="s">
        <v>10</v>
      </c>
      <c r="V12" s="24" t="s">
        <v>10</v>
      </c>
      <c r="W12" s="24" t="s">
        <v>10</v>
      </c>
      <c r="X12" s="24" t="s">
        <v>10</v>
      </c>
      <c r="Y12" s="24" t="s">
        <v>10</v>
      </c>
      <c r="Z12" s="24" t="s">
        <v>10</v>
      </c>
      <c r="AA12" s="24" t="s">
        <v>10</v>
      </c>
      <c r="AB12" s="24" t="s">
        <v>10</v>
      </c>
      <c r="AC12" s="24" t="s">
        <v>10</v>
      </c>
      <c r="AD12" s="24" t="s">
        <v>10</v>
      </c>
      <c r="AE12" s="24" t="s">
        <v>10</v>
      </c>
      <c r="AF12" s="24" t="s">
        <v>10</v>
      </c>
      <c r="AG12" s="24" t="s">
        <v>10</v>
      </c>
      <c r="AH12" s="24" t="s">
        <v>10</v>
      </c>
      <c r="AI12" s="24" t="s">
        <v>10</v>
      </c>
      <c r="AJ12" s="24" t="s">
        <v>10</v>
      </c>
      <c r="AK12" s="24" t="s">
        <v>10</v>
      </c>
      <c r="AL12" s="24" t="s">
        <v>10</v>
      </c>
      <c r="AM12" s="24" t="s">
        <v>10</v>
      </c>
      <c r="AN12" s="24" t="s">
        <v>10</v>
      </c>
      <c r="AO12" s="24" t="s">
        <v>10</v>
      </c>
      <c r="AP12" s="24" t="s">
        <v>10</v>
      </c>
    </row>
    <row r="13" spans="1:51" x14ac:dyDescent="0.25">
      <c r="B13" s="24" t="s">
        <v>696</v>
      </c>
      <c r="C13" s="24" t="str">
        <f t="shared" si="0"/>
        <v>UCPWR_FLAB-T</v>
      </c>
      <c r="D13" s="24" t="s">
        <v>12</v>
      </c>
      <c r="E13" s="24" t="str">
        <f>C5</f>
        <v>EP_FLAB-T</v>
      </c>
      <c r="F13" s="24" t="s">
        <v>7</v>
      </c>
      <c r="G13" s="24" t="s">
        <v>13</v>
      </c>
      <c r="H13" s="24" t="s">
        <v>7</v>
      </c>
      <c r="I13" s="24">
        <v>3</v>
      </c>
      <c r="J13" s="24">
        <v>1</v>
      </c>
      <c r="K13" s="24" t="s">
        <v>10</v>
      </c>
      <c r="L13" s="24" t="s">
        <v>10</v>
      </c>
      <c r="M13" s="24" t="s">
        <v>10</v>
      </c>
      <c r="N13" s="24" t="s">
        <v>10</v>
      </c>
      <c r="O13" s="24" t="s">
        <v>10</v>
      </c>
      <c r="P13" s="24" t="s">
        <v>10</v>
      </c>
      <c r="Q13" s="24" t="s">
        <v>10</v>
      </c>
      <c r="R13" s="24" t="s">
        <v>10</v>
      </c>
      <c r="S13" s="24" t="s">
        <v>10</v>
      </c>
      <c r="T13" s="24" t="s">
        <v>10</v>
      </c>
      <c r="U13" s="24" t="s">
        <v>10</v>
      </c>
      <c r="V13" s="24" t="s">
        <v>10</v>
      </c>
      <c r="W13" s="24" t="s">
        <v>10</v>
      </c>
      <c r="X13" s="24" t="s">
        <v>10</v>
      </c>
      <c r="Y13" s="24" t="s">
        <v>10</v>
      </c>
      <c r="Z13" s="24" t="s">
        <v>10</v>
      </c>
      <c r="AA13" s="24" t="s">
        <v>10</v>
      </c>
      <c r="AB13" s="24" t="s">
        <v>10</v>
      </c>
      <c r="AC13" s="24" t="s">
        <v>10</v>
      </c>
      <c r="AD13" s="24" t="s">
        <v>10</v>
      </c>
      <c r="AE13" s="24" t="s">
        <v>10</v>
      </c>
      <c r="AF13" s="24" t="s">
        <v>10</v>
      </c>
      <c r="AG13" s="24" t="s">
        <v>10</v>
      </c>
      <c r="AH13" s="24" t="s">
        <v>10</v>
      </c>
      <c r="AI13" s="24" t="s">
        <v>10</v>
      </c>
      <c r="AJ13" s="24" t="s">
        <v>10</v>
      </c>
      <c r="AK13" s="24" t="s">
        <v>10</v>
      </c>
      <c r="AL13" s="24" t="s">
        <v>10</v>
      </c>
      <c r="AM13" s="24" t="s">
        <v>10</v>
      </c>
      <c r="AN13" s="24" t="s">
        <v>10</v>
      </c>
      <c r="AO13" s="24" t="s">
        <v>10</v>
      </c>
      <c r="AP13" s="24" t="s">
        <v>10</v>
      </c>
    </row>
    <row r="14" spans="1:51" x14ac:dyDescent="0.25">
      <c r="A14" s="24" t="str">
        <f>IF(ISERROR(MATCH(E14,PWR_Lab!$S$3:$S$140,0)),"*","")</f>
        <v/>
      </c>
      <c r="B14" s="24" t="s">
        <v>18</v>
      </c>
      <c r="C14" s="24" t="str">
        <f t="shared" si="0"/>
        <v>UCPWR_FLAB-P</v>
      </c>
      <c r="D14" s="24" t="s">
        <v>12</v>
      </c>
      <c r="E14" s="24" t="str" cm="1">
        <f t="array" ref="E14">INDEX(PWR_Lab!$A$2:$A$179,AX14)</f>
        <v>EPTSTO-E</v>
      </c>
      <c r="F14" s="24" t="s">
        <v>7</v>
      </c>
      <c r="G14" s="24" t="s">
        <v>7</v>
      </c>
      <c r="H14" s="24" t="s">
        <v>7</v>
      </c>
      <c r="I14" s="24">
        <v>3</v>
      </c>
      <c r="J14" s="24" cm="1">
        <f t="array" ref="J14">-INDEX(PWR_Lab!$F$2:$I$179,AX14,AY14)</f>
        <v>-1.72E-2</v>
      </c>
      <c r="K14" s="24" t="s">
        <v>10</v>
      </c>
      <c r="L14" s="24" t="s">
        <v>10</v>
      </c>
      <c r="M14" s="24" t="s">
        <v>10</v>
      </c>
      <c r="N14" s="24" t="s">
        <v>10</v>
      </c>
      <c r="O14" s="24" t="s">
        <v>10</v>
      </c>
      <c r="P14" s="24" t="s">
        <v>10</v>
      </c>
      <c r="Q14" s="24" t="s">
        <v>10</v>
      </c>
      <c r="R14" s="24" t="s">
        <v>10</v>
      </c>
      <c r="S14" s="24" t="s">
        <v>10</v>
      </c>
      <c r="T14" s="24" t="s">
        <v>10</v>
      </c>
      <c r="U14" s="24" t="s">
        <v>10</v>
      </c>
      <c r="V14" s="24" t="s">
        <v>10</v>
      </c>
      <c r="W14" s="24" t="s">
        <v>10</v>
      </c>
      <c r="X14" s="24" t="s">
        <v>10</v>
      </c>
      <c r="Y14" s="24" t="s">
        <v>10</v>
      </c>
      <c r="Z14" s="24" t="s">
        <v>10</v>
      </c>
      <c r="AA14" s="24" t="s">
        <v>10</v>
      </c>
      <c r="AB14" s="24" t="s">
        <v>10</v>
      </c>
      <c r="AC14" s="24" t="s">
        <v>10</v>
      </c>
      <c r="AD14" s="24" t="s">
        <v>10</v>
      </c>
      <c r="AE14" s="24" t="s">
        <v>10</v>
      </c>
      <c r="AF14" s="24" t="s">
        <v>10</v>
      </c>
      <c r="AG14" s="24" t="s">
        <v>10</v>
      </c>
      <c r="AH14" s="24" t="s">
        <v>10</v>
      </c>
      <c r="AI14" s="24" t="s">
        <v>10</v>
      </c>
      <c r="AJ14" s="24" t="s">
        <v>10</v>
      </c>
      <c r="AK14" s="24" t="s">
        <v>10</v>
      </c>
      <c r="AL14" s="24" t="s">
        <v>10</v>
      </c>
      <c r="AM14" s="24" t="s">
        <v>10</v>
      </c>
      <c r="AN14" s="24" t="s">
        <v>10</v>
      </c>
      <c r="AO14" s="24" t="s">
        <v>10</v>
      </c>
      <c r="AP14" s="24" t="s">
        <v>10</v>
      </c>
      <c r="AX14" s="24">
        <v>1</v>
      </c>
      <c r="AY14" s="24">
        <v>1</v>
      </c>
    </row>
    <row r="15" spans="1:51" x14ac:dyDescent="0.25">
      <c r="A15" s="24" t="str">
        <f>IF(ISERROR(MATCH(E15,PWR_Lab!$S$3:$S$140,0)),"*","")</f>
        <v/>
      </c>
      <c r="B15" s="24" t="s">
        <v>18</v>
      </c>
      <c r="C15" s="24" t="str">
        <f t="shared" si="0"/>
        <v>UCPWR_FLAB-M</v>
      </c>
      <c r="D15" s="24" t="s">
        <v>12</v>
      </c>
      <c r="E15" s="24" t="str" cm="1">
        <f t="array" ref="E15">INDEX(PWR_Lab!$A$2:$A$179,AX15)</f>
        <v>EPTSTO-E</v>
      </c>
      <c r="F15" s="24" t="s">
        <v>7</v>
      </c>
      <c r="G15" s="24" t="s">
        <v>7</v>
      </c>
      <c r="H15" s="24" t="s">
        <v>7</v>
      </c>
      <c r="I15" s="24">
        <v>3</v>
      </c>
      <c r="J15" s="24" cm="1">
        <f t="array" ref="J15">-INDEX(PWR_Lab!$F$2:$I$179,AX15,AY15)</f>
        <v>-1.958E-2</v>
      </c>
      <c r="K15" s="24" t="s">
        <v>10</v>
      </c>
      <c r="L15" s="24" t="s">
        <v>10</v>
      </c>
      <c r="M15" s="24" t="s">
        <v>10</v>
      </c>
      <c r="N15" s="24" t="s">
        <v>10</v>
      </c>
      <c r="O15" s="24" t="s">
        <v>10</v>
      </c>
      <c r="P15" s="24" t="s">
        <v>10</v>
      </c>
      <c r="Q15" s="24" t="s">
        <v>10</v>
      </c>
      <c r="R15" s="24" t="s">
        <v>10</v>
      </c>
      <c r="S15" s="24" t="s">
        <v>10</v>
      </c>
      <c r="T15" s="24" t="s">
        <v>10</v>
      </c>
      <c r="U15" s="24" t="s">
        <v>10</v>
      </c>
      <c r="V15" s="24" t="s">
        <v>10</v>
      </c>
      <c r="W15" s="24" t="s">
        <v>10</v>
      </c>
      <c r="X15" s="24" t="s">
        <v>10</v>
      </c>
      <c r="Y15" s="24" t="s">
        <v>10</v>
      </c>
      <c r="Z15" s="24" t="s">
        <v>10</v>
      </c>
      <c r="AA15" s="24" t="s">
        <v>10</v>
      </c>
      <c r="AB15" s="24" t="s">
        <v>10</v>
      </c>
      <c r="AC15" s="24" t="s">
        <v>10</v>
      </c>
      <c r="AD15" s="24" t="s">
        <v>10</v>
      </c>
      <c r="AE15" s="24" t="s">
        <v>10</v>
      </c>
      <c r="AF15" s="24" t="s">
        <v>10</v>
      </c>
      <c r="AG15" s="24" t="s">
        <v>10</v>
      </c>
      <c r="AH15" s="24" t="s">
        <v>10</v>
      </c>
      <c r="AI15" s="24" t="s">
        <v>10</v>
      </c>
      <c r="AJ15" s="24" t="s">
        <v>10</v>
      </c>
      <c r="AK15" s="24" t="s">
        <v>10</v>
      </c>
      <c r="AL15" s="24" t="s">
        <v>10</v>
      </c>
      <c r="AM15" s="24" t="s">
        <v>10</v>
      </c>
      <c r="AN15" s="24" t="s">
        <v>10</v>
      </c>
      <c r="AO15" s="24" t="s">
        <v>10</v>
      </c>
      <c r="AP15" s="24" t="s">
        <v>10</v>
      </c>
      <c r="AX15" s="24">
        <f t="shared" ref="AX15:AX78" si="1">IF(AY14=$AY$7,AX14+1,AX14)</f>
        <v>1</v>
      </c>
      <c r="AY15" s="24">
        <f t="shared" ref="AY15:AY78" si="2">IF(AY14=$AY$7,1,AY14+1)</f>
        <v>2</v>
      </c>
    </row>
    <row r="16" spans="1:51" x14ac:dyDescent="0.25">
      <c r="A16" s="24" t="str">
        <f>IF(ISERROR(MATCH(E16,PWR_Lab!$S$3:$S$140,0)),"*","")</f>
        <v/>
      </c>
      <c r="B16" s="24" t="s">
        <v>18</v>
      </c>
      <c r="C16" s="24" t="str">
        <f t="shared" si="0"/>
        <v>UCPWR_FLAB-S</v>
      </c>
      <c r="D16" s="24" t="s">
        <v>12</v>
      </c>
      <c r="E16" s="24" t="str" cm="1">
        <f t="array" ref="E16">INDEX(PWR_Lab!$A$2:$A$179,AX16)</f>
        <v>EPTSTO-E</v>
      </c>
      <c r="F16" s="24" t="s">
        <v>7</v>
      </c>
      <c r="G16" s="24" t="s">
        <v>7</v>
      </c>
      <c r="H16" s="24" t="s">
        <v>7</v>
      </c>
      <c r="I16" s="24">
        <v>3</v>
      </c>
      <c r="J16" s="24" cm="1">
        <f t="array" ref="J16">-INDEX(PWR_Lab!$F$2:$I$179,AX16,AY16)</f>
        <v>-6.4769999999999994E-2</v>
      </c>
      <c r="K16" s="24" t="s">
        <v>10</v>
      </c>
      <c r="L16" s="24" t="s">
        <v>10</v>
      </c>
      <c r="M16" s="24" t="s">
        <v>10</v>
      </c>
      <c r="N16" s="24" t="s">
        <v>10</v>
      </c>
      <c r="O16" s="24" t="s">
        <v>10</v>
      </c>
      <c r="P16" s="24" t="s">
        <v>10</v>
      </c>
      <c r="Q16" s="24" t="s">
        <v>10</v>
      </c>
      <c r="R16" s="24" t="s">
        <v>10</v>
      </c>
      <c r="S16" s="24" t="s">
        <v>10</v>
      </c>
      <c r="T16" s="24" t="s">
        <v>10</v>
      </c>
      <c r="U16" s="24" t="s">
        <v>10</v>
      </c>
      <c r="V16" s="24" t="s">
        <v>10</v>
      </c>
      <c r="W16" s="24" t="s">
        <v>10</v>
      </c>
      <c r="X16" s="24" t="s">
        <v>10</v>
      </c>
      <c r="Y16" s="24" t="s">
        <v>10</v>
      </c>
      <c r="Z16" s="24" t="s">
        <v>10</v>
      </c>
      <c r="AA16" s="24" t="s">
        <v>10</v>
      </c>
      <c r="AB16" s="24" t="s">
        <v>10</v>
      </c>
      <c r="AC16" s="24" t="s">
        <v>10</v>
      </c>
      <c r="AD16" s="24" t="s">
        <v>10</v>
      </c>
      <c r="AE16" s="24" t="s">
        <v>10</v>
      </c>
      <c r="AF16" s="24" t="s">
        <v>10</v>
      </c>
      <c r="AG16" s="24" t="s">
        <v>10</v>
      </c>
      <c r="AH16" s="24" t="s">
        <v>10</v>
      </c>
      <c r="AI16" s="24" t="s">
        <v>10</v>
      </c>
      <c r="AJ16" s="24" t="s">
        <v>10</v>
      </c>
      <c r="AK16" s="24" t="s">
        <v>10</v>
      </c>
      <c r="AL16" s="24" t="s">
        <v>10</v>
      </c>
      <c r="AM16" s="24" t="s">
        <v>10</v>
      </c>
      <c r="AN16" s="24" t="s">
        <v>10</v>
      </c>
      <c r="AO16" s="24" t="s">
        <v>10</v>
      </c>
      <c r="AP16" s="24" t="s">
        <v>10</v>
      </c>
      <c r="AX16" s="24">
        <f t="shared" si="1"/>
        <v>1</v>
      </c>
      <c r="AY16" s="24">
        <f t="shared" si="2"/>
        <v>3</v>
      </c>
    </row>
    <row r="17" spans="1:51" x14ac:dyDescent="0.25">
      <c r="A17" s="24" t="str">
        <f>IF(ISERROR(MATCH(E17,PWR_Lab!$S$3:$S$140,0)),"*","")</f>
        <v/>
      </c>
      <c r="B17" s="24" t="s">
        <v>18</v>
      </c>
      <c r="C17" s="24" t="str">
        <f t="shared" si="0"/>
        <v>UCPWR_FLAB-T</v>
      </c>
      <c r="D17" s="24" t="s">
        <v>12</v>
      </c>
      <c r="E17" s="24" t="str" cm="1">
        <f t="array" ref="E17">INDEX(PWR_Lab!$A$2:$A$179,AX17)</f>
        <v>EPTSTO-E</v>
      </c>
      <c r="F17" s="24" t="s">
        <v>7</v>
      </c>
      <c r="G17" s="24" t="s">
        <v>7</v>
      </c>
      <c r="H17" s="24" t="s">
        <v>7</v>
      </c>
      <c r="I17" s="24">
        <v>3</v>
      </c>
      <c r="J17" s="24" cm="1">
        <f t="array" ref="J17">-INDEX(PWR_Lab!$F$2:$I$179,AX17,AY17)</f>
        <v>-0.23189000000000001</v>
      </c>
      <c r="K17" s="24" t="s">
        <v>10</v>
      </c>
      <c r="L17" s="24" t="s">
        <v>10</v>
      </c>
      <c r="M17" s="24" t="s">
        <v>10</v>
      </c>
      <c r="N17" s="24" t="s">
        <v>10</v>
      </c>
      <c r="O17" s="24" t="s">
        <v>10</v>
      </c>
      <c r="P17" s="24" t="s">
        <v>10</v>
      </c>
      <c r="Q17" s="24" t="s">
        <v>10</v>
      </c>
      <c r="R17" s="24" t="s">
        <v>10</v>
      </c>
      <c r="S17" s="24" t="s">
        <v>10</v>
      </c>
      <c r="T17" s="24" t="s">
        <v>10</v>
      </c>
      <c r="U17" s="24" t="s">
        <v>10</v>
      </c>
      <c r="V17" s="24" t="s">
        <v>10</v>
      </c>
      <c r="W17" s="24" t="s">
        <v>10</v>
      </c>
      <c r="X17" s="24" t="s">
        <v>10</v>
      </c>
      <c r="Y17" s="24" t="s">
        <v>10</v>
      </c>
      <c r="Z17" s="24" t="s">
        <v>10</v>
      </c>
      <c r="AA17" s="24" t="s">
        <v>10</v>
      </c>
      <c r="AB17" s="24" t="s">
        <v>10</v>
      </c>
      <c r="AC17" s="24" t="s">
        <v>10</v>
      </c>
      <c r="AD17" s="24" t="s">
        <v>10</v>
      </c>
      <c r="AE17" s="24" t="s">
        <v>10</v>
      </c>
      <c r="AF17" s="24" t="s">
        <v>10</v>
      </c>
      <c r="AG17" s="24" t="s">
        <v>10</v>
      </c>
      <c r="AH17" s="24" t="s">
        <v>10</v>
      </c>
      <c r="AI17" s="24" t="s">
        <v>10</v>
      </c>
      <c r="AJ17" s="24" t="s">
        <v>10</v>
      </c>
      <c r="AK17" s="24" t="s">
        <v>10</v>
      </c>
      <c r="AL17" s="24" t="s">
        <v>10</v>
      </c>
      <c r="AM17" s="24" t="s">
        <v>10</v>
      </c>
      <c r="AN17" s="24" t="s">
        <v>10</v>
      </c>
      <c r="AO17" s="24" t="s">
        <v>10</v>
      </c>
      <c r="AP17" s="24" t="s">
        <v>10</v>
      </c>
      <c r="AX17" s="24">
        <f t="shared" si="1"/>
        <v>1</v>
      </c>
      <c r="AY17" s="24">
        <f t="shared" si="2"/>
        <v>4</v>
      </c>
    </row>
    <row r="18" spans="1:51" x14ac:dyDescent="0.25">
      <c r="A18" s="24" t="str">
        <f>IF(ISERROR(MATCH(E18,PWR_Lab!$S$3:$S$140,0)),"*","")</f>
        <v/>
      </c>
      <c r="B18" s="24" t="s">
        <v>18</v>
      </c>
      <c r="C18" s="24" t="str">
        <f t="shared" si="0"/>
        <v>UCPWR_FLAB-P</v>
      </c>
      <c r="D18" s="24" t="s">
        <v>12</v>
      </c>
      <c r="E18" s="24" t="str" cm="1">
        <f t="array" ref="E18">INDEX(PWR_Lab!$A$2:$A$179,AX18)</f>
        <v>EPTSTO-N</v>
      </c>
      <c r="F18" s="24" t="s">
        <v>7</v>
      </c>
      <c r="G18" s="24" t="s">
        <v>7</v>
      </c>
      <c r="H18" s="24" t="s">
        <v>7</v>
      </c>
      <c r="I18" s="24">
        <v>3</v>
      </c>
      <c r="J18" s="24" cm="1">
        <f t="array" ref="J18">-INDEX(PWR_Lab!$F$2:$I$179,AX18,AY18)</f>
        <v>-1.72E-2</v>
      </c>
      <c r="K18" s="24" t="s">
        <v>10</v>
      </c>
      <c r="L18" s="24" t="s">
        <v>10</v>
      </c>
      <c r="M18" s="24" t="s">
        <v>10</v>
      </c>
      <c r="N18" s="24" t="s">
        <v>10</v>
      </c>
      <c r="O18" s="24" t="s">
        <v>10</v>
      </c>
      <c r="P18" s="24" t="s">
        <v>10</v>
      </c>
      <c r="Q18" s="24" t="s">
        <v>10</v>
      </c>
      <c r="R18" s="24" t="s">
        <v>10</v>
      </c>
      <c r="S18" s="24" t="s">
        <v>10</v>
      </c>
      <c r="T18" s="24" t="s">
        <v>10</v>
      </c>
      <c r="U18" s="24" t="s">
        <v>10</v>
      </c>
      <c r="V18" s="24" t="s">
        <v>10</v>
      </c>
      <c r="W18" s="24" t="s">
        <v>10</v>
      </c>
      <c r="X18" s="24" t="s">
        <v>10</v>
      </c>
      <c r="Y18" s="24" t="s">
        <v>10</v>
      </c>
      <c r="Z18" s="24" t="s">
        <v>10</v>
      </c>
      <c r="AA18" s="24" t="s">
        <v>10</v>
      </c>
      <c r="AB18" s="24" t="s">
        <v>10</v>
      </c>
      <c r="AC18" s="24" t="s">
        <v>10</v>
      </c>
      <c r="AD18" s="24" t="s">
        <v>10</v>
      </c>
      <c r="AE18" s="24" t="s">
        <v>10</v>
      </c>
      <c r="AF18" s="24" t="s">
        <v>10</v>
      </c>
      <c r="AG18" s="24" t="s">
        <v>10</v>
      </c>
      <c r="AH18" s="24" t="s">
        <v>10</v>
      </c>
      <c r="AI18" s="24" t="s">
        <v>10</v>
      </c>
      <c r="AJ18" s="24" t="s">
        <v>10</v>
      </c>
      <c r="AK18" s="24" t="s">
        <v>10</v>
      </c>
      <c r="AL18" s="24" t="s">
        <v>10</v>
      </c>
      <c r="AM18" s="24" t="s">
        <v>10</v>
      </c>
      <c r="AN18" s="24" t="s">
        <v>10</v>
      </c>
      <c r="AO18" s="24" t="s">
        <v>10</v>
      </c>
      <c r="AP18" s="24" t="s">
        <v>10</v>
      </c>
      <c r="AX18" s="24">
        <f t="shared" si="1"/>
        <v>2</v>
      </c>
      <c r="AY18" s="24">
        <f t="shared" si="2"/>
        <v>1</v>
      </c>
    </row>
    <row r="19" spans="1:51" x14ac:dyDescent="0.25">
      <c r="A19" s="24" t="str">
        <f>IF(ISERROR(MATCH(E19,PWR_Lab!$S$3:$S$140,0)),"*","")</f>
        <v/>
      </c>
      <c r="B19" s="24" t="s">
        <v>18</v>
      </c>
      <c r="C19" s="24" t="str">
        <f t="shared" si="0"/>
        <v>UCPWR_FLAB-M</v>
      </c>
      <c r="D19" s="24" t="s">
        <v>12</v>
      </c>
      <c r="E19" s="24" t="str" cm="1">
        <f t="array" ref="E19">INDEX(PWR_Lab!$A$2:$A$179,AX19)</f>
        <v>EPTSTO-N</v>
      </c>
      <c r="F19" s="24" t="s">
        <v>7</v>
      </c>
      <c r="G19" s="24" t="s">
        <v>7</v>
      </c>
      <c r="H19" s="24" t="s">
        <v>7</v>
      </c>
      <c r="I19" s="24">
        <v>3</v>
      </c>
      <c r="J19" s="24" cm="1">
        <f t="array" ref="J19">-INDEX(PWR_Lab!$F$2:$I$179,AX19,AY19)</f>
        <v>-1.958E-2</v>
      </c>
      <c r="K19" s="24" t="s">
        <v>10</v>
      </c>
      <c r="L19" s="24" t="s">
        <v>10</v>
      </c>
      <c r="M19" s="24" t="s">
        <v>10</v>
      </c>
      <c r="N19" s="24" t="s">
        <v>10</v>
      </c>
      <c r="O19" s="24" t="s">
        <v>10</v>
      </c>
      <c r="P19" s="24" t="s">
        <v>10</v>
      </c>
      <c r="Q19" s="24" t="s">
        <v>10</v>
      </c>
      <c r="R19" s="24" t="s">
        <v>10</v>
      </c>
      <c r="S19" s="24" t="s">
        <v>10</v>
      </c>
      <c r="T19" s="24" t="s">
        <v>10</v>
      </c>
      <c r="U19" s="24" t="s">
        <v>10</v>
      </c>
      <c r="V19" s="24" t="s">
        <v>10</v>
      </c>
      <c r="W19" s="24" t="s">
        <v>10</v>
      </c>
      <c r="X19" s="24" t="s">
        <v>10</v>
      </c>
      <c r="Y19" s="24" t="s">
        <v>10</v>
      </c>
      <c r="Z19" s="24" t="s">
        <v>10</v>
      </c>
      <c r="AA19" s="24" t="s">
        <v>10</v>
      </c>
      <c r="AB19" s="24" t="s">
        <v>10</v>
      </c>
      <c r="AC19" s="24" t="s">
        <v>10</v>
      </c>
      <c r="AD19" s="24" t="s">
        <v>10</v>
      </c>
      <c r="AE19" s="24" t="s">
        <v>10</v>
      </c>
      <c r="AF19" s="24" t="s">
        <v>10</v>
      </c>
      <c r="AG19" s="24" t="s">
        <v>10</v>
      </c>
      <c r="AH19" s="24" t="s">
        <v>10</v>
      </c>
      <c r="AI19" s="24" t="s">
        <v>10</v>
      </c>
      <c r="AJ19" s="24" t="s">
        <v>10</v>
      </c>
      <c r="AK19" s="24" t="s">
        <v>10</v>
      </c>
      <c r="AL19" s="24" t="s">
        <v>10</v>
      </c>
      <c r="AM19" s="24" t="s">
        <v>10</v>
      </c>
      <c r="AN19" s="24" t="s">
        <v>10</v>
      </c>
      <c r="AO19" s="24" t="s">
        <v>10</v>
      </c>
      <c r="AP19" s="24" t="s">
        <v>10</v>
      </c>
      <c r="AX19" s="24">
        <f t="shared" si="1"/>
        <v>2</v>
      </c>
      <c r="AY19" s="24">
        <f t="shared" si="2"/>
        <v>2</v>
      </c>
    </row>
    <row r="20" spans="1:51" x14ac:dyDescent="0.25">
      <c r="A20" s="24" t="str">
        <f>IF(ISERROR(MATCH(E20,PWR_Lab!$S$3:$S$140,0)),"*","")</f>
        <v/>
      </c>
      <c r="B20" s="24" t="s">
        <v>18</v>
      </c>
      <c r="C20" s="24" t="str">
        <f t="shared" si="0"/>
        <v>UCPWR_FLAB-S</v>
      </c>
      <c r="D20" s="24" t="s">
        <v>12</v>
      </c>
      <c r="E20" s="24" t="str" cm="1">
        <f t="array" ref="E20">INDEX(PWR_Lab!$A$2:$A$179,AX20)</f>
        <v>EPTSTO-N</v>
      </c>
      <c r="F20" s="24" t="s">
        <v>7</v>
      </c>
      <c r="G20" s="24" t="s">
        <v>7</v>
      </c>
      <c r="H20" s="24" t="s">
        <v>7</v>
      </c>
      <c r="I20" s="24">
        <v>3</v>
      </c>
      <c r="J20" s="24" cm="1">
        <f t="array" ref="J20">-INDEX(PWR_Lab!$F$2:$I$179,AX20,AY20)</f>
        <v>-6.4769999999999994E-2</v>
      </c>
      <c r="K20" s="24" t="s">
        <v>10</v>
      </c>
      <c r="L20" s="24" t="s">
        <v>10</v>
      </c>
      <c r="M20" s="24" t="s">
        <v>10</v>
      </c>
      <c r="N20" s="24" t="s">
        <v>10</v>
      </c>
      <c r="O20" s="24" t="s">
        <v>10</v>
      </c>
      <c r="P20" s="24" t="s">
        <v>10</v>
      </c>
      <c r="Q20" s="24" t="s">
        <v>10</v>
      </c>
      <c r="R20" s="24" t="s">
        <v>10</v>
      </c>
      <c r="S20" s="24" t="s">
        <v>10</v>
      </c>
      <c r="T20" s="24" t="s">
        <v>10</v>
      </c>
      <c r="U20" s="24" t="s">
        <v>10</v>
      </c>
      <c r="V20" s="24" t="s">
        <v>10</v>
      </c>
      <c r="W20" s="24" t="s">
        <v>10</v>
      </c>
      <c r="X20" s="24" t="s">
        <v>10</v>
      </c>
      <c r="Y20" s="24" t="s">
        <v>10</v>
      </c>
      <c r="Z20" s="24" t="s">
        <v>10</v>
      </c>
      <c r="AA20" s="24" t="s">
        <v>10</v>
      </c>
      <c r="AB20" s="24" t="s">
        <v>10</v>
      </c>
      <c r="AC20" s="24" t="s">
        <v>10</v>
      </c>
      <c r="AD20" s="24" t="s">
        <v>10</v>
      </c>
      <c r="AE20" s="24" t="s">
        <v>10</v>
      </c>
      <c r="AF20" s="24" t="s">
        <v>10</v>
      </c>
      <c r="AG20" s="24" t="s">
        <v>10</v>
      </c>
      <c r="AH20" s="24" t="s">
        <v>10</v>
      </c>
      <c r="AI20" s="24" t="s">
        <v>10</v>
      </c>
      <c r="AJ20" s="24" t="s">
        <v>10</v>
      </c>
      <c r="AK20" s="24" t="s">
        <v>10</v>
      </c>
      <c r="AL20" s="24" t="s">
        <v>10</v>
      </c>
      <c r="AM20" s="24" t="s">
        <v>10</v>
      </c>
      <c r="AN20" s="24" t="s">
        <v>10</v>
      </c>
      <c r="AO20" s="24" t="s">
        <v>10</v>
      </c>
      <c r="AP20" s="24" t="s">
        <v>10</v>
      </c>
      <c r="AX20" s="24">
        <f t="shared" si="1"/>
        <v>2</v>
      </c>
      <c r="AY20" s="24">
        <f t="shared" si="2"/>
        <v>3</v>
      </c>
    </row>
    <row r="21" spans="1:51" x14ac:dyDescent="0.25">
      <c r="A21" s="24" t="str">
        <f>IF(ISERROR(MATCH(E21,PWR_Lab!$S$3:$S$140,0)),"*","")</f>
        <v/>
      </c>
      <c r="B21" s="24" t="s">
        <v>18</v>
      </c>
      <c r="C21" s="24" t="str">
        <f t="shared" si="0"/>
        <v>UCPWR_FLAB-T</v>
      </c>
      <c r="D21" s="24" t="s">
        <v>12</v>
      </c>
      <c r="E21" s="24" t="str" cm="1">
        <f t="array" ref="E21">INDEX(PWR_Lab!$A$2:$A$179,AX21)</f>
        <v>EPTSTO-N</v>
      </c>
      <c r="F21" s="24" t="s">
        <v>7</v>
      </c>
      <c r="G21" s="24" t="s">
        <v>7</v>
      </c>
      <c r="H21" s="24" t="s">
        <v>7</v>
      </c>
      <c r="I21" s="24">
        <v>3</v>
      </c>
      <c r="J21" s="24" cm="1">
        <f t="array" ref="J21">-INDEX(PWR_Lab!$F$2:$I$179,AX21,AY21)</f>
        <v>-0.23189000000000001</v>
      </c>
      <c r="K21" s="24" t="s">
        <v>10</v>
      </c>
      <c r="L21" s="24" t="s">
        <v>10</v>
      </c>
      <c r="M21" s="24" t="s">
        <v>10</v>
      </c>
      <c r="N21" s="24" t="s">
        <v>10</v>
      </c>
      <c r="O21" s="24" t="s">
        <v>10</v>
      </c>
      <c r="P21" s="24" t="s">
        <v>10</v>
      </c>
      <c r="Q21" s="24" t="s">
        <v>10</v>
      </c>
      <c r="R21" s="24" t="s">
        <v>10</v>
      </c>
      <c r="S21" s="24" t="s">
        <v>10</v>
      </c>
      <c r="T21" s="24" t="s">
        <v>10</v>
      </c>
      <c r="U21" s="24" t="s">
        <v>10</v>
      </c>
      <c r="V21" s="24" t="s">
        <v>10</v>
      </c>
      <c r="W21" s="24" t="s">
        <v>10</v>
      </c>
      <c r="X21" s="24" t="s">
        <v>10</v>
      </c>
      <c r="Y21" s="24" t="s">
        <v>10</v>
      </c>
      <c r="Z21" s="24" t="s">
        <v>10</v>
      </c>
      <c r="AA21" s="24" t="s">
        <v>10</v>
      </c>
      <c r="AB21" s="24" t="s">
        <v>10</v>
      </c>
      <c r="AC21" s="24" t="s">
        <v>10</v>
      </c>
      <c r="AD21" s="24" t="s">
        <v>10</v>
      </c>
      <c r="AE21" s="24" t="s">
        <v>10</v>
      </c>
      <c r="AF21" s="24" t="s">
        <v>10</v>
      </c>
      <c r="AG21" s="24" t="s">
        <v>10</v>
      </c>
      <c r="AH21" s="24" t="s">
        <v>10</v>
      </c>
      <c r="AI21" s="24" t="s">
        <v>10</v>
      </c>
      <c r="AJ21" s="24" t="s">
        <v>10</v>
      </c>
      <c r="AK21" s="24" t="s">
        <v>10</v>
      </c>
      <c r="AL21" s="24" t="s">
        <v>10</v>
      </c>
      <c r="AM21" s="24" t="s">
        <v>10</v>
      </c>
      <c r="AN21" s="24" t="s">
        <v>10</v>
      </c>
      <c r="AO21" s="24" t="s">
        <v>10</v>
      </c>
      <c r="AP21" s="24" t="s">
        <v>10</v>
      </c>
      <c r="AX21" s="24">
        <f t="shared" si="1"/>
        <v>2</v>
      </c>
      <c r="AY21" s="24">
        <f t="shared" si="2"/>
        <v>4</v>
      </c>
    </row>
    <row r="22" spans="1:51" x14ac:dyDescent="0.25">
      <c r="A22" s="24" t="str">
        <f>IF(ISERROR(MATCH(E22,PWR_Lab!$S$3:$S$140,0)),"*","")</f>
        <v/>
      </c>
      <c r="B22" s="24" t="s">
        <v>18</v>
      </c>
      <c r="C22" s="24" t="str">
        <f t="shared" si="0"/>
        <v>UCPWR_FLAB-P</v>
      </c>
      <c r="D22" s="24" t="s">
        <v>12</v>
      </c>
      <c r="E22" s="24" t="str" cm="1">
        <f t="array" ref="E22">INDEX(PWR_Lab!$A$2:$A$179,AX22)</f>
        <v>ERBIG-N</v>
      </c>
      <c r="F22" s="24" t="s">
        <v>7</v>
      </c>
      <c r="G22" s="24" t="s">
        <v>7</v>
      </c>
      <c r="H22" s="24" t="s">
        <v>7</v>
      </c>
      <c r="I22" s="24">
        <v>3</v>
      </c>
      <c r="J22" s="24" cm="1">
        <f t="array" ref="J22">-INDEX(PWR_Lab!$F$2:$I$179,AX22,AY22)</f>
        <v>-1.72E-2</v>
      </c>
      <c r="K22" s="24" t="s">
        <v>10</v>
      </c>
      <c r="L22" s="24" t="s">
        <v>10</v>
      </c>
      <c r="M22" s="24" t="s">
        <v>10</v>
      </c>
      <c r="N22" s="24" t="s">
        <v>10</v>
      </c>
      <c r="O22" s="24" t="s">
        <v>10</v>
      </c>
      <c r="P22" s="24" t="s">
        <v>10</v>
      </c>
      <c r="Q22" s="24" t="s">
        <v>10</v>
      </c>
      <c r="R22" s="24" t="s">
        <v>10</v>
      </c>
      <c r="S22" s="24" t="s">
        <v>10</v>
      </c>
      <c r="T22" s="24" t="s">
        <v>10</v>
      </c>
      <c r="U22" s="24" t="s">
        <v>10</v>
      </c>
      <c r="V22" s="24" t="s">
        <v>10</v>
      </c>
      <c r="W22" s="24" t="s">
        <v>10</v>
      </c>
      <c r="X22" s="24" t="s">
        <v>10</v>
      </c>
      <c r="Y22" s="24" t="s">
        <v>10</v>
      </c>
      <c r="Z22" s="24" t="s">
        <v>10</v>
      </c>
      <c r="AA22" s="24" t="s">
        <v>10</v>
      </c>
      <c r="AB22" s="24" t="s">
        <v>10</v>
      </c>
      <c r="AC22" s="24" t="s">
        <v>10</v>
      </c>
      <c r="AD22" s="24" t="s">
        <v>10</v>
      </c>
      <c r="AE22" s="24" t="s">
        <v>10</v>
      </c>
      <c r="AF22" s="24" t="s">
        <v>10</v>
      </c>
      <c r="AG22" s="24" t="s">
        <v>10</v>
      </c>
      <c r="AH22" s="24" t="s">
        <v>10</v>
      </c>
      <c r="AI22" s="24" t="s">
        <v>10</v>
      </c>
      <c r="AJ22" s="24" t="s">
        <v>10</v>
      </c>
      <c r="AK22" s="24" t="s">
        <v>10</v>
      </c>
      <c r="AL22" s="24" t="s">
        <v>10</v>
      </c>
      <c r="AM22" s="24" t="s">
        <v>10</v>
      </c>
      <c r="AN22" s="24" t="s">
        <v>10</v>
      </c>
      <c r="AO22" s="24" t="s">
        <v>10</v>
      </c>
      <c r="AP22" s="24" t="s">
        <v>10</v>
      </c>
      <c r="AX22" s="24">
        <f t="shared" si="1"/>
        <v>3</v>
      </c>
      <c r="AY22" s="24">
        <f t="shared" si="2"/>
        <v>1</v>
      </c>
    </row>
    <row r="23" spans="1:51" x14ac:dyDescent="0.25">
      <c r="A23" s="24" t="str">
        <f>IF(ISERROR(MATCH(E23,PWR_Lab!$S$3:$S$140,0)),"*","")</f>
        <v/>
      </c>
      <c r="B23" s="24" t="s">
        <v>18</v>
      </c>
      <c r="C23" s="24" t="str">
        <f t="shared" si="0"/>
        <v>UCPWR_FLAB-M</v>
      </c>
      <c r="D23" s="24" t="s">
        <v>12</v>
      </c>
      <c r="E23" s="24" t="str" cm="1">
        <f t="array" ref="E23">INDEX(PWR_Lab!$A$2:$A$179,AX23)</f>
        <v>ERBIG-N</v>
      </c>
      <c r="F23" s="24" t="s">
        <v>7</v>
      </c>
      <c r="G23" s="24" t="s">
        <v>7</v>
      </c>
      <c r="H23" s="24" t="s">
        <v>7</v>
      </c>
      <c r="I23" s="24">
        <v>3</v>
      </c>
      <c r="J23" s="24" cm="1">
        <f t="array" ref="J23">-INDEX(PWR_Lab!$F$2:$I$179,AX23,AY23)</f>
        <v>-1.958E-2</v>
      </c>
      <c r="K23" s="24" t="s">
        <v>10</v>
      </c>
      <c r="L23" s="24" t="s">
        <v>10</v>
      </c>
      <c r="M23" s="24" t="s">
        <v>10</v>
      </c>
      <c r="N23" s="24" t="s">
        <v>10</v>
      </c>
      <c r="O23" s="24" t="s">
        <v>10</v>
      </c>
      <c r="P23" s="24" t="s">
        <v>10</v>
      </c>
      <c r="Q23" s="24" t="s">
        <v>10</v>
      </c>
      <c r="R23" s="24" t="s">
        <v>10</v>
      </c>
      <c r="S23" s="24" t="s">
        <v>10</v>
      </c>
      <c r="T23" s="24" t="s">
        <v>10</v>
      </c>
      <c r="U23" s="24" t="s">
        <v>10</v>
      </c>
      <c r="V23" s="24" t="s">
        <v>10</v>
      </c>
      <c r="W23" s="24" t="s">
        <v>10</v>
      </c>
      <c r="X23" s="24" t="s">
        <v>10</v>
      </c>
      <c r="Y23" s="24" t="s">
        <v>10</v>
      </c>
      <c r="Z23" s="24" t="s">
        <v>10</v>
      </c>
      <c r="AA23" s="24" t="s">
        <v>10</v>
      </c>
      <c r="AB23" s="24" t="s">
        <v>10</v>
      </c>
      <c r="AC23" s="24" t="s">
        <v>10</v>
      </c>
      <c r="AD23" s="24" t="s">
        <v>10</v>
      </c>
      <c r="AE23" s="24" t="s">
        <v>10</v>
      </c>
      <c r="AF23" s="24" t="s">
        <v>10</v>
      </c>
      <c r="AG23" s="24" t="s">
        <v>10</v>
      </c>
      <c r="AH23" s="24" t="s">
        <v>10</v>
      </c>
      <c r="AI23" s="24" t="s">
        <v>10</v>
      </c>
      <c r="AJ23" s="24" t="s">
        <v>10</v>
      </c>
      <c r="AK23" s="24" t="s">
        <v>10</v>
      </c>
      <c r="AL23" s="24" t="s">
        <v>10</v>
      </c>
      <c r="AM23" s="24" t="s">
        <v>10</v>
      </c>
      <c r="AN23" s="24" t="s">
        <v>10</v>
      </c>
      <c r="AO23" s="24" t="s">
        <v>10</v>
      </c>
      <c r="AP23" s="24" t="s">
        <v>10</v>
      </c>
      <c r="AX23" s="24">
        <f t="shared" si="1"/>
        <v>3</v>
      </c>
      <c r="AY23" s="24">
        <f t="shared" si="2"/>
        <v>2</v>
      </c>
    </row>
    <row r="24" spans="1:51" x14ac:dyDescent="0.25">
      <c r="A24" s="24" t="str">
        <f>IF(ISERROR(MATCH(E24,PWR_Lab!$S$3:$S$140,0)),"*","")</f>
        <v/>
      </c>
      <c r="B24" s="24" t="s">
        <v>18</v>
      </c>
      <c r="C24" s="24" t="str">
        <f t="shared" si="0"/>
        <v>UCPWR_FLAB-S</v>
      </c>
      <c r="D24" s="24" t="s">
        <v>12</v>
      </c>
      <c r="E24" s="24" t="str" cm="1">
        <f t="array" ref="E24">INDEX(PWR_Lab!$A$2:$A$179,AX24)</f>
        <v>ERBIG-N</v>
      </c>
      <c r="F24" s="24" t="s">
        <v>7</v>
      </c>
      <c r="G24" s="24" t="s">
        <v>7</v>
      </c>
      <c r="H24" s="24" t="s">
        <v>7</v>
      </c>
      <c r="I24" s="24">
        <v>3</v>
      </c>
      <c r="J24" s="24" cm="1">
        <f t="array" ref="J24">-INDEX(PWR_Lab!$F$2:$I$179,AX24,AY24)</f>
        <v>-6.4769999999999994E-2</v>
      </c>
      <c r="K24" s="24" t="s">
        <v>10</v>
      </c>
      <c r="L24" s="24" t="s">
        <v>10</v>
      </c>
      <c r="M24" s="24" t="s">
        <v>10</v>
      </c>
      <c r="N24" s="24" t="s">
        <v>10</v>
      </c>
      <c r="O24" s="24" t="s">
        <v>10</v>
      </c>
      <c r="P24" s="24" t="s">
        <v>10</v>
      </c>
      <c r="Q24" s="24" t="s">
        <v>10</v>
      </c>
      <c r="R24" s="24" t="s">
        <v>10</v>
      </c>
      <c r="S24" s="24" t="s">
        <v>10</v>
      </c>
      <c r="T24" s="24" t="s">
        <v>10</v>
      </c>
      <c r="U24" s="24" t="s">
        <v>10</v>
      </c>
      <c r="V24" s="24" t="s">
        <v>10</v>
      </c>
      <c r="W24" s="24" t="s">
        <v>10</v>
      </c>
      <c r="X24" s="24" t="s">
        <v>10</v>
      </c>
      <c r="Y24" s="24" t="s">
        <v>10</v>
      </c>
      <c r="Z24" s="24" t="s">
        <v>10</v>
      </c>
      <c r="AA24" s="24" t="s">
        <v>10</v>
      </c>
      <c r="AB24" s="24" t="s">
        <v>10</v>
      </c>
      <c r="AC24" s="24" t="s">
        <v>10</v>
      </c>
      <c r="AD24" s="24" t="s">
        <v>10</v>
      </c>
      <c r="AE24" s="24" t="s">
        <v>10</v>
      </c>
      <c r="AF24" s="24" t="s">
        <v>10</v>
      </c>
      <c r="AG24" s="24" t="s">
        <v>10</v>
      </c>
      <c r="AH24" s="24" t="s">
        <v>10</v>
      </c>
      <c r="AI24" s="24" t="s">
        <v>10</v>
      </c>
      <c r="AJ24" s="24" t="s">
        <v>10</v>
      </c>
      <c r="AK24" s="24" t="s">
        <v>10</v>
      </c>
      <c r="AL24" s="24" t="s">
        <v>10</v>
      </c>
      <c r="AM24" s="24" t="s">
        <v>10</v>
      </c>
      <c r="AN24" s="24" t="s">
        <v>10</v>
      </c>
      <c r="AO24" s="24" t="s">
        <v>10</v>
      </c>
      <c r="AP24" s="24" t="s">
        <v>10</v>
      </c>
      <c r="AX24" s="24">
        <f t="shared" si="1"/>
        <v>3</v>
      </c>
      <c r="AY24" s="24">
        <f t="shared" si="2"/>
        <v>3</v>
      </c>
    </row>
    <row r="25" spans="1:51" x14ac:dyDescent="0.25">
      <c r="A25" s="24" t="str">
        <f>IF(ISERROR(MATCH(E25,PWR_Lab!$S$3:$S$140,0)),"*","")</f>
        <v/>
      </c>
      <c r="B25" s="24" t="s">
        <v>18</v>
      </c>
      <c r="C25" s="24" t="str">
        <f t="shared" si="0"/>
        <v>UCPWR_FLAB-T</v>
      </c>
      <c r="D25" s="24" t="s">
        <v>12</v>
      </c>
      <c r="E25" s="24" t="str" cm="1">
        <f t="array" ref="E25">INDEX(PWR_Lab!$A$2:$A$179,AX25)</f>
        <v>ERBIG-N</v>
      </c>
      <c r="F25" s="24" t="s">
        <v>7</v>
      </c>
      <c r="G25" s="24" t="s">
        <v>7</v>
      </c>
      <c r="H25" s="24" t="s">
        <v>7</v>
      </c>
      <c r="I25" s="24">
        <v>3</v>
      </c>
      <c r="J25" s="24" cm="1">
        <f t="array" ref="J25">-INDEX(PWR_Lab!$F$2:$I$179,AX25,AY25)</f>
        <v>-0.23189000000000001</v>
      </c>
      <c r="K25" s="24" t="s">
        <v>10</v>
      </c>
      <c r="L25" s="24" t="s">
        <v>10</v>
      </c>
      <c r="M25" s="24" t="s">
        <v>10</v>
      </c>
      <c r="N25" s="24" t="s">
        <v>10</v>
      </c>
      <c r="O25" s="24" t="s">
        <v>10</v>
      </c>
      <c r="P25" s="24" t="s">
        <v>10</v>
      </c>
      <c r="Q25" s="24" t="s">
        <v>10</v>
      </c>
      <c r="R25" s="24" t="s">
        <v>10</v>
      </c>
      <c r="S25" s="24" t="s">
        <v>10</v>
      </c>
      <c r="T25" s="24" t="s">
        <v>10</v>
      </c>
      <c r="U25" s="24" t="s">
        <v>10</v>
      </c>
      <c r="V25" s="24" t="s">
        <v>10</v>
      </c>
      <c r="W25" s="24" t="s">
        <v>10</v>
      </c>
      <c r="X25" s="24" t="s">
        <v>10</v>
      </c>
      <c r="Y25" s="24" t="s">
        <v>10</v>
      </c>
      <c r="Z25" s="24" t="s">
        <v>10</v>
      </c>
      <c r="AA25" s="24" t="s">
        <v>10</v>
      </c>
      <c r="AB25" s="24" t="s">
        <v>10</v>
      </c>
      <c r="AC25" s="24" t="s">
        <v>10</v>
      </c>
      <c r="AD25" s="24" t="s">
        <v>10</v>
      </c>
      <c r="AE25" s="24" t="s">
        <v>10</v>
      </c>
      <c r="AF25" s="24" t="s">
        <v>10</v>
      </c>
      <c r="AG25" s="24" t="s">
        <v>10</v>
      </c>
      <c r="AH25" s="24" t="s">
        <v>10</v>
      </c>
      <c r="AI25" s="24" t="s">
        <v>10</v>
      </c>
      <c r="AJ25" s="24" t="s">
        <v>10</v>
      </c>
      <c r="AK25" s="24" t="s">
        <v>10</v>
      </c>
      <c r="AL25" s="24" t="s">
        <v>10</v>
      </c>
      <c r="AM25" s="24" t="s">
        <v>10</v>
      </c>
      <c r="AN25" s="24" t="s">
        <v>10</v>
      </c>
      <c r="AO25" s="24" t="s">
        <v>10</v>
      </c>
      <c r="AP25" s="24" t="s">
        <v>10</v>
      </c>
      <c r="AX25" s="24">
        <f t="shared" si="1"/>
        <v>3</v>
      </c>
      <c r="AY25" s="24">
        <f t="shared" si="2"/>
        <v>4</v>
      </c>
    </row>
    <row r="26" spans="1:51" x14ac:dyDescent="0.25">
      <c r="A26" s="24" t="str">
        <f>IF(ISERROR(MATCH(E26,PWR_Lab!$S$3:$S$140,0)),"*","")</f>
        <v/>
      </c>
      <c r="B26" s="24" t="s">
        <v>18</v>
      </c>
      <c r="C26" s="24" t="str">
        <f t="shared" si="0"/>
        <v>UCPWR_FLAB-P</v>
      </c>
      <c r="D26" s="24" t="s">
        <v>12</v>
      </c>
      <c r="E26" s="24" t="str" cm="1">
        <f t="array" ref="E26">INDEX(PWR_Lab!$A$2:$A$179,AX26)</f>
        <v>ERBIO-N</v>
      </c>
      <c r="F26" s="24" t="s">
        <v>7</v>
      </c>
      <c r="G26" s="24" t="s">
        <v>7</v>
      </c>
      <c r="H26" s="24" t="s">
        <v>7</v>
      </c>
      <c r="I26" s="24">
        <v>3</v>
      </c>
      <c r="J26" s="24" cm="1">
        <f t="array" ref="J26">-INDEX(PWR_Lab!$F$2:$I$179,AX26,AY26)</f>
        <v>-1.72E-2</v>
      </c>
      <c r="K26" s="24" t="s">
        <v>10</v>
      </c>
      <c r="L26" s="24" t="s">
        <v>10</v>
      </c>
      <c r="M26" s="24" t="s">
        <v>10</v>
      </c>
      <c r="N26" s="24" t="s">
        <v>10</v>
      </c>
      <c r="O26" s="24" t="s">
        <v>10</v>
      </c>
      <c r="P26" s="24" t="s">
        <v>10</v>
      </c>
      <c r="Q26" s="24" t="s">
        <v>10</v>
      </c>
      <c r="R26" s="24" t="s">
        <v>10</v>
      </c>
      <c r="S26" s="24" t="s">
        <v>10</v>
      </c>
      <c r="T26" s="24" t="s">
        <v>10</v>
      </c>
      <c r="U26" s="24" t="s">
        <v>10</v>
      </c>
      <c r="V26" s="24" t="s">
        <v>10</v>
      </c>
      <c r="W26" s="24" t="s">
        <v>10</v>
      </c>
      <c r="X26" s="24" t="s">
        <v>10</v>
      </c>
      <c r="Y26" s="24" t="s">
        <v>10</v>
      </c>
      <c r="Z26" s="24" t="s">
        <v>10</v>
      </c>
      <c r="AA26" s="24" t="s">
        <v>10</v>
      </c>
      <c r="AB26" s="24" t="s">
        <v>10</v>
      </c>
      <c r="AC26" s="24" t="s">
        <v>10</v>
      </c>
      <c r="AD26" s="24" t="s">
        <v>10</v>
      </c>
      <c r="AE26" s="24" t="s">
        <v>10</v>
      </c>
      <c r="AF26" s="24" t="s">
        <v>10</v>
      </c>
      <c r="AG26" s="24" t="s">
        <v>10</v>
      </c>
      <c r="AH26" s="24" t="s">
        <v>10</v>
      </c>
      <c r="AI26" s="24" t="s">
        <v>10</v>
      </c>
      <c r="AJ26" s="24" t="s">
        <v>10</v>
      </c>
      <c r="AK26" s="24" t="s">
        <v>10</v>
      </c>
      <c r="AL26" s="24" t="s">
        <v>10</v>
      </c>
      <c r="AM26" s="24" t="s">
        <v>10</v>
      </c>
      <c r="AN26" s="24" t="s">
        <v>10</v>
      </c>
      <c r="AO26" s="24" t="s">
        <v>10</v>
      </c>
      <c r="AP26" s="24" t="s">
        <v>10</v>
      </c>
      <c r="AX26" s="24">
        <f t="shared" si="1"/>
        <v>4</v>
      </c>
      <c r="AY26" s="24">
        <f t="shared" si="2"/>
        <v>1</v>
      </c>
    </row>
    <row r="27" spans="1:51" x14ac:dyDescent="0.25">
      <c r="A27" s="24" t="str">
        <f>IF(ISERROR(MATCH(E27,PWR_Lab!$S$3:$S$140,0)),"*","")</f>
        <v/>
      </c>
      <c r="B27" s="24" t="s">
        <v>18</v>
      </c>
      <c r="C27" s="24" t="str">
        <f t="shared" si="0"/>
        <v>UCPWR_FLAB-M</v>
      </c>
      <c r="D27" s="24" t="s">
        <v>12</v>
      </c>
      <c r="E27" s="24" t="str" cm="1">
        <f t="array" ref="E27">INDEX(PWR_Lab!$A$2:$A$179,AX27)</f>
        <v>ERBIO-N</v>
      </c>
      <c r="F27" s="24" t="s">
        <v>7</v>
      </c>
      <c r="G27" s="24" t="s">
        <v>7</v>
      </c>
      <c r="H27" s="24" t="s">
        <v>7</v>
      </c>
      <c r="I27" s="24">
        <v>3</v>
      </c>
      <c r="J27" s="24" cm="1">
        <f t="array" ref="J27">-INDEX(PWR_Lab!$F$2:$I$179,AX27,AY27)</f>
        <v>-1.958E-2</v>
      </c>
      <c r="K27" s="24" t="s">
        <v>10</v>
      </c>
      <c r="L27" s="24" t="s">
        <v>10</v>
      </c>
      <c r="M27" s="24" t="s">
        <v>10</v>
      </c>
      <c r="N27" s="24" t="s">
        <v>10</v>
      </c>
      <c r="O27" s="24" t="s">
        <v>10</v>
      </c>
      <c r="P27" s="24" t="s">
        <v>10</v>
      </c>
      <c r="Q27" s="24" t="s">
        <v>10</v>
      </c>
      <c r="R27" s="24" t="s">
        <v>10</v>
      </c>
      <c r="S27" s="24" t="s">
        <v>10</v>
      </c>
      <c r="T27" s="24" t="s">
        <v>10</v>
      </c>
      <c r="U27" s="24" t="s">
        <v>10</v>
      </c>
      <c r="V27" s="24" t="s">
        <v>10</v>
      </c>
      <c r="W27" s="24" t="s">
        <v>10</v>
      </c>
      <c r="X27" s="24" t="s">
        <v>10</v>
      </c>
      <c r="Y27" s="24" t="s">
        <v>10</v>
      </c>
      <c r="Z27" s="24" t="s">
        <v>10</v>
      </c>
      <c r="AA27" s="24" t="s">
        <v>10</v>
      </c>
      <c r="AB27" s="24" t="s">
        <v>10</v>
      </c>
      <c r="AC27" s="24" t="s">
        <v>10</v>
      </c>
      <c r="AD27" s="24" t="s">
        <v>10</v>
      </c>
      <c r="AE27" s="24" t="s">
        <v>10</v>
      </c>
      <c r="AF27" s="24" t="s">
        <v>10</v>
      </c>
      <c r="AG27" s="24" t="s">
        <v>10</v>
      </c>
      <c r="AH27" s="24" t="s">
        <v>10</v>
      </c>
      <c r="AI27" s="24" t="s">
        <v>10</v>
      </c>
      <c r="AJ27" s="24" t="s">
        <v>10</v>
      </c>
      <c r="AK27" s="24" t="s">
        <v>10</v>
      </c>
      <c r="AL27" s="24" t="s">
        <v>10</v>
      </c>
      <c r="AM27" s="24" t="s">
        <v>10</v>
      </c>
      <c r="AN27" s="24" t="s">
        <v>10</v>
      </c>
      <c r="AO27" s="24" t="s">
        <v>10</v>
      </c>
      <c r="AP27" s="24" t="s">
        <v>10</v>
      </c>
      <c r="AX27" s="24">
        <f t="shared" si="1"/>
        <v>4</v>
      </c>
      <c r="AY27" s="24">
        <f t="shared" si="2"/>
        <v>2</v>
      </c>
    </row>
    <row r="28" spans="1:51" x14ac:dyDescent="0.25">
      <c r="A28" s="24" t="str">
        <f>IF(ISERROR(MATCH(E28,PWR_Lab!$S$3:$S$140,0)),"*","")</f>
        <v/>
      </c>
      <c r="B28" s="24" t="s">
        <v>18</v>
      </c>
      <c r="C28" s="24" t="str">
        <f t="shared" si="0"/>
        <v>UCPWR_FLAB-S</v>
      </c>
      <c r="D28" s="24" t="s">
        <v>12</v>
      </c>
      <c r="E28" s="24" t="str" cm="1">
        <f t="array" ref="E28">INDEX(PWR_Lab!$A$2:$A$179,AX28)</f>
        <v>ERBIO-N</v>
      </c>
      <c r="F28" s="24" t="s">
        <v>7</v>
      </c>
      <c r="G28" s="24" t="s">
        <v>7</v>
      </c>
      <c r="H28" s="24" t="s">
        <v>7</v>
      </c>
      <c r="I28" s="24">
        <v>3</v>
      </c>
      <c r="J28" s="24" cm="1">
        <f t="array" ref="J28">-INDEX(PWR_Lab!$F$2:$I$179,AX28,AY28)</f>
        <v>-6.4769999999999994E-2</v>
      </c>
      <c r="K28" s="24" t="s">
        <v>10</v>
      </c>
      <c r="L28" s="24" t="s">
        <v>10</v>
      </c>
      <c r="M28" s="24" t="s">
        <v>10</v>
      </c>
      <c r="N28" s="24" t="s">
        <v>10</v>
      </c>
      <c r="O28" s="24" t="s">
        <v>10</v>
      </c>
      <c r="P28" s="24" t="s">
        <v>10</v>
      </c>
      <c r="Q28" s="24" t="s">
        <v>10</v>
      </c>
      <c r="R28" s="24" t="s">
        <v>10</v>
      </c>
      <c r="S28" s="24" t="s">
        <v>10</v>
      </c>
      <c r="T28" s="24" t="s">
        <v>10</v>
      </c>
      <c r="U28" s="24" t="s">
        <v>10</v>
      </c>
      <c r="V28" s="24" t="s">
        <v>10</v>
      </c>
      <c r="W28" s="24" t="s">
        <v>10</v>
      </c>
      <c r="X28" s="24" t="s">
        <v>10</v>
      </c>
      <c r="Y28" s="24" t="s">
        <v>10</v>
      </c>
      <c r="Z28" s="24" t="s">
        <v>10</v>
      </c>
      <c r="AA28" s="24" t="s">
        <v>10</v>
      </c>
      <c r="AB28" s="24" t="s">
        <v>10</v>
      </c>
      <c r="AC28" s="24" t="s">
        <v>10</v>
      </c>
      <c r="AD28" s="24" t="s">
        <v>10</v>
      </c>
      <c r="AE28" s="24" t="s">
        <v>10</v>
      </c>
      <c r="AF28" s="24" t="s">
        <v>10</v>
      </c>
      <c r="AG28" s="24" t="s">
        <v>10</v>
      </c>
      <c r="AH28" s="24" t="s">
        <v>10</v>
      </c>
      <c r="AI28" s="24" t="s">
        <v>10</v>
      </c>
      <c r="AJ28" s="24" t="s">
        <v>10</v>
      </c>
      <c r="AK28" s="24" t="s">
        <v>10</v>
      </c>
      <c r="AL28" s="24" t="s">
        <v>10</v>
      </c>
      <c r="AM28" s="24" t="s">
        <v>10</v>
      </c>
      <c r="AN28" s="24" t="s">
        <v>10</v>
      </c>
      <c r="AO28" s="24" t="s">
        <v>10</v>
      </c>
      <c r="AP28" s="24" t="s">
        <v>10</v>
      </c>
      <c r="AX28" s="24">
        <f t="shared" si="1"/>
        <v>4</v>
      </c>
      <c r="AY28" s="24">
        <f t="shared" si="2"/>
        <v>3</v>
      </c>
    </row>
    <row r="29" spans="1:51" x14ac:dyDescent="0.25">
      <c r="A29" s="24" t="str">
        <f>IF(ISERROR(MATCH(E29,PWR_Lab!$S$3:$S$140,0)),"*","")</f>
        <v/>
      </c>
      <c r="B29" s="24" t="s">
        <v>18</v>
      </c>
      <c r="C29" s="24" t="str">
        <f t="shared" si="0"/>
        <v>UCPWR_FLAB-T</v>
      </c>
      <c r="D29" s="24" t="s">
        <v>12</v>
      </c>
      <c r="E29" s="24" t="str" cm="1">
        <f t="array" ref="E29">INDEX(PWR_Lab!$A$2:$A$179,AX29)</f>
        <v>ERBIO-N</v>
      </c>
      <c r="F29" s="24" t="s">
        <v>7</v>
      </c>
      <c r="G29" s="24" t="s">
        <v>7</v>
      </c>
      <c r="H29" s="24" t="s">
        <v>7</v>
      </c>
      <c r="I29" s="24">
        <v>3</v>
      </c>
      <c r="J29" s="24" cm="1">
        <f t="array" ref="J29">-INDEX(PWR_Lab!$F$2:$I$179,AX29,AY29)</f>
        <v>-0.23189000000000001</v>
      </c>
      <c r="K29" s="24" t="s">
        <v>10</v>
      </c>
      <c r="L29" s="24" t="s">
        <v>10</v>
      </c>
      <c r="M29" s="24" t="s">
        <v>10</v>
      </c>
      <c r="N29" s="24" t="s">
        <v>10</v>
      </c>
      <c r="O29" s="24" t="s">
        <v>10</v>
      </c>
      <c r="P29" s="24" t="s">
        <v>10</v>
      </c>
      <c r="Q29" s="24" t="s">
        <v>10</v>
      </c>
      <c r="R29" s="24" t="s">
        <v>10</v>
      </c>
      <c r="S29" s="24" t="s">
        <v>10</v>
      </c>
      <c r="T29" s="24" t="s">
        <v>10</v>
      </c>
      <c r="U29" s="24" t="s">
        <v>10</v>
      </c>
      <c r="V29" s="24" t="s">
        <v>10</v>
      </c>
      <c r="W29" s="24" t="s">
        <v>10</v>
      </c>
      <c r="X29" s="24" t="s">
        <v>10</v>
      </c>
      <c r="Y29" s="24" t="s">
        <v>10</v>
      </c>
      <c r="Z29" s="24" t="s">
        <v>10</v>
      </c>
      <c r="AA29" s="24" t="s">
        <v>10</v>
      </c>
      <c r="AB29" s="24" t="s">
        <v>10</v>
      </c>
      <c r="AC29" s="24" t="s">
        <v>10</v>
      </c>
      <c r="AD29" s="24" t="s">
        <v>10</v>
      </c>
      <c r="AE29" s="24" t="s">
        <v>10</v>
      </c>
      <c r="AF29" s="24" t="s">
        <v>10</v>
      </c>
      <c r="AG29" s="24" t="s">
        <v>10</v>
      </c>
      <c r="AH29" s="24" t="s">
        <v>10</v>
      </c>
      <c r="AI29" s="24" t="s">
        <v>10</v>
      </c>
      <c r="AJ29" s="24" t="s">
        <v>10</v>
      </c>
      <c r="AK29" s="24" t="s">
        <v>10</v>
      </c>
      <c r="AL29" s="24" t="s">
        <v>10</v>
      </c>
      <c r="AM29" s="24" t="s">
        <v>10</v>
      </c>
      <c r="AN29" s="24" t="s">
        <v>10</v>
      </c>
      <c r="AO29" s="24" t="s">
        <v>10</v>
      </c>
      <c r="AP29" s="24" t="s">
        <v>10</v>
      </c>
      <c r="AX29" s="24">
        <f t="shared" si="1"/>
        <v>4</v>
      </c>
      <c r="AY29" s="24">
        <f t="shared" si="2"/>
        <v>4</v>
      </c>
    </row>
    <row r="30" spans="1:51" x14ac:dyDescent="0.25">
      <c r="A30" s="24" t="str">
        <f>IF(ISERROR(MATCH(E30,PWR_Lab!$S$3:$S$140,0)),"*","")</f>
        <v/>
      </c>
      <c r="B30" s="24" t="s">
        <v>18</v>
      </c>
      <c r="C30" s="24" t="str">
        <f t="shared" si="0"/>
        <v>UCPWR_FLAB-P</v>
      </c>
      <c r="D30" s="24" t="s">
        <v>12</v>
      </c>
      <c r="E30" s="24" t="str" cm="1">
        <f t="array" ref="E30">INDEX(PWR_Lab!$A$2:$A$179,AX30)</f>
        <v>ERHYD-E</v>
      </c>
      <c r="F30" s="24" t="s">
        <v>7</v>
      </c>
      <c r="G30" s="24" t="s">
        <v>7</v>
      </c>
      <c r="H30" s="24" t="s">
        <v>7</v>
      </c>
      <c r="I30" s="24">
        <v>3</v>
      </c>
      <c r="J30" s="24" cm="1">
        <f t="array" ref="J30">-INDEX(PWR_Lab!$F$2:$I$179,AX30,AY30)</f>
        <v>-1.72E-2</v>
      </c>
      <c r="K30" s="24" t="s">
        <v>10</v>
      </c>
      <c r="L30" s="24" t="s">
        <v>10</v>
      </c>
      <c r="M30" s="24" t="s">
        <v>10</v>
      </c>
      <c r="N30" s="24" t="s">
        <v>10</v>
      </c>
      <c r="O30" s="24" t="s">
        <v>10</v>
      </c>
      <c r="P30" s="24" t="s">
        <v>10</v>
      </c>
      <c r="Q30" s="24" t="s">
        <v>10</v>
      </c>
      <c r="R30" s="24" t="s">
        <v>10</v>
      </c>
      <c r="S30" s="24" t="s">
        <v>10</v>
      </c>
      <c r="T30" s="24" t="s">
        <v>10</v>
      </c>
      <c r="U30" s="24" t="s">
        <v>10</v>
      </c>
      <c r="V30" s="24" t="s">
        <v>10</v>
      </c>
      <c r="W30" s="24" t="s">
        <v>10</v>
      </c>
      <c r="X30" s="24" t="s">
        <v>10</v>
      </c>
      <c r="Y30" s="24" t="s">
        <v>10</v>
      </c>
      <c r="Z30" s="24" t="s">
        <v>10</v>
      </c>
      <c r="AA30" s="24" t="s">
        <v>10</v>
      </c>
      <c r="AB30" s="24" t="s">
        <v>10</v>
      </c>
      <c r="AC30" s="24" t="s">
        <v>10</v>
      </c>
      <c r="AD30" s="24" t="s">
        <v>10</v>
      </c>
      <c r="AE30" s="24" t="s">
        <v>10</v>
      </c>
      <c r="AF30" s="24" t="s">
        <v>10</v>
      </c>
      <c r="AG30" s="24" t="s">
        <v>10</v>
      </c>
      <c r="AH30" s="24" t="s">
        <v>10</v>
      </c>
      <c r="AI30" s="24" t="s">
        <v>10</v>
      </c>
      <c r="AJ30" s="24" t="s">
        <v>10</v>
      </c>
      <c r="AK30" s="24" t="s">
        <v>10</v>
      </c>
      <c r="AL30" s="24" t="s">
        <v>10</v>
      </c>
      <c r="AM30" s="24" t="s">
        <v>10</v>
      </c>
      <c r="AN30" s="24" t="s">
        <v>10</v>
      </c>
      <c r="AO30" s="24" t="s">
        <v>10</v>
      </c>
      <c r="AP30" s="24" t="s">
        <v>10</v>
      </c>
      <c r="AX30" s="24">
        <f t="shared" si="1"/>
        <v>5</v>
      </c>
      <c r="AY30" s="24">
        <f t="shared" si="2"/>
        <v>1</v>
      </c>
    </row>
    <row r="31" spans="1:51" x14ac:dyDescent="0.25">
      <c r="A31" s="24" t="str">
        <f>IF(ISERROR(MATCH(E31,PWR_Lab!$S$3:$S$140,0)),"*","")</f>
        <v/>
      </c>
      <c r="B31" s="24" t="s">
        <v>18</v>
      </c>
      <c r="C31" s="24" t="str">
        <f t="shared" si="0"/>
        <v>UCPWR_FLAB-M</v>
      </c>
      <c r="D31" s="24" t="s">
        <v>12</v>
      </c>
      <c r="E31" s="24" t="str" cm="1">
        <f t="array" ref="E31">INDEX(PWR_Lab!$A$2:$A$179,AX31)</f>
        <v>ERHYD-E</v>
      </c>
      <c r="F31" s="24" t="s">
        <v>7</v>
      </c>
      <c r="G31" s="24" t="s">
        <v>7</v>
      </c>
      <c r="H31" s="24" t="s">
        <v>7</v>
      </c>
      <c r="I31" s="24">
        <v>3</v>
      </c>
      <c r="J31" s="24" cm="1">
        <f t="array" ref="J31">-INDEX(PWR_Lab!$F$2:$I$179,AX31,AY31)</f>
        <v>-1.958E-2</v>
      </c>
      <c r="K31" s="24" t="s">
        <v>10</v>
      </c>
      <c r="L31" s="24" t="s">
        <v>10</v>
      </c>
      <c r="M31" s="24" t="s">
        <v>10</v>
      </c>
      <c r="N31" s="24" t="s">
        <v>10</v>
      </c>
      <c r="O31" s="24" t="s">
        <v>10</v>
      </c>
      <c r="P31" s="24" t="s">
        <v>10</v>
      </c>
      <c r="Q31" s="24" t="s">
        <v>10</v>
      </c>
      <c r="R31" s="24" t="s">
        <v>10</v>
      </c>
      <c r="S31" s="24" t="s">
        <v>10</v>
      </c>
      <c r="T31" s="24" t="s">
        <v>10</v>
      </c>
      <c r="U31" s="24" t="s">
        <v>10</v>
      </c>
      <c r="V31" s="24" t="s">
        <v>10</v>
      </c>
      <c r="W31" s="24" t="s">
        <v>10</v>
      </c>
      <c r="X31" s="24" t="s">
        <v>10</v>
      </c>
      <c r="Y31" s="24" t="s">
        <v>10</v>
      </c>
      <c r="Z31" s="24" t="s">
        <v>10</v>
      </c>
      <c r="AA31" s="24" t="s">
        <v>10</v>
      </c>
      <c r="AB31" s="24" t="s">
        <v>10</v>
      </c>
      <c r="AC31" s="24" t="s">
        <v>10</v>
      </c>
      <c r="AD31" s="24" t="s">
        <v>10</v>
      </c>
      <c r="AE31" s="24" t="s">
        <v>10</v>
      </c>
      <c r="AF31" s="24" t="s">
        <v>10</v>
      </c>
      <c r="AG31" s="24" t="s">
        <v>10</v>
      </c>
      <c r="AH31" s="24" t="s">
        <v>10</v>
      </c>
      <c r="AI31" s="24" t="s">
        <v>10</v>
      </c>
      <c r="AJ31" s="24" t="s">
        <v>10</v>
      </c>
      <c r="AK31" s="24" t="s">
        <v>10</v>
      </c>
      <c r="AL31" s="24" t="s">
        <v>10</v>
      </c>
      <c r="AM31" s="24" t="s">
        <v>10</v>
      </c>
      <c r="AN31" s="24" t="s">
        <v>10</v>
      </c>
      <c r="AO31" s="24" t="s">
        <v>10</v>
      </c>
      <c r="AP31" s="24" t="s">
        <v>10</v>
      </c>
      <c r="AX31" s="24">
        <f t="shared" si="1"/>
        <v>5</v>
      </c>
      <c r="AY31" s="24">
        <f t="shared" si="2"/>
        <v>2</v>
      </c>
    </row>
    <row r="32" spans="1:51" x14ac:dyDescent="0.25">
      <c r="A32" s="24" t="str">
        <f>IF(ISERROR(MATCH(E32,PWR_Lab!$S$3:$S$140,0)),"*","")</f>
        <v/>
      </c>
      <c r="B32" s="24" t="s">
        <v>18</v>
      </c>
      <c r="C32" s="24" t="str">
        <f t="shared" si="0"/>
        <v>UCPWR_FLAB-S</v>
      </c>
      <c r="D32" s="24" t="s">
        <v>12</v>
      </c>
      <c r="E32" s="24" t="str" cm="1">
        <f t="array" ref="E32">INDEX(PWR_Lab!$A$2:$A$179,AX32)</f>
        <v>ERHYD-E</v>
      </c>
      <c r="F32" s="24" t="s">
        <v>7</v>
      </c>
      <c r="G32" s="24" t="s">
        <v>7</v>
      </c>
      <c r="H32" s="24" t="s">
        <v>7</v>
      </c>
      <c r="I32" s="24">
        <v>3</v>
      </c>
      <c r="J32" s="24" cm="1">
        <f t="array" ref="J32">-INDEX(PWR_Lab!$F$2:$I$179,AX32,AY32)</f>
        <v>-6.4769999999999994E-2</v>
      </c>
      <c r="K32" s="24" t="s">
        <v>10</v>
      </c>
      <c r="L32" s="24" t="s">
        <v>10</v>
      </c>
      <c r="M32" s="24" t="s">
        <v>10</v>
      </c>
      <c r="N32" s="24" t="s">
        <v>10</v>
      </c>
      <c r="O32" s="24" t="s">
        <v>10</v>
      </c>
      <c r="P32" s="24" t="s">
        <v>10</v>
      </c>
      <c r="Q32" s="24" t="s">
        <v>10</v>
      </c>
      <c r="R32" s="24" t="s">
        <v>10</v>
      </c>
      <c r="S32" s="24" t="s">
        <v>10</v>
      </c>
      <c r="T32" s="24" t="s">
        <v>10</v>
      </c>
      <c r="U32" s="24" t="s">
        <v>10</v>
      </c>
      <c r="V32" s="24" t="s">
        <v>10</v>
      </c>
      <c r="W32" s="24" t="s">
        <v>10</v>
      </c>
      <c r="X32" s="24" t="s">
        <v>10</v>
      </c>
      <c r="Y32" s="24" t="s">
        <v>10</v>
      </c>
      <c r="Z32" s="24" t="s">
        <v>10</v>
      </c>
      <c r="AA32" s="24" t="s">
        <v>10</v>
      </c>
      <c r="AB32" s="24" t="s">
        <v>10</v>
      </c>
      <c r="AC32" s="24" t="s">
        <v>10</v>
      </c>
      <c r="AD32" s="24" t="s">
        <v>10</v>
      </c>
      <c r="AE32" s="24" t="s">
        <v>10</v>
      </c>
      <c r="AF32" s="24" t="s">
        <v>10</v>
      </c>
      <c r="AG32" s="24" t="s">
        <v>10</v>
      </c>
      <c r="AH32" s="24" t="s">
        <v>10</v>
      </c>
      <c r="AI32" s="24" t="s">
        <v>10</v>
      </c>
      <c r="AJ32" s="24" t="s">
        <v>10</v>
      </c>
      <c r="AK32" s="24" t="s">
        <v>10</v>
      </c>
      <c r="AL32" s="24" t="s">
        <v>10</v>
      </c>
      <c r="AM32" s="24" t="s">
        <v>10</v>
      </c>
      <c r="AN32" s="24" t="s">
        <v>10</v>
      </c>
      <c r="AO32" s="24" t="s">
        <v>10</v>
      </c>
      <c r="AP32" s="24" t="s">
        <v>10</v>
      </c>
      <c r="AX32" s="24">
        <f t="shared" si="1"/>
        <v>5</v>
      </c>
      <c r="AY32" s="24">
        <f t="shared" si="2"/>
        <v>3</v>
      </c>
    </row>
    <row r="33" spans="1:51" x14ac:dyDescent="0.25">
      <c r="A33" s="24" t="str">
        <f>IF(ISERROR(MATCH(E33,PWR_Lab!$S$3:$S$140,0)),"*","")</f>
        <v/>
      </c>
      <c r="B33" s="24" t="s">
        <v>18</v>
      </c>
      <c r="C33" s="24" t="str">
        <f t="shared" si="0"/>
        <v>UCPWR_FLAB-T</v>
      </c>
      <c r="D33" s="24" t="s">
        <v>12</v>
      </c>
      <c r="E33" s="24" t="str" cm="1">
        <f t="array" ref="E33">INDEX(PWR_Lab!$A$2:$A$179,AX33)</f>
        <v>ERHYD-E</v>
      </c>
      <c r="F33" s="24" t="s">
        <v>7</v>
      </c>
      <c r="G33" s="24" t="s">
        <v>7</v>
      </c>
      <c r="H33" s="24" t="s">
        <v>7</v>
      </c>
      <c r="I33" s="24">
        <v>3</v>
      </c>
      <c r="J33" s="24" cm="1">
        <f t="array" ref="J33">-INDEX(PWR_Lab!$F$2:$I$179,AX33,AY33)</f>
        <v>-0.23189000000000001</v>
      </c>
      <c r="K33" s="24" t="s">
        <v>10</v>
      </c>
      <c r="L33" s="24" t="s">
        <v>10</v>
      </c>
      <c r="M33" s="24" t="s">
        <v>10</v>
      </c>
      <c r="N33" s="24" t="s">
        <v>10</v>
      </c>
      <c r="O33" s="24" t="s">
        <v>10</v>
      </c>
      <c r="P33" s="24" t="s">
        <v>10</v>
      </c>
      <c r="Q33" s="24" t="s">
        <v>10</v>
      </c>
      <c r="R33" s="24" t="s">
        <v>10</v>
      </c>
      <c r="S33" s="24" t="s">
        <v>10</v>
      </c>
      <c r="T33" s="24" t="s">
        <v>10</v>
      </c>
      <c r="U33" s="24" t="s">
        <v>10</v>
      </c>
      <c r="V33" s="24" t="s">
        <v>10</v>
      </c>
      <c r="W33" s="24" t="s">
        <v>10</v>
      </c>
      <c r="X33" s="24" t="s">
        <v>10</v>
      </c>
      <c r="Y33" s="24" t="s">
        <v>10</v>
      </c>
      <c r="Z33" s="24" t="s">
        <v>10</v>
      </c>
      <c r="AA33" s="24" t="s">
        <v>10</v>
      </c>
      <c r="AB33" s="24" t="s">
        <v>10</v>
      </c>
      <c r="AC33" s="24" t="s">
        <v>10</v>
      </c>
      <c r="AD33" s="24" t="s">
        <v>10</v>
      </c>
      <c r="AE33" s="24" t="s">
        <v>10</v>
      </c>
      <c r="AF33" s="24" t="s">
        <v>10</v>
      </c>
      <c r="AG33" s="24" t="s">
        <v>10</v>
      </c>
      <c r="AH33" s="24" t="s">
        <v>10</v>
      </c>
      <c r="AI33" s="24" t="s">
        <v>10</v>
      </c>
      <c r="AJ33" s="24" t="s">
        <v>10</v>
      </c>
      <c r="AK33" s="24" t="s">
        <v>10</v>
      </c>
      <c r="AL33" s="24" t="s">
        <v>10</v>
      </c>
      <c r="AM33" s="24" t="s">
        <v>10</v>
      </c>
      <c r="AN33" s="24" t="s">
        <v>10</v>
      </c>
      <c r="AO33" s="24" t="s">
        <v>10</v>
      </c>
      <c r="AP33" s="24" t="s">
        <v>10</v>
      </c>
      <c r="AX33" s="24">
        <f t="shared" si="1"/>
        <v>5</v>
      </c>
      <c r="AY33" s="24">
        <f t="shared" si="2"/>
        <v>4</v>
      </c>
    </row>
    <row r="34" spans="1:51" x14ac:dyDescent="0.25">
      <c r="A34" s="24" t="str">
        <f>IF(ISERROR(MATCH(E34,PWR_Lab!$S$3:$S$140,0)),"*","")</f>
        <v/>
      </c>
      <c r="B34" s="24" t="s">
        <v>18</v>
      </c>
      <c r="C34" s="24" t="str">
        <f t="shared" si="0"/>
        <v>UCPWR_FLAB-P</v>
      </c>
      <c r="D34" s="24" t="s">
        <v>12</v>
      </c>
      <c r="E34" s="24" t="str" cm="1">
        <f t="array" ref="E34">INDEX(PWR_Lab!$A$2:$A$179,AX34)</f>
        <v>ERHYDGIW-I</v>
      </c>
      <c r="F34" s="24" t="s">
        <v>7</v>
      </c>
      <c r="G34" s="24" t="s">
        <v>7</v>
      </c>
      <c r="H34" s="24" t="s">
        <v>7</v>
      </c>
      <c r="I34" s="24">
        <v>3</v>
      </c>
      <c r="J34" s="24" cm="1">
        <f t="array" ref="J34">-INDEX(PWR_Lab!$F$2:$I$179,AX34,AY34)</f>
        <v>0</v>
      </c>
      <c r="K34" s="24" t="s">
        <v>10</v>
      </c>
      <c r="L34" s="24" t="s">
        <v>10</v>
      </c>
      <c r="M34" s="24" t="s">
        <v>10</v>
      </c>
      <c r="N34" s="24" t="s">
        <v>10</v>
      </c>
      <c r="O34" s="24" t="s">
        <v>10</v>
      </c>
      <c r="P34" s="24" t="s">
        <v>10</v>
      </c>
      <c r="Q34" s="24" t="s">
        <v>10</v>
      </c>
      <c r="R34" s="24" t="s">
        <v>10</v>
      </c>
      <c r="S34" s="24" t="s">
        <v>10</v>
      </c>
      <c r="T34" s="24" t="s">
        <v>10</v>
      </c>
      <c r="U34" s="24" t="s">
        <v>10</v>
      </c>
      <c r="V34" s="24" t="s">
        <v>10</v>
      </c>
      <c r="W34" s="24" t="s">
        <v>10</v>
      </c>
      <c r="X34" s="24" t="s">
        <v>10</v>
      </c>
      <c r="Y34" s="24" t="s">
        <v>10</v>
      </c>
      <c r="Z34" s="24" t="s">
        <v>10</v>
      </c>
      <c r="AA34" s="24" t="s">
        <v>10</v>
      </c>
      <c r="AB34" s="24" t="s">
        <v>10</v>
      </c>
      <c r="AC34" s="24" t="s">
        <v>10</v>
      </c>
      <c r="AD34" s="24" t="s">
        <v>10</v>
      </c>
      <c r="AE34" s="24" t="s">
        <v>10</v>
      </c>
      <c r="AF34" s="24" t="s">
        <v>10</v>
      </c>
      <c r="AG34" s="24" t="s">
        <v>10</v>
      </c>
      <c r="AH34" s="24" t="s">
        <v>10</v>
      </c>
      <c r="AI34" s="24" t="s">
        <v>10</v>
      </c>
      <c r="AJ34" s="24" t="s">
        <v>10</v>
      </c>
      <c r="AK34" s="24" t="s">
        <v>10</v>
      </c>
      <c r="AL34" s="24" t="s">
        <v>10</v>
      </c>
      <c r="AM34" s="24" t="s">
        <v>10</v>
      </c>
      <c r="AN34" s="24" t="s">
        <v>10</v>
      </c>
      <c r="AO34" s="24" t="s">
        <v>10</v>
      </c>
      <c r="AP34" s="24" t="s">
        <v>10</v>
      </c>
      <c r="AX34" s="24">
        <f t="shared" si="1"/>
        <v>6</v>
      </c>
      <c r="AY34" s="24">
        <f t="shared" si="2"/>
        <v>1</v>
      </c>
    </row>
    <row r="35" spans="1:51" x14ac:dyDescent="0.25">
      <c r="A35" s="24" t="str">
        <f>IF(ISERROR(MATCH(E35,PWR_Lab!$S$3:$S$140,0)),"*","")</f>
        <v/>
      </c>
      <c r="B35" s="24" t="s">
        <v>18</v>
      </c>
      <c r="C35" s="24" t="str">
        <f t="shared" si="0"/>
        <v>UCPWR_FLAB-M</v>
      </c>
      <c r="D35" s="24" t="s">
        <v>12</v>
      </c>
      <c r="E35" s="24" t="str" cm="1">
        <f t="array" ref="E35">INDEX(PWR_Lab!$A$2:$A$179,AX35)</f>
        <v>ERHYDGIW-I</v>
      </c>
      <c r="F35" s="24" t="s">
        <v>7</v>
      </c>
      <c r="G35" s="24" t="s">
        <v>7</v>
      </c>
      <c r="H35" s="24" t="s">
        <v>7</v>
      </c>
      <c r="I35" s="24">
        <v>3</v>
      </c>
      <c r="J35" s="24" cm="1">
        <f t="array" ref="J35">-INDEX(PWR_Lab!$F$2:$I$179,AX35,AY35)</f>
        <v>0</v>
      </c>
      <c r="K35" s="24" t="s">
        <v>10</v>
      </c>
      <c r="L35" s="24" t="s">
        <v>10</v>
      </c>
      <c r="M35" s="24" t="s">
        <v>10</v>
      </c>
      <c r="N35" s="24" t="s">
        <v>10</v>
      </c>
      <c r="O35" s="24" t="s">
        <v>10</v>
      </c>
      <c r="P35" s="24" t="s">
        <v>10</v>
      </c>
      <c r="Q35" s="24" t="s">
        <v>10</v>
      </c>
      <c r="R35" s="24" t="s">
        <v>10</v>
      </c>
      <c r="S35" s="24" t="s">
        <v>10</v>
      </c>
      <c r="T35" s="24" t="s">
        <v>10</v>
      </c>
      <c r="U35" s="24" t="s">
        <v>10</v>
      </c>
      <c r="V35" s="24" t="s">
        <v>10</v>
      </c>
      <c r="W35" s="24" t="s">
        <v>10</v>
      </c>
      <c r="X35" s="24" t="s">
        <v>10</v>
      </c>
      <c r="Y35" s="24" t="s">
        <v>10</v>
      </c>
      <c r="Z35" s="24" t="s">
        <v>10</v>
      </c>
      <c r="AA35" s="24" t="s">
        <v>10</v>
      </c>
      <c r="AB35" s="24" t="s">
        <v>10</v>
      </c>
      <c r="AC35" s="24" t="s">
        <v>10</v>
      </c>
      <c r="AD35" s="24" t="s">
        <v>10</v>
      </c>
      <c r="AE35" s="24" t="s">
        <v>10</v>
      </c>
      <c r="AF35" s="24" t="s">
        <v>10</v>
      </c>
      <c r="AG35" s="24" t="s">
        <v>10</v>
      </c>
      <c r="AH35" s="24" t="s">
        <v>10</v>
      </c>
      <c r="AI35" s="24" t="s">
        <v>10</v>
      </c>
      <c r="AJ35" s="24" t="s">
        <v>10</v>
      </c>
      <c r="AK35" s="24" t="s">
        <v>10</v>
      </c>
      <c r="AL35" s="24" t="s">
        <v>10</v>
      </c>
      <c r="AM35" s="24" t="s">
        <v>10</v>
      </c>
      <c r="AN35" s="24" t="s">
        <v>10</v>
      </c>
      <c r="AO35" s="24" t="s">
        <v>10</v>
      </c>
      <c r="AP35" s="24" t="s">
        <v>10</v>
      </c>
      <c r="AX35" s="24">
        <f t="shared" si="1"/>
        <v>6</v>
      </c>
      <c r="AY35" s="24">
        <f t="shared" si="2"/>
        <v>2</v>
      </c>
    </row>
    <row r="36" spans="1:51" x14ac:dyDescent="0.25">
      <c r="A36" s="24" t="str">
        <f>IF(ISERROR(MATCH(E36,PWR_Lab!$S$3:$S$140,0)),"*","")</f>
        <v/>
      </c>
      <c r="B36" s="24" t="s">
        <v>18</v>
      </c>
      <c r="C36" s="24" t="str">
        <f t="shared" si="0"/>
        <v>UCPWR_FLAB-S</v>
      </c>
      <c r="D36" s="24" t="s">
        <v>12</v>
      </c>
      <c r="E36" s="24" t="str" cm="1">
        <f t="array" ref="E36">INDEX(PWR_Lab!$A$2:$A$179,AX36)</f>
        <v>ERHYDGIW-I</v>
      </c>
      <c r="F36" s="24" t="s">
        <v>7</v>
      </c>
      <c r="G36" s="24" t="s">
        <v>7</v>
      </c>
      <c r="H36" s="24" t="s">
        <v>7</v>
      </c>
      <c r="I36" s="24">
        <v>3</v>
      </c>
      <c r="J36" s="24" cm="1">
        <f t="array" ref="J36">-INDEX(PWR_Lab!$F$2:$I$179,AX36,AY36)</f>
        <v>0</v>
      </c>
      <c r="K36" s="24" t="s">
        <v>10</v>
      </c>
      <c r="L36" s="24" t="s">
        <v>10</v>
      </c>
      <c r="M36" s="24" t="s">
        <v>10</v>
      </c>
      <c r="N36" s="24" t="s">
        <v>10</v>
      </c>
      <c r="O36" s="24" t="s">
        <v>10</v>
      </c>
      <c r="P36" s="24" t="s">
        <v>10</v>
      </c>
      <c r="Q36" s="24" t="s">
        <v>10</v>
      </c>
      <c r="R36" s="24" t="s">
        <v>10</v>
      </c>
      <c r="S36" s="24" t="s">
        <v>10</v>
      </c>
      <c r="T36" s="24" t="s">
        <v>10</v>
      </c>
      <c r="U36" s="24" t="s">
        <v>10</v>
      </c>
      <c r="V36" s="24" t="s">
        <v>10</v>
      </c>
      <c r="W36" s="24" t="s">
        <v>10</v>
      </c>
      <c r="X36" s="24" t="s">
        <v>10</v>
      </c>
      <c r="Y36" s="24" t="s">
        <v>10</v>
      </c>
      <c r="Z36" s="24" t="s">
        <v>10</v>
      </c>
      <c r="AA36" s="24" t="s">
        <v>10</v>
      </c>
      <c r="AB36" s="24" t="s">
        <v>10</v>
      </c>
      <c r="AC36" s="24" t="s">
        <v>10</v>
      </c>
      <c r="AD36" s="24" t="s">
        <v>10</v>
      </c>
      <c r="AE36" s="24" t="s">
        <v>10</v>
      </c>
      <c r="AF36" s="24" t="s">
        <v>10</v>
      </c>
      <c r="AG36" s="24" t="s">
        <v>10</v>
      </c>
      <c r="AH36" s="24" t="s">
        <v>10</v>
      </c>
      <c r="AI36" s="24" t="s">
        <v>10</v>
      </c>
      <c r="AJ36" s="24" t="s">
        <v>10</v>
      </c>
      <c r="AK36" s="24" t="s">
        <v>10</v>
      </c>
      <c r="AL36" s="24" t="s">
        <v>10</v>
      </c>
      <c r="AM36" s="24" t="s">
        <v>10</v>
      </c>
      <c r="AN36" s="24" t="s">
        <v>10</v>
      </c>
      <c r="AO36" s="24" t="s">
        <v>10</v>
      </c>
      <c r="AP36" s="24" t="s">
        <v>10</v>
      </c>
      <c r="AX36" s="24">
        <f t="shared" si="1"/>
        <v>6</v>
      </c>
      <c r="AY36" s="24">
        <f t="shared" si="2"/>
        <v>3</v>
      </c>
    </row>
    <row r="37" spans="1:51" x14ac:dyDescent="0.25">
      <c r="A37" s="24" t="str">
        <f>IF(ISERROR(MATCH(E37,PWR_Lab!$S$3:$S$140,0)),"*","")</f>
        <v/>
      </c>
      <c r="B37" s="24" t="s">
        <v>18</v>
      </c>
      <c r="C37" s="24" t="str">
        <f t="shared" si="0"/>
        <v>UCPWR_FLAB-T</v>
      </c>
      <c r="D37" s="24" t="s">
        <v>12</v>
      </c>
      <c r="E37" s="24" t="str" cm="1">
        <f t="array" ref="E37">INDEX(PWR_Lab!$A$2:$A$179,AX37)</f>
        <v>ERHYDGIW-I</v>
      </c>
      <c r="F37" s="24" t="s">
        <v>7</v>
      </c>
      <c r="G37" s="24" t="s">
        <v>7</v>
      </c>
      <c r="H37" s="24" t="s">
        <v>7</v>
      </c>
      <c r="I37" s="24">
        <v>3</v>
      </c>
      <c r="J37" s="24" cm="1">
        <f t="array" ref="J37">-INDEX(PWR_Lab!$F$2:$I$179,AX37,AY37)</f>
        <v>0</v>
      </c>
      <c r="K37" s="24" t="s">
        <v>10</v>
      </c>
      <c r="L37" s="24" t="s">
        <v>10</v>
      </c>
      <c r="M37" s="24" t="s">
        <v>10</v>
      </c>
      <c r="N37" s="24" t="s">
        <v>10</v>
      </c>
      <c r="O37" s="24" t="s">
        <v>10</v>
      </c>
      <c r="P37" s="24" t="s">
        <v>10</v>
      </c>
      <c r="Q37" s="24" t="s">
        <v>10</v>
      </c>
      <c r="R37" s="24" t="s">
        <v>10</v>
      </c>
      <c r="S37" s="24" t="s">
        <v>10</v>
      </c>
      <c r="T37" s="24" t="s">
        <v>10</v>
      </c>
      <c r="U37" s="24" t="s">
        <v>10</v>
      </c>
      <c r="V37" s="24" t="s">
        <v>10</v>
      </c>
      <c r="W37" s="24" t="s">
        <v>10</v>
      </c>
      <c r="X37" s="24" t="s">
        <v>10</v>
      </c>
      <c r="Y37" s="24" t="s">
        <v>10</v>
      </c>
      <c r="Z37" s="24" t="s">
        <v>10</v>
      </c>
      <c r="AA37" s="24" t="s">
        <v>10</v>
      </c>
      <c r="AB37" s="24" t="s">
        <v>10</v>
      </c>
      <c r="AC37" s="24" t="s">
        <v>10</v>
      </c>
      <c r="AD37" s="24" t="s">
        <v>10</v>
      </c>
      <c r="AE37" s="24" t="s">
        <v>10</v>
      </c>
      <c r="AF37" s="24" t="s">
        <v>10</v>
      </c>
      <c r="AG37" s="24" t="s">
        <v>10</v>
      </c>
      <c r="AH37" s="24" t="s">
        <v>10</v>
      </c>
      <c r="AI37" s="24" t="s">
        <v>10</v>
      </c>
      <c r="AJ37" s="24" t="s">
        <v>10</v>
      </c>
      <c r="AK37" s="24" t="s">
        <v>10</v>
      </c>
      <c r="AL37" s="24" t="s">
        <v>10</v>
      </c>
      <c r="AM37" s="24" t="s">
        <v>10</v>
      </c>
      <c r="AN37" s="24" t="s">
        <v>10</v>
      </c>
      <c r="AO37" s="24" t="s">
        <v>10</v>
      </c>
      <c r="AP37" s="24" t="s">
        <v>10</v>
      </c>
      <c r="AX37" s="24">
        <f t="shared" si="1"/>
        <v>6</v>
      </c>
      <c r="AY37" s="24">
        <f t="shared" si="2"/>
        <v>4</v>
      </c>
    </row>
    <row r="38" spans="1:51" x14ac:dyDescent="0.25">
      <c r="A38" s="24" t="str">
        <f>IF(ISERROR(MATCH(E38,PWR_Lab!$S$3:$S$140,0)),"*","")</f>
        <v/>
      </c>
      <c r="B38" s="24" t="s">
        <v>18</v>
      </c>
      <c r="C38" s="24" t="str">
        <f t="shared" si="0"/>
        <v>UCPWR_FLAB-P</v>
      </c>
      <c r="D38" s="24" t="s">
        <v>12</v>
      </c>
      <c r="E38" s="24" t="str" cm="1">
        <f t="array" ref="E38">INDEX(PWR_Lab!$A$2:$A$179,AX38)</f>
        <v>ERHYD-I</v>
      </c>
      <c r="F38" s="24" t="s">
        <v>7</v>
      </c>
      <c r="G38" s="24" t="s">
        <v>7</v>
      </c>
      <c r="H38" s="24" t="s">
        <v>7</v>
      </c>
      <c r="I38" s="24">
        <v>3</v>
      </c>
      <c r="J38" s="24" cm="1">
        <f t="array" ref="J38">-INDEX(PWR_Lab!$F$2:$I$179,AX38,AY38)</f>
        <v>0</v>
      </c>
      <c r="K38" s="24" t="s">
        <v>10</v>
      </c>
      <c r="L38" s="24" t="s">
        <v>10</v>
      </c>
      <c r="M38" s="24" t="s">
        <v>10</v>
      </c>
      <c r="N38" s="24" t="s">
        <v>10</v>
      </c>
      <c r="O38" s="24" t="s">
        <v>10</v>
      </c>
      <c r="P38" s="24" t="s">
        <v>10</v>
      </c>
      <c r="Q38" s="24" t="s">
        <v>10</v>
      </c>
      <c r="R38" s="24" t="s">
        <v>10</v>
      </c>
      <c r="S38" s="24" t="s">
        <v>10</v>
      </c>
      <c r="T38" s="24" t="s">
        <v>10</v>
      </c>
      <c r="U38" s="24" t="s">
        <v>10</v>
      </c>
      <c r="V38" s="24" t="s">
        <v>10</v>
      </c>
      <c r="W38" s="24" t="s">
        <v>10</v>
      </c>
      <c r="X38" s="24" t="s">
        <v>10</v>
      </c>
      <c r="Y38" s="24" t="s">
        <v>10</v>
      </c>
      <c r="Z38" s="24" t="s">
        <v>10</v>
      </c>
      <c r="AA38" s="24" t="s">
        <v>10</v>
      </c>
      <c r="AB38" s="24" t="s">
        <v>10</v>
      </c>
      <c r="AC38" s="24" t="s">
        <v>10</v>
      </c>
      <c r="AD38" s="24" t="s">
        <v>10</v>
      </c>
      <c r="AE38" s="24" t="s">
        <v>10</v>
      </c>
      <c r="AF38" s="24" t="s">
        <v>10</v>
      </c>
      <c r="AG38" s="24" t="s">
        <v>10</v>
      </c>
      <c r="AH38" s="24" t="s">
        <v>10</v>
      </c>
      <c r="AI38" s="24" t="s">
        <v>10</v>
      </c>
      <c r="AJ38" s="24" t="s">
        <v>10</v>
      </c>
      <c r="AK38" s="24" t="s">
        <v>10</v>
      </c>
      <c r="AL38" s="24" t="s">
        <v>10</v>
      </c>
      <c r="AM38" s="24" t="s">
        <v>10</v>
      </c>
      <c r="AN38" s="24" t="s">
        <v>10</v>
      </c>
      <c r="AO38" s="24" t="s">
        <v>10</v>
      </c>
      <c r="AP38" s="24" t="s">
        <v>10</v>
      </c>
      <c r="AX38" s="24">
        <f t="shared" si="1"/>
        <v>7</v>
      </c>
      <c r="AY38" s="24">
        <f t="shared" si="2"/>
        <v>1</v>
      </c>
    </row>
    <row r="39" spans="1:51" x14ac:dyDescent="0.25">
      <c r="A39" s="24" t="str">
        <f>IF(ISERROR(MATCH(E39,PWR_Lab!$S$3:$S$140,0)),"*","")</f>
        <v/>
      </c>
      <c r="B39" s="24" t="s">
        <v>18</v>
      </c>
      <c r="C39" s="24" t="str">
        <f t="shared" si="0"/>
        <v>UCPWR_FLAB-M</v>
      </c>
      <c r="D39" s="24" t="s">
        <v>12</v>
      </c>
      <c r="E39" s="24" t="str" cm="1">
        <f t="array" ref="E39">INDEX(PWR_Lab!$A$2:$A$179,AX39)</f>
        <v>ERHYD-I</v>
      </c>
      <c r="F39" s="24" t="s">
        <v>7</v>
      </c>
      <c r="G39" s="24" t="s">
        <v>7</v>
      </c>
      <c r="H39" s="24" t="s">
        <v>7</v>
      </c>
      <c r="I39" s="24">
        <v>3</v>
      </c>
      <c r="J39" s="24" cm="1">
        <f t="array" ref="J39">-INDEX(PWR_Lab!$F$2:$I$179,AX39,AY39)</f>
        <v>0</v>
      </c>
      <c r="K39" s="24" t="s">
        <v>10</v>
      </c>
      <c r="L39" s="24" t="s">
        <v>10</v>
      </c>
      <c r="M39" s="24" t="s">
        <v>10</v>
      </c>
      <c r="N39" s="24" t="s">
        <v>10</v>
      </c>
      <c r="O39" s="24" t="s">
        <v>10</v>
      </c>
      <c r="P39" s="24" t="s">
        <v>10</v>
      </c>
      <c r="Q39" s="24" t="s">
        <v>10</v>
      </c>
      <c r="R39" s="24" t="s">
        <v>10</v>
      </c>
      <c r="S39" s="24" t="s">
        <v>10</v>
      </c>
      <c r="T39" s="24" t="s">
        <v>10</v>
      </c>
      <c r="U39" s="24" t="s">
        <v>10</v>
      </c>
      <c r="V39" s="24" t="s">
        <v>10</v>
      </c>
      <c r="W39" s="24" t="s">
        <v>10</v>
      </c>
      <c r="X39" s="24" t="s">
        <v>10</v>
      </c>
      <c r="Y39" s="24" t="s">
        <v>10</v>
      </c>
      <c r="Z39" s="24" t="s">
        <v>10</v>
      </c>
      <c r="AA39" s="24" t="s">
        <v>10</v>
      </c>
      <c r="AB39" s="24" t="s">
        <v>10</v>
      </c>
      <c r="AC39" s="24" t="s">
        <v>10</v>
      </c>
      <c r="AD39" s="24" t="s">
        <v>10</v>
      </c>
      <c r="AE39" s="24" t="s">
        <v>10</v>
      </c>
      <c r="AF39" s="24" t="s">
        <v>10</v>
      </c>
      <c r="AG39" s="24" t="s">
        <v>10</v>
      </c>
      <c r="AH39" s="24" t="s">
        <v>10</v>
      </c>
      <c r="AI39" s="24" t="s">
        <v>10</v>
      </c>
      <c r="AJ39" s="24" t="s">
        <v>10</v>
      </c>
      <c r="AK39" s="24" t="s">
        <v>10</v>
      </c>
      <c r="AL39" s="24" t="s">
        <v>10</v>
      </c>
      <c r="AM39" s="24" t="s">
        <v>10</v>
      </c>
      <c r="AN39" s="24" t="s">
        <v>10</v>
      </c>
      <c r="AO39" s="24" t="s">
        <v>10</v>
      </c>
      <c r="AP39" s="24" t="s">
        <v>10</v>
      </c>
      <c r="AX39" s="24">
        <f t="shared" si="1"/>
        <v>7</v>
      </c>
      <c r="AY39" s="24">
        <f t="shared" si="2"/>
        <v>2</v>
      </c>
    </row>
    <row r="40" spans="1:51" x14ac:dyDescent="0.25">
      <c r="A40" s="24" t="str">
        <f>IF(ISERROR(MATCH(E40,PWR_Lab!$S$3:$S$140,0)),"*","")</f>
        <v/>
      </c>
      <c r="B40" s="24" t="s">
        <v>18</v>
      </c>
      <c r="C40" s="24" t="str">
        <f t="shared" si="0"/>
        <v>UCPWR_FLAB-S</v>
      </c>
      <c r="D40" s="24" t="s">
        <v>12</v>
      </c>
      <c r="E40" s="24" t="str" cm="1">
        <f t="array" ref="E40">INDEX(PWR_Lab!$A$2:$A$179,AX40)</f>
        <v>ERHYD-I</v>
      </c>
      <c r="F40" s="24" t="s">
        <v>7</v>
      </c>
      <c r="G40" s="24" t="s">
        <v>7</v>
      </c>
      <c r="H40" s="24" t="s">
        <v>7</v>
      </c>
      <c r="I40" s="24">
        <v>3</v>
      </c>
      <c r="J40" s="24" cm="1">
        <f t="array" ref="J40">-INDEX(PWR_Lab!$F$2:$I$179,AX40,AY40)</f>
        <v>0</v>
      </c>
      <c r="K40" s="24" t="s">
        <v>10</v>
      </c>
      <c r="L40" s="24" t="s">
        <v>10</v>
      </c>
      <c r="M40" s="24" t="s">
        <v>10</v>
      </c>
      <c r="N40" s="24" t="s">
        <v>10</v>
      </c>
      <c r="O40" s="24" t="s">
        <v>10</v>
      </c>
      <c r="P40" s="24" t="s">
        <v>10</v>
      </c>
      <c r="Q40" s="24" t="s">
        <v>10</v>
      </c>
      <c r="R40" s="24" t="s">
        <v>10</v>
      </c>
      <c r="S40" s="24" t="s">
        <v>10</v>
      </c>
      <c r="T40" s="24" t="s">
        <v>10</v>
      </c>
      <c r="U40" s="24" t="s">
        <v>10</v>
      </c>
      <c r="V40" s="24" t="s">
        <v>10</v>
      </c>
      <c r="W40" s="24" t="s">
        <v>10</v>
      </c>
      <c r="X40" s="24" t="s">
        <v>10</v>
      </c>
      <c r="Y40" s="24" t="s">
        <v>10</v>
      </c>
      <c r="Z40" s="24" t="s">
        <v>10</v>
      </c>
      <c r="AA40" s="24" t="s">
        <v>10</v>
      </c>
      <c r="AB40" s="24" t="s">
        <v>10</v>
      </c>
      <c r="AC40" s="24" t="s">
        <v>10</v>
      </c>
      <c r="AD40" s="24" t="s">
        <v>10</v>
      </c>
      <c r="AE40" s="24" t="s">
        <v>10</v>
      </c>
      <c r="AF40" s="24" t="s">
        <v>10</v>
      </c>
      <c r="AG40" s="24" t="s">
        <v>10</v>
      </c>
      <c r="AH40" s="24" t="s">
        <v>10</v>
      </c>
      <c r="AI40" s="24" t="s">
        <v>10</v>
      </c>
      <c r="AJ40" s="24" t="s">
        <v>10</v>
      </c>
      <c r="AK40" s="24" t="s">
        <v>10</v>
      </c>
      <c r="AL40" s="24" t="s">
        <v>10</v>
      </c>
      <c r="AM40" s="24" t="s">
        <v>10</v>
      </c>
      <c r="AN40" s="24" t="s">
        <v>10</v>
      </c>
      <c r="AO40" s="24" t="s">
        <v>10</v>
      </c>
      <c r="AP40" s="24" t="s">
        <v>10</v>
      </c>
      <c r="AX40" s="24">
        <f t="shared" si="1"/>
        <v>7</v>
      </c>
      <c r="AY40" s="24">
        <f t="shared" si="2"/>
        <v>3</v>
      </c>
    </row>
    <row r="41" spans="1:51" x14ac:dyDescent="0.25">
      <c r="A41" s="24" t="str">
        <f>IF(ISERROR(MATCH(E41,PWR_Lab!$S$3:$S$140,0)),"*","")</f>
        <v/>
      </c>
      <c r="B41" s="24" t="s">
        <v>18</v>
      </c>
      <c r="C41" s="24" t="str">
        <f t="shared" si="0"/>
        <v>UCPWR_FLAB-T</v>
      </c>
      <c r="D41" s="24" t="s">
        <v>12</v>
      </c>
      <c r="E41" s="24" t="str" cm="1">
        <f t="array" ref="E41">INDEX(PWR_Lab!$A$2:$A$179,AX41)</f>
        <v>ERHYD-I</v>
      </c>
      <c r="F41" s="24" t="s">
        <v>7</v>
      </c>
      <c r="G41" s="24" t="s">
        <v>7</v>
      </c>
      <c r="H41" s="24" t="s">
        <v>7</v>
      </c>
      <c r="I41" s="24">
        <v>3</v>
      </c>
      <c r="J41" s="24" cm="1">
        <f t="array" ref="J41">-INDEX(PWR_Lab!$F$2:$I$179,AX41,AY41)</f>
        <v>0</v>
      </c>
      <c r="K41" s="24" t="s">
        <v>10</v>
      </c>
      <c r="L41" s="24" t="s">
        <v>10</v>
      </c>
      <c r="M41" s="24" t="s">
        <v>10</v>
      </c>
      <c r="N41" s="24" t="s">
        <v>10</v>
      </c>
      <c r="O41" s="24" t="s">
        <v>10</v>
      </c>
      <c r="P41" s="24" t="s">
        <v>10</v>
      </c>
      <c r="Q41" s="24" t="s">
        <v>10</v>
      </c>
      <c r="R41" s="24" t="s">
        <v>10</v>
      </c>
      <c r="S41" s="24" t="s">
        <v>10</v>
      </c>
      <c r="T41" s="24" t="s">
        <v>10</v>
      </c>
      <c r="U41" s="24" t="s">
        <v>10</v>
      </c>
      <c r="V41" s="24" t="s">
        <v>10</v>
      </c>
      <c r="W41" s="24" t="s">
        <v>10</v>
      </c>
      <c r="X41" s="24" t="s">
        <v>10</v>
      </c>
      <c r="Y41" s="24" t="s">
        <v>10</v>
      </c>
      <c r="Z41" s="24" t="s">
        <v>10</v>
      </c>
      <c r="AA41" s="24" t="s">
        <v>10</v>
      </c>
      <c r="AB41" s="24" t="s">
        <v>10</v>
      </c>
      <c r="AC41" s="24" t="s">
        <v>10</v>
      </c>
      <c r="AD41" s="24" t="s">
        <v>10</v>
      </c>
      <c r="AE41" s="24" t="s">
        <v>10</v>
      </c>
      <c r="AF41" s="24" t="s">
        <v>10</v>
      </c>
      <c r="AG41" s="24" t="s">
        <v>10</v>
      </c>
      <c r="AH41" s="24" t="s">
        <v>10</v>
      </c>
      <c r="AI41" s="24" t="s">
        <v>10</v>
      </c>
      <c r="AJ41" s="24" t="s">
        <v>10</v>
      </c>
      <c r="AK41" s="24" t="s">
        <v>10</v>
      </c>
      <c r="AL41" s="24" t="s">
        <v>10</v>
      </c>
      <c r="AM41" s="24" t="s">
        <v>10</v>
      </c>
      <c r="AN41" s="24" t="s">
        <v>10</v>
      </c>
      <c r="AO41" s="24" t="s">
        <v>10</v>
      </c>
      <c r="AP41" s="24" t="s">
        <v>10</v>
      </c>
      <c r="AX41" s="24">
        <f t="shared" si="1"/>
        <v>7</v>
      </c>
      <c r="AY41" s="24">
        <f t="shared" si="2"/>
        <v>4</v>
      </c>
    </row>
    <row r="42" spans="1:51" x14ac:dyDescent="0.25">
      <c r="A42" s="24" t="str">
        <f>IF(ISERROR(MATCH(E42,PWR_Lab!$S$3:$S$140,0)),"*","")</f>
        <v/>
      </c>
      <c r="B42" s="24" t="s">
        <v>18</v>
      </c>
      <c r="C42" s="24" t="str">
        <f t="shared" si="0"/>
        <v>UCPWR_FLAB-P</v>
      </c>
      <c r="D42" s="24" t="s">
        <v>12</v>
      </c>
      <c r="E42" s="24" t="str" cm="1">
        <f t="array" ref="E42">INDEX(PWR_Lab!$A$2:$A$179,AX42)</f>
        <v>ERHYD-N</v>
      </c>
      <c r="F42" s="24" t="s">
        <v>7</v>
      </c>
      <c r="G42" s="24" t="s">
        <v>7</v>
      </c>
      <c r="H42" s="24" t="s">
        <v>7</v>
      </c>
      <c r="I42" s="24">
        <v>3</v>
      </c>
      <c r="J42" s="24" cm="1">
        <f t="array" ref="J42">-INDEX(PWR_Lab!$F$2:$I$179,AX42,AY42)</f>
        <v>-1.72E-2</v>
      </c>
      <c r="K42" s="24" t="s">
        <v>10</v>
      </c>
      <c r="L42" s="24" t="s">
        <v>10</v>
      </c>
      <c r="M42" s="24" t="s">
        <v>10</v>
      </c>
      <c r="N42" s="24" t="s">
        <v>10</v>
      </c>
      <c r="O42" s="24" t="s">
        <v>10</v>
      </c>
      <c r="P42" s="24" t="s">
        <v>10</v>
      </c>
      <c r="Q42" s="24" t="s">
        <v>10</v>
      </c>
      <c r="R42" s="24" t="s">
        <v>10</v>
      </c>
      <c r="S42" s="24" t="s">
        <v>10</v>
      </c>
      <c r="T42" s="24" t="s">
        <v>10</v>
      </c>
      <c r="U42" s="24" t="s">
        <v>10</v>
      </c>
      <c r="V42" s="24" t="s">
        <v>10</v>
      </c>
      <c r="W42" s="24" t="s">
        <v>10</v>
      </c>
      <c r="X42" s="24" t="s">
        <v>10</v>
      </c>
      <c r="Y42" s="24" t="s">
        <v>10</v>
      </c>
      <c r="Z42" s="24" t="s">
        <v>10</v>
      </c>
      <c r="AA42" s="24" t="s">
        <v>10</v>
      </c>
      <c r="AB42" s="24" t="s">
        <v>10</v>
      </c>
      <c r="AC42" s="24" t="s">
        <v>10</v>
      </c>
      <c r="AD42" s="24" t="s">
        <v>10</v>
      </c>
      <c r="AE42" s="24" t="s">
        <v>10</v>
      </c>
      <c r="AF42" s="24" t="s">
        <v>10</v>
      </c>
      <c r="AG42" s="24" t="s">
        <v>10</v>
      </c>
      <c r="AH42" s="24" t="s">
        <v>10</v>
      </c>
      <c r="AI42" s="24" t="s">
        <v>10</v>
      </c>
      <c r="AJ42" s="24" t="s">
        <v>10</v>
      </c>
      <c r="AK42" s="24" t="s">
        <v>10</v>
      </c>
      <c r="AL42" s="24" t="s">
        <v>10</v>
      </c>
      <c r="AM42" s="24" t="s">
        <v>10</v>
      </c>
      <c r="AN42" s="24" t="s">
        <v>10</v>
      </c>
      <c r="AO42" s="24" t="s">
        <v>10</v>
      </c>
      <c r="AP42" s="24" t="s">
        <v>10</v>
      </c>
      <c r="AX42" s="24">
        <f t="shared" si="1"/>
        <v>8</v>
      </c>
      <c r="AY42" s="24">
        <f t="shared" si="2"/>
        <v>1</v>
      </c>
    </row>
    <row r="43" spans="1:51" x14ac:dyDescent="0.25">
      <c r="A43" s="24" t="str">
        <f>IF(ISERROR(MATCH(E43,PWR_Lab!$S$3:$S$140,0)),"*","")</f>
        <v/>
      </c>
      <c r="B43" s="24" t="s">
        <v>18</v>
      </c>
      <c r="C43" s="24" t="str">
        <f t="shared" si="0"/>
        <v>UCPWR_FLAB-M</v>
      </c>
      <c r="D43" s="24" t="s">
        <v>12</v>
      </c>
      <c r="E43" s="24" t="str" cm="1">
        <f t="array" ref="E43">INDEX(PWR_Lab!$A$2:$A$179,AX43)</f>
        <v>ERHYD-N</v>
      </c>
      <c r="F43" s="24" t="s">
        <v>7</v>
      </c>
      <c r="G43" s="24" t="s">
        <v>7</v>
      </c>
      <c r="H43" s="24" t="s">
        <v>7</v>
      </c>
      <c r="I43" s="24">
        <v>3</v>
      </c>
      <c r="J43" s="24" cm="1">
        <f t="array" ref="J43">-INDEX(PWR_Lab!$F$2:$I$179,AX43,AY43)</f>
        <v>-1.958E-2</v>
      </c>
      <c r="K43" s="24" t="s">
        <v>10</v>
      </c>
      <c r="L43" s="24" t="s">
        <v>10</v>
      </c>
      <c r="M43" s="24" t="s">
        <v>10</v>
      </c>
      <c r="N43" s="24" t="s">
        <v>10</v>
      </c>
      <c r="O43" s="24" t="s">
        <v>10</v>
      </c>
      <c r="P43" s="24" t="s">
        <v>10</v>
      </c>
      <c r="Q43" s="24" t="s">
        <v>10</v>
      </c>
      <c r="R43" s="24" t="s">
        <v>10</v>
      </c>
      <c r="S43" s="24" t="s">
        <v>10</v>
      </c>
      <c r="T43" s="24" t="s">
        <v>10</v>
      </c>
      <c r="U43" s="24" t="s">
        <v>10</v>
      </c>
      <c r="V43" s="24" t="s">
        <v>10</v>
      </c>
      <c r="W43" s="24" t="s">
        <v>10</v>
      </c>
      <c r="X43" s="24" t="s">
        <v>10</v>
      </c>
      <c r="Y43" s="24" t="s">
        <v>10</v>
      </c>
      <c r="Z43" s="24" t="s">
        <v>10</v>
      </c>
      <c r="AA43" s="24" t="s">
        <v>10</v>
      </c>
      <c r="AB43" s="24" t="s">
        <v>10</v>
      </c>
      <c r="AC43" s="24" t="s">
        <v>10</v>
      </c>
      <c r="AD43" s="24" t="s">
        <v>10</v>
      </c>
      <c r="AE43" s="24" t="s">
        <v>10</v>
      </c>
      <c r="AF43" s="24" t="s">
        <v>10</v>
      </c>
      <c r="AG43" s="24" t="s">
        <v>10</v>
      </c>
      <c r="AH43" s="24" t="s">
        <v>10</v>
      </c>
      <c r="AI43" s="24" t="s">
        <v>10</v>
      </c>
      <c r="AJ43" s="24" t="s">
        <v>10</v>
      </c>
      <c r="AK43" s="24" t="s">
        <v>10</v>
      </c>
      <c r="AL43" s="24" t="s">
        <v>10</v>
      </c>
      <c r="AM43" s="24" t="s">
        <v>10</v>
      </c>
      <c r="AN43" s="24" t="s">
        <v>10</v>
      </c>
      <c r="AO43" s="24" t="s">
        <v>10</v>
      </c>
      <c r="AP43" s="24" t="s">
        <v>10</v>
      </c>
      <c r="AX43" s="24">
        <f t="shared" si="1"/>
        <v>8</v>
      </c>
      <c r="AY43" s="24">
        <f t="shared" si="2"/>
        <v>2</v>
      </c>
    </row>
    <row r="44" spans="1:51" x14ac:dyDescent="0.25">
      <c r="A44" s="24" t="str">
        <f>IF(ISERROR(MATCH(E44,PWR_Lab!$S$3:$S$140,0)),"*","")</f>
        <v/>
      </c>
      <c r="B44" s="24" t="s">
        <v>18</v>
      </c>
      <c r="C44" s="24" t="str">
        <f t="shared" si="0"/>
        <v>UCPWR_FLAB-S</v>
      </c>
      <c r="D44" s="24" t="s">
        <v>12</v>
      </c>
      <c r="E44" s="24" t="str" cm="1">
        <f t="array" ref="E44">INDEX(PWR_Lab!$A$2:$A$179,AX44)</f>
        <v>ERHYD-N</v>
      </c>
      <c r="F44" s="24" t="s">
        <v>7</v>
      </c>
      <c r="G44" s="24" t="s">
        <v>7</v>
      </c>
      <c r="H44" s="24" t="s">
        <v>7</v>
      </c>
      <c r="I44" s="24">
        <v>3</v>
      </c>
      <c r="J44" s="24" cm="1">
        <f t="array" ref="J44">-INDEX(PWR_Lab!$F$2:$I$179,AX44,AY44)</f>
        <v>-6.4769999999999994E-2</v>
      </c>
      <c r="K44" s="24" t="s">
        <v>10</v>
      </c>
      <c r="L44" s="24" t="s">
        <v>10</v>
      </c>
      <c r="M44" s="24" t="s">
        <v>10</v>
      </c>
      <c r="N44" s="24" t="s">
        <v>10</v>
      </c>
      <c r="O44" s="24" t="s">
        <v>10</v>
      </c>
      <c r="P44" s="24" t="s">
        <v>10</v>
      </c>
      <c r="Q44" s="24" t="s">
        <v>10</v>
      </c>
      <c r="R44" s="24" t="s">
        <v>10</v>
      </c>
      <c r="S44" s="24" t="s">
        <v>10</v>
      </c>
      <c r="T44" s="24" t="s">
        <v>10</v>
      </c>
      <c r="U44" s="24" t="s">
        <v>10</v>
      </c>
      <c r="V44" s="24" t="s">
        <v>10</v>
      </c>
      <c r="W44" s="24" t="s">
        <v>10</v>
      </c>
      <c r="X44" s="24" t="s">
        <v>10</v>
      </c>
      <c r="Y44" s="24" t="s">
        <v>10</v>
      </c>
      <c r="Z44" s="24" t="s">
        <v>10</v>
      </c>
      <c r="AA44" s="24" t="s">
        <v>10</v>
      </c>
      <c r="AB44" s="24" t="s">
        <v>10</v>
      </c>
      <c r="AC44" s="24" t="s">
        <v>10</v>
      </c>
      <c r="AD44" s="24" t="s">
        <v>10</v>
      </c>
      <c r="AE44" s="24" t="s">
        <v>10</v>
      </c>
      <c r="AF44" s="24" t="s">
        <v>10</v>
      </c>
      <c r="AG44" s="24" t="s">
        <v>10</v>
      </c>
      <c r="AH44" s="24" t="s">
        <v>10</v>
      </c>
      <c r="AI44" s="24" t="s">
        <v>10</v>
      </c>
      <c r="AJ44" s="24" t="s">
        <v>10</v>
      </c>
      <c r="AK44" s="24" t="s">
        <v>10</v>
      </c>
      <c r="AL44" s="24" t="s">
        <v>10</v>
      </c>
      <c r="AM44" s="24" t="s">
        <v>10</v>
      </c>
      <c r="AN44" s="24" t="s">
        <v>10</v>
      </c>
      <c r="AO44" s="24" t="s">
        <v>10</v>
      </c>
      <c r="AP44" s="24" t="s">
        <v>10</v>
      </c>
      <c r="AX44" s="24">
        <f t="shared" si="1"/>
        <v>8</v>
      </c>
      <c r="AY44" s="24">
        <f t="shared" si="2"/>
        <v>3</v>
      </c>
    </row>
    <row r="45" spans="1:51" x14ac:dyDescent="0.25">
      <c r="A45" s="24" t="str">
        <f>IF(ISERROR(MATCH(E45,PWR_Lab!$S$3:$S$140,0)),"*","")</f>
        <v/>
      </c>
      <c r="B45" s="24" t="s">
        <v>18</v>
      </c>
      <c r="C45" s="24" t="str">
        <f t="shared" si="0"/>
        <v>UCPWR_FLAB-T</v>
      </c>
      <c r="D45" s="24" t="s">
        <v>12</v>
      </c>
      <c r="E45" s="24" t="str" cm="1">
        <f t="array" ref="E45">INDEX(PWR_Lab!$A$2:$A$179,AX45)</f>
        <v>ERHYD-N</v>
      </c>
      <c r="F45" s="24" t="s">
        <v>7</v>
      </c>
      <c r="G45" s="24" t="s">
        <v>7</v>
      </c>
      <c r="H45" s="24" t="s">
        <v>7</v>
      </c>
      <c r="I45" s="24">
        <v>3</v>
      </c>
      <c r="J45" s="24" cm="1">
        <f t="array" ref="J45">-INDEX(PWR_Lab!$F$2:$I$179,AX45,AY45)</f>
        <v>-0.23189000000000001</v>
      </c>
      <c r="K45" s="24" t="s">
        <v>10</v>
      </c>
      <c r="L45" s="24" t="s">
        <v>10</v>
      </c>
      <c r="M45" s="24" t="s">
        <v>10</v>
      </c>
      <c r="N45" s="24" t="s">
        <v>10</v>
      </c>
      <c r="O45" s="24" t="s">
        <v>10</v>
      </c>
      <c r="P45" s="24" t="s">
        <v>10</v>
      </c>
      <c r="Q45" s="24" t="s">
        <v>10</v>
      </c>
      <c r="R45" s="24" t="s">
        <v>10</v>
      </c>
      <c r="S45" s="24" t="s">
        <v>10</v>
      </c>
      <c r="T45" s="24" t="s">
        <v>10</v>
      </c>
      <c r="U45" s="24" t="s">
        <v>10</v>
      </c>
      <c r="V45" s="24" t="s">
        <v>10</v>
      </c>
      <c r="W45" s="24" t="s">
        <v>10</v>
      </c>
      <c r="X45" s="24" t="s">
        <v>10</v>
      </c>
      <c r="Y45" s="24" t="s">
        <v>10</v>
      </c>
      <c r="Z45" s="24" t="s">
        <v>10</v>
      </c>
      <c r="AA45" s="24" t="s">
        <v>10</v>
      </c>
      <c r="AB45" s="24" t="s">
        <v>10</v>
      </c>
      <c r="AC45" s="24" t="s">
        <v>10</v>
      </c>
      <c r="AD45" s="24" t="s">
        <v>10</v>
      </c>
      <c r="AE45" s="24" t="s">
        <v>10</v>
      </c>
      <c r="AF45" s="24" t="s">
        <v>10</v>
      </c>
      <c r="AG45" s="24" t="s">
        <v>10</v>
      </c>
      <c r="AH45" s="24" t="s">
        <v>10</v>
      </c>
      <c r="AI45" s="24" t="s">
        <v>10</v>
      </c>
      <c r="AJ45" s="24" t="s">
        <v>10</v>
      </c>
      <c r="AK45" s="24" t="s">
        <v>10</v>
      </c>
      <c r="AL45" s="24" t="s">
        <v>10</v>
      </c>
      <c r="AM45" s="24" t="s">
        <v>10</v>
      </c>
      <c r="AN45" s="24" t="s">
        <v>10</v>
      </c>
      <c r="AO45" s="24" t="s">
        <v>10</v>
      </c>
      <c r="AP45" s="24" t="s">
        <v>10</v>
      </c>
      <c r="AX45" s="24">
        <f t="shared" si="1"/>
        <v>8</v>
      </c>
      <c r="AY45" s="24">
        <f t="shared" si="2"/>
        <v>4</v>
      </c>
    </row>
    <row r="46" spans="1:51" x14ac:dyDescent="0.25">
      <c r="A46" s="24" t="str">
        <f>IF(ISERROR(MATCH(E46,PWR_Lab!$S$3:$S$140,0)),"*","")</f>
        <v/>
      </c>
      <c r="B46" s="24" t="s">
        <v>18</v>
      </c>
      <c r="C46" s="24" t="str">
        <f t="shared" si="0"/>
        <v>UCPWR_FLAB-P</v>
      </c>
      <c r="D46" s="24" t="s">
        <v>12</v>
      </c>
      <c r="E46" s="24" t="str" cm="1">
        <f t="array" ref="E46">INDEX(PWR_Lab!$A$2:$A$179,AX46)</f>
        <v>ERSOLPCF-N</v>
      </c>
      <c r="F46" s="24" t="s">
        <v>7</v>
      </c>
      <c r="G46" s="24" t="s">
        <v>7</v>
      </c>
      <c r="H46" s="24" t="s">
        <v>7</v>
      </c>
      <c r="I46" s="24">
        <v>3</v>
      </c>
      <c r="J46" s="24" cm="1">
        <f t="array" ref="J46">-INDEX(PWR_Lab!$F$2:$I$179,AX46,AY46)</f>
        <v>-1.941E-2</v>
      </c>
      <c r="K46" s="24" t="s">
        <v>10</v>
      </c>
      <c r="L46" s="24" t="s">
        <v>10</v>
      </c>
      <c r="M46" s="24" t="s">
        <v>10</v>
      </c>
      <c r="N46" s="24" t="s">
        <v>10</v>
      </c>
      <c r="O46" s="24" t="s">
        <v>10</v>
      </c>
      <c r="P46" s="24" t="s">
        <v>10</v>
      </c>
      <c r="Q46" s="24" t="s">
        <v>10</v>
      </c>
      <c r="R46" s="24" t="s">
        <v>10</v>
      </c>
      <c r="S46" s="24" t="s">
        <v>10</v>
      </c>
      <c r="T46" s="24" t="s">
        <v>10</v>
      </c>
      <c r="U46" s="24" t="s">
        <v>10</v>
      </c>
      <c r="V46" s="24" t="s">
        <v>10</v>
      </c>
      <c r="W46" s="24" t="s">
        <v>10</v>
      </c>
      <c r="X46" s="24" t="s">
        <v>10</v>
      </c>
      <c r="Y46" s="24" t="s">
        <v>10</v>
      </c>
      <c r="Z46" s="24" t="s">
        <v>10</v>
      </c>
      <c r="AA46" s="24" t="s">
        <v>10</v>
      </c>
      <c r="AB46" s="24" t="s">
        <v>10</v>
      </c>
      <c r="AC46" s="24" t="s">
        <v>10</v>
      </c>
      <c r="AD46" s="24" t="s">
        <v>10</v>
      </c>
      <c r="AE46" s="24" t="s">
        <v>10</v>
      </c>
      <c r="AF46" s="24" t="s">
        <v>10</v>
      </c>
      <c r="AG46" s="24" t="s">
        <v>10</v>
      </c>
      <c r="AH46" s="24" t="s">
        <v>10</v>
      </c>
      <c r="AI46" s="24" t="s">
        <v>10</v>
      </c>
      <c r="AJ46" s="24" t="s">
        <v>10</v>
      </c>
      <c r="AK46" s="24" t="s">
        <v>10</v>
      </c>
      <c r="AL46" s="24" t="s">
        <v>10</v>
      </c>
      <c r="AM46" s="24" t="s">
        <v>10</v>
      </c>
      <c r="AN46" s="24" t="s">
        <v>10</v>
      </c>
      <c r="AO46" s="24" t="s">
        <v>10</v>
      </c>
      <c r="AP46" s="24" t="s">
        <v>10</v>
      </c>
      <c r="AX46" s="24">
        <f t="shared" si="1"/>
        <v>9</v>
      </c>
      <c r="AY46" s="24">
        <f t="shared" si="2"/>
        <v>1</v>
      </c>
    </row>
    <row r="47" spans="1:51" x14ac:dyDescent="0.25">
      <c r="A47" s="24" t="str">
        <f>IF(ISERROR(MATCH(E47,PWR_Lab!$S$3:$S$140,0)),"*","")</f>
        <v/>
      </c>
      <c r="B47" s="24" t="s">
        <v>18</v>
      </c>
      <c r="C47" s="24" t="str">
        <f t="shared" si="0"/>
        <v>UCPWR_FLAB-M</v>
      </c>
      <c r="D47" s="24" t="s">
        <v>12</v>
      </c>
      <c r="E47" s="24" t="str" cm="1">
        <f t="array" ref="E47">INDEX(PWR_Lab!$A$2:$A$179,AX47)</f>
        <v>ERSOLPCF-N</v>
      </c>
      <c r="F47" s="24" t="s">
        <v>7</v>
      </c>
      <c r="G47" s="24" t="s">
        <v>7</v>
      </c>
      <c r="H47" s="24" t="s">
        <v>7</v>
      </c>
      <c r="I47" s="24">
        <v>3</v>
      </c>
      <c r="J47" s="24" cm="1">
        <f t="array" ref="J47">-INDEX(PWR_Lab!$F$2:$I$179,AX47,AY47)</f>
        <v>-2.2089999999999999E-2</v>
      </c>
      <c r="K47" s="24" t="s">
        <v>10</v>
      </c>
      <c r="L47" s="24" t="s">
        <v>10</v>
      </c>
      <c r="M47" s="24" t="s">
        <v>10</v>
      </c>
      <c r="N47" s="24" t="s">
        <v>10</v>
      </c>
      <c r="O47" s="24" t="s">
        <v>10</v>
      </c>
      <c r="P47" s="24" t="s">
        <v>10</v>
      </c>
      <c r="Q47" s="24" t="s">
        <v>10</v>
      </c>
      <c r="R47" s="24" t="s">
        <v>10</v>
      </c>
      <c r="S47" s="24" t="s">
        <v>10</v>
      </c>
      <c r="T47" s="24" t="s">
        <v>10</v>
      </c>
      <c r="U47" s="24" t="s">
        <v>10</v>
      </c>
      <c r="V47" s="24" t="s">
        <v>10</v>
      </c>
      <c r="W47" s="24" t="s">
        <v>10</v>
      </c>
      <c r="X47" s="24" t="s">
        <v>10</v>
      </c>
      <c r="Y47" s="24" t="s">
        <v>10</v>
      </c>
      <c r="Z47" s="24" t="s">
        <v>10</v>
      </c>
      <c r="AA47" s="24" t="s">
        <v>10</v>
      </c>
      <c r="AB47" s="24" t="s">
        <v>10</v>
      </c>
      <c r="AC47" s="24" t="s">
        <v>10</v>
      </c>
      <c r="AD47" s="24" t="s">
        <v>10</v>
      </c>
      <c r="AE47" s="24" t="s">
        <v>10</v>
      </c>
      <c r="AF47" s="24" t="s">
        <v>10</v>
      </c>
      <c r="AG47" s="24" t="s">
        <v>10</v>
      </c>
      <c r="AH47" s="24" t="s">
        <v>10</v>
      </c>
      <c r="AI47" s="24" t="s">
        <v>10</v>
      </c>
      <c r="AJ47" s="24" t="s">
        <v>10</v>
      </c>
      <c r="AK47" s="24" t="s">
        <v>10</v>
      </c>
      <c r="AL47" s="24" t="s">
        <v>10</v>
      </c>
      <c r="AM47" s="24" t="s">
        <v>10</v>
      </c>
      <c r="AN47" s="24" t="s">
        <v>10</v>
      </c>
      <c r="AO47" s="24" t="s">
        <v>10</v>
      </c>
      <c r="AP47" s="24" t="s">
        <v>10</v>
      </c>
      <c r="AX47" s="24">
        <f t="shared" si="1"/>
        <v>9</v>
      </c>
      <c r="AY47" s="24">
        <f t="shared" si="2"/>
        <v>2</v>
      </c>
    </row>
    <row r="48" spans="1:51" x14ac:dyDescent="0.25">
      <c r="A48" s="24" t="str">
        <f>IF(ISERROR(MATCH(E48,PWR_Lab!$S$3:$S$140,0)),"*","")</f>
        <v/>
      </c>
      <c r="B48" s="24" t="s">
        <v>18</v>
      </c>
      <c r="C48" s="24" t="str">
        <f t="shared" si="0"/>
        <v>UCPWR_FLAB-S</v>
      </c>
      <c r="D48" s="24" t="s">
        <v>12</v>
      </c>
      <c r="E48" s="24" t="str" cm="1">
        <f t="array" ref="E48">INDEX(PWR_Lab!$A$2:$A$179,AX48)</f>
        <v>ERSOLPCF-N</v>
      </c>
      <c r="F48" s="24" t="s">
        <v>7</v>
      </c>
      <c r="G48" s="24" t="s">
        <v>7</v>
      </c>
      <c r="H48" s="24" t="s">
        <v>7</v>
      </c>
      <c r="I48" s="24">
        <v>3</v>
      </c>
      <c r="J48" s="24" cm="1">
        <f t="array" ref="J48">-INDEX(PWR_Lab!$F$2:$I$179,AX48,AY48)</f>
        <v>-7.3090000000000002E-2</v>
      </c>
      <c r="K48" s="24" t="s">
        <v>10</v>
      </c>
      <c r="L48" s="24" t="s">
        <v>10</v>
      </c>
      <c r="M48" s="24" t="s">
        <v>10</v>
      </c>
      <c r="N48" s="24" t="s">
        <v>10</v>
      </c>
      <c r="O48" s="24" t="s">
        <v>10</v>
      </c>
      <c r="P48" s="24" t="s">
        <v>10</v>
      </c>
      <c r="Q48" s="24" t="s">
        <v>10</v>
      </c>
      <c r="R48" s="24" t="s">
        <v>10</v>
      </c>
      <c r="S48" s="24" t="s">
        <v>10</v>
      </c>
      <c r="T48" s="24" t="s">
        <v>10</v>
      </c>
      <c r="U48" s="24" t="s">
        <v>10</v>
      </c>
      <c r="V48" s="24" t="s">
        <v>10</v>
      </c>
      <c r="W48" s="24" t="s">
        <v>10</v>
      </c>
      <c r="X48" s="24" t="s">
        <v>10</v>
      </c>
      <c r="Y48" s="24" t="s">
        <v>10</v>
      </c>
      <c r="Z48" s="24" t="s">
        <v>10</v>
      </c>
      <c r="AA48" s="24" t="s">
        <v>10</v>
      </c>
      <c r="AB48" s="24" t="s">
        <v>10</v>
      </c>
      <c r="AC48" s="24" t="s">
        <v>10</v>
      </c>
      <c r="AD48" s="24" t="s">
        <v>10</v>
      </c>
      <c r="AE48" s="24" t="s">
        <v>10</v>
      </c>
      <c r="AF48" s="24" t="s">
        <v>10</v>
      </c>
      <c r="AG48" s="24" t="s">
        <v>10</v>
      </c>
      <c r="AH48" s="24" t="s">
        <v>10</v>
      </c>
      <c r="AI48" s="24" t="s">
        <v>10</v>
      </c>
      <c r="AJ48" s="24" t="s">
        <v>10</v>
      </c>
      <c r="AK48" s="24" t="s">
        <v>10</v>
      </c>
      <c r="AL48" s="24" t="s">
        <v>10</v>
      </c>
      <c r="AM48" s="24" t="s">
        <v>10</v>
      </c>
      <c r="AN48" s="24" t="s">
        <v>10</v>
      </c>
      <c r="AO48" s="24" t="s">
        <v>10</v>
      </c>
      <c r="AP48" s="24" t="s">
        <v>10</v>
      </c>
      <c r="AX48" s="24">
        <f t="shared" si="1"/>
        <v>9</v>
      </c>
      <c r="AY48" s="24">
        <f t="shared" si="2"/>
        <v>3</v>
      </c>
    </row>
    <row r="49" spans="1:51" x14ac:dyDescent="0.25">
      <c r="A49" s="24" t="str">
        <f>IF(ISERROR(MATCH(E49,PWR_Lab!$S$3:$S$140,0)),"*","")</f>
        <v/>
      </c>
      <c r="B49" s="24" t="s">
        <v>18</v>
      </c>
      <c r="C49" s="24" t="str">
        <f t="shared" si="0"/>
        <v>UCPWR_FLAB-T</v>
      </c>
      <c r="D49" s="24" t="s">
        <v>12</v>
      </c>
      <c r="E49" s="24" t="str" cm="1">
        <f t="array" ref="E49">INDEX(PWR_Lab!$A$2:$A$179,AX49)</f>
        <v>ERSOLPCF-N</v>
      </c>
      <c r="F49" s="24" t="s">
        <v>7</v>
      </c>
      <c r="G49" s="24" t="s">
        <v>7</v>
      </c>
      <c r="H49" s="24" t="s">
        <v>7</v>
      </c>
      <c r="I49" s="24">
        <v>3</v>
      </c>
      <c r="J49" s="24" cm="1">
        <f t="array" ref="J49">-INDEX(PWR_Lab!$F$2:$I$179,AX49,AY49)</f>
        <v>-0.26167000000000001</v>
      </c>
      <c r="K49" s="24" t="s">
        <v>10</v>
      </c>
      <c r="L49" s="24" t="s">
        <v>10</v>
      </c>
      <c r="M49" s="24" t="s">
        <v>10</v>
      </c>
      <c r="N49" s="24" t="s">
        <v>10</v>
      </c>
      <c r="O49" s="24" t="s">
        <v>10</v>
      </c>
      <c r="P49" s="24" t="s">
        <v>10</v>
      </c>
      <c r="Q49" s="24" t="s">
        <v>10</v>
      </c>
      <c r="R49" s="24" t="s">
        <v>10</v>
      </c>
      <c r="S49" s="24" t="s">
        <v>10</v>
      </c>
      <c r="T49" s="24" t="s">
        <v>10</v>
      </c>
      <c r="U49" s="24" t="s">
        <v>10</v>
      </c>
      <c r="V49" s="24" t="s">
        <v>10</v>
      </c>
      <c r="W49" s="24" t="s">
        <v>10</v>
      </c>
      <c r="X49" s="24" t="s">
        <v>10</v>
      </c>
      <c r="Y49" s="24" t="s">
        <v>10</v>
      </c>
      <c r="Z49" s="24" t="s">
        <v>10</v>
      </c>
      <c r="AA49" s="24" t="s">
        <v>10</v>
      </c>
      <c r="AB49" s="24" t="s">
        <v>10</v>
      </c>
      <c r="AC49" s="24" t="s">
        <v>10</v>
      </c>
      <c r="AD49" s="24" t="s">
        <v>10</v>
      </c>
      <c r="AE49" s="24" t="s">
        <v>10</v>
      </c>
      <c r="AF49" s="24" t="s">
        <v>10</v>
      </c>
      <c r="AG49" s="24" t="s">
        <v>10</v>
      </c>
      <c r="AH49" s="24" t="s">
        <v>10</v>
      </c>
      <c r="AI49" s="24" t="s">
        <v>10</v>
      </c>
      <c r="AJ49" s="24" t="s">
        <v>10</v>
      </c>
      <c r="AK49" s="24" t="s">
        <v>10</v>
      </c>
      <c r="AL49" s="24" t="s">
        <v>10</v>
      </c>
      <c r="AM49" s="24" t="s">
        <v>10</v>
      </c>
      <c r="AN49" s="24" t="s">
        <v>10</v>
      </c>
      <c r="AO49" s="24" t="s">
        <v>10</v>
      </c>
      <c r="AP49" s="24" t="s">
        <v>10</v>
      </c>
      <c r="AX49" s="24">
        <f t="shared" si="1"/>
        <v>9</v>
      </c>
      <c r="AY49" s="24">
        <f t="shared" si="2"/>
        <v>4</v>
      </c>
    </row>
    <row r="50" spans="1:51" x14ac:dyDescent="0.25">
      <c r="A50" s="24" t="str">
        <f>IF(ISERROR(MATCH(E50,PWR_Lab!$S$3:$S$140,0)),"*","")</f>
        <v/>
      </c>
      <c r="B50" s="24" t="s">
        <v>18</v>
      </c>
      <c r="C50" s="24" t="str">
        <f t="shared" si="0"/>
        <v>UCPWR_FLAB-P</v>
      </c>
      <c r="D50" s="24" t="s">
        <v>12</v>
      </c>
      <c r="E50" s="24" t="str" cm="1">
        <f t="array" ref="E50">INDEX(PWR_Lab!$A$2:$A$179,AX50)</f>
        <v>ERSOLPCT-N</v>
      </c>
      <c r="F50" s="24" t="s">
        <v>7</v>
      </c>
      <c r="G50" s="24" t="s">
        <v>7</v>
      </c>
      <c r="H50" s="24" t="s">
        <v>7</v>
      </c>
      <c r="I50" s="24">
        <v>3</v>
      </c>
      <c r="J50" s="24" cm="1">
        <f t="array" ref="J50">-INDEX(PWR_Lab!$F$2:$I$179,AX50,AY50)</f>
        <v>-1.941E-2</v>
      </c>
      <c r="K50" s="24" t="s">
        <v>10</v>
      </c>
      <c r="L50" s="24" t="s">
        <v>10</v>
      </c>
      <c r="M50" s="24" t="s">
        <v>10</v>
      </c>
      <c r="N50" s="24" t="s">
        <v>10</v>
      </c>
      <c r="O50" s="24" t="s">
        <v>10</v>
      </c>
      <c r="P50" s="24" t="s">
        <v>10</v>
      </c>
      <c r="Q50" s="24" t="s">
        <v>10</v>
      </c>
      <c r="R50" s="24" t="s">
        <v>10</v>
      </c>
      <c r="S50" s="24" t="s">
        <v>10</v>
      </c>
      <c r="T50" s="24" t="s">
        <v>10</v>
      </c>
      <c r="U50" s="24" t="s">
        <v>10</v>
      </c>
      <c r="V50" s="24" t="s">
        <v>10</v>
      </c>
      <c r="W50" s="24" t="s">
        <v>10</v>
      </c>
      <c r="X50" s="24" t="s">
        <v>10</v>
      </c>
      <c r="Y50" s="24" t="s">
        <v>10</v>
      </c>
      <c r="Z50" s="24" t="s">
        <v>10</v>
      </c>
      <c r="AA50" s="24" t="s">
        <v>10</v>
      </c>
      <c r="AB50" s="24" t="s">
        <v>10</v>
      </c>
      <c r="AC50" s="24" t="s">
        <v>10</v>
      </c>
      <c r="AD50" s="24" t="s">
        <v>10</v>
      </c>
      <c r="AE50" s="24" t="s">
        <v>10</v>
      </c>
      <c r="AF50" s="24" t="s">
        <v>10</v>
      </c>
      <c r="AG50" s="24" t="s">
        <v>10</v>
      </c>
      <c r="AH50" s="24" t="s">
        <v>10</v>
      </c>
      <c r="AI50" s="24" t="s">
        <v>10</v>
      </c>
      <c r="AJ50" s="24" t="s">
        <v>10</v>
      </c>
      <c r="AK50" s="24" t="s">
        <v>10</v>
      </c>
      <c r="AL50" s="24" t="s">
        <v>10</v>
      </c>
      <c r="AM50" s="24" t="s">
        <v>10</v>
      </c>
      <c r="AN50" s="24" t="s">
        <v>10</v>
      </c>
      <c r="AO50" s="24" t="s">
        <v>10</v>
      </c>
      <c r="AP50" s="24" t="s">
        <v>10</v>
      </c>
      <c r="AX50" s="24">
        <f t="shared" si="1"/>
        <v>10</v>
      </c>
      <c r="AY50" s="24">
        <f t="shared" si="2"/>
        <v>1</v>
      </c>
    </row>
    <row r="51" spans="1:51" x14ac:dyDescent="0.25">
      <c r="A51" s="24" t="str">
        <f>IF(ISERROR(MATCH(E51,PWR_Lab!$S$3:$S$140,0)),"*","")</f>
        <v/>
      </c>
      <c r="B51" s="24" t="s">
        <v>18</v>
      </c>
      <c r="C51" s="24" t="str">
        <f t="shared" si="0"/>
        <v>UCPWR_FLAB-M</v>
      </c>
      <c r="D51" s="24" t="s">
        <v>12</v>
      </c>
      <c r="E51" s="24" t="str" cm="1">
        <f t="array" ref="E51">INDEX(PWR_Lab!$A$2:$A$179,AX51)</f>
        <v>ERSOLPCT-N</v>
      </c>
      <c r="F51" s="24" t="s">
        <v>7</v>
      </c>
      <c r="G51" s="24" t="s">
        <v>7</v>
      </c>
      <c r="H51" s="24" t="s">
        <v>7</v>
      </c>
      <c r="I51" s="24">
        <v>3</v>
      </c>
      <c r="J51" s="24" cm="1">
        <f t="array" ref="J51">-INDEX(PWR_Lab!$F$2:$I$179,AX51,AY51)</f>
        <v>-2.2089999999999999E-2</v>
      </c>
      <c r="K51" s="24" t="s">
        <v>10</v>
      </c>
      <c r="L51" s="24" t="s">
        <v>10</v>
      </c>
      <c r="M51" s="24" t="s">
        <v>10</v>
      </c>
      <c r="N51" s="24" t="s">
        <v>10</v>
      </c>
      <c r="O51" s="24" t="s">
        <v>10</v>
      </c>
      <c r="P51" s="24" t="s">
        <v>10</v>
      </c>
      <c r="Q51" s="24" t="s">
        <v>10</v>
      </c>
      <c r="R51" s="24" t="s">
        <v>10</v>
      </c>
      <c r="S51" s="24" t="s">
        <v>10</v>
      </c>
      <c r="T51" s="24" t="s">
        <v>10</v>
      </c>
      <c r="U51" s="24" t="s">
        <v>10</v>
      </c>
      <c r="V51" s="24" t="s">
        <v>10</v>
      </c>
      <c r="W51" s="24" t="s">
        <v>10</v>
      </c>
      <c r="X51" s="24" t="s">
        <v>10</v>
      </c>
      <c r="Y51" s="24" t="s">
        <v>10</v>
      </c>
      <c r="Z51" s="24" t="s">
        <v>10</v>
      </c>
      <c r="AA51" s="24" t="s">
        <v>10</v>
      </c>
      <c r="AB51" s="24" t="s">
        <v>10</v>
      </c>
      <c r="AC51" s="24" t="s">
        <v>10</v>
      </c>
      <c r="AD51" s="24" t="s">
        <v>10</v>
      </c>
      <c r="AE51" s="24" t="s">
        <v>10</v>
      </c>
      <c r="AF51" s="24" t="s">
        <v>10</v>
      </c>
      <c r="AG51" s="24" t="s">
        <v>10</v>
      </c>
      <c r="AH51" s="24" t="s">
        <v>10</v>
      </c>
      <c r="AI51" s="24" t="s">
        <v>10</v>
      </c>
      <c r="AJ51" s="24" t="s">
        <v>10</v>
      </c>
      <c r="AK51" s="24" t="s">
        <v>10</v>
      </c>
      <c r="AL51" s="24" t="s">
        <v>10</v>
      </c>
      <c r="AM51" s="24" t="s">
        <v>10</v>
      </c>
      <c r="AN51" s="24" t="s">
        <v>10</v>
      </c>
      <c r="AO51" s="24" t="s">
        <v>10</v>
      </c>
      <c r="AP51" s="24" t="s">
        <v>10</v>
      </c>
      <c r="AX51" s="24">
        <f t="shared" si="1"/>
        <v>10</v>
      </c>
      <c r="AY51" s="24">
        <f t="shared" si="2"/>
        <v>2</v>
      </c>
    </row>
    <row r="52" spans="1:51" x14ac:dyDescent="0.25">
      <c r="A52" s="24" t="str">
        <f>IF(ISERROR(MATCH(E52,PWR_Lab!$S$3:$S$140,0)),"*","")</f>
        <v/>
      </c>
      <c r="B52" s="24" t="s">
        <v>18</v>
      </c>
      <c r="C52" s="24" t="str">
        <f t="shared" si="0"/>
        <v>UCPWR_FLAB-S</v>
      </c>
      <c r="D52" s="24" t="s">
        <v>12</v>
      </c>
      <c r="E52" s="24" t="str" cm="1">
        <f t="array" ref="E52">INDEX(PWR_Lab!$A$2:$A$179,AX52)</f>
        <v>ERSOLPCT-N</v>
      </c>
      <c r="F52" s="24" t="s">
        <v>7</v>
      </c>
      <c r="G52" s="24" t="s">
        <v>7</v>
      </c>
      <c r="H52" s="24" t="s">
        <v>7</v>
      </c>
      <c r="I52" s="24">
        <v>3</v>
      </c>
      <c r="J52" s="24" cm="1">
        <f t="array" ref="J52">-INDEX(PWR_Lab!$F$2:$I$179,AX52,AY52)</f>
        <v>-7.3090000000000002E-2</v>
      </c>
      <c r="K52" s="24" t="s">
        <v>10</v>
      </c>
      <c r="L52" s="24" t="s">
        <v>10</v>
      </c>
      <c r="M52" s="24" t="s">
        <v>10</v>
      </c>
      <c r="N52" s="24" t="s">
        <v>10</v>
      </c>
      <c r="O52" s="24" t="s">
        <v>10</v>
      </c>
      <c r="P52" s="24" t="s">
        <v>10</v>
      </c>
      <c r="Q52" s="24" t="s">
        <v>10</v>
      </c>
      <c r="R52" s="24" t="s">
        <v>10</v>
      </c>
      <c r="S52" s="24" t="s">
        <v>10</v>
      </c>
      <c r="T52" s="24" t="s">
        <v>10</v>
      </c>
      <c r="U52" s="24" t="s">
        <v>10</v>
      </c>
      <c r="V52" s="24" t="s">
        <v>10</v>
      </c>
      <c r="W52" s="24" t="s">
        <v>10</v>
      </c>
      <c r="X52" s="24" t="s">
        <v>10</v>
      </c>
      <c r="Y52" s="24" t="s">
        <v>10</v>
      </c>
      <c r="Z52" s="24" t="s">
        <v>10</v>
      </c>
      <c r="AA52" s="24" t="s">
        <v>10</v>
      </c>
      <c r="AB52" s="24" t="s">
        <v>10</v>
      </c>
      <c r="AC52" s="24" t="s">
        <v>10</v>
      </c>
      <c r="AD52" s="24" t="s">
        <v>10</v>
      </c>
      <c r="AE52" s="24" t="s">
        <v>10</v>
      </c>
      <c r="AF52" s="24" t="s">
        <v>10</v>
      </c>
      <c r="AG52" s="24" t="s">
        <v>10</v>
      </c>
      <c r="AH52" s="24" t="s">
        <v>10</v>
      </c>
      <c r="AI52" s="24" t="s">
        <v>10</v>
      </c>
      <c r="AJ52" s="24" t="s">
        <v>10</v>
      </c>
      <c r="AK52" s="24" t="s">
        <v>10</v>
      </c>
      <c r="AL52" s="24" t="s">
        <v>10</v>
      </c>
      <c r="AM52" s="24" t="s">
        <v>10</v>
      </c>
      <c r="AN52" s="24" t="s">
        <v>10</v>
      </c>
      <c r="AO52" s="24" t="s">
        <v>10</v>
      </c>
      <c r="AP52" s="24" t="s">
        <v>10</v>
      </c>
      <c r="AX52" s="24">
        <f t="shared" si="1"/>
        <v>10</v>
      </c>
      <c r="AY52" s="24">
        <f t="shared" si="2"/>
        <v>3</v>
      </c>
    </row>
    <row r="53" spans="1:51" x14ac:dyDescent="0.25">
      <c r="A53" s="24" t="str">
        <f>IF(ISERROR(MATCH(E53,PWR_Lab!$S$3:$S$140,0)),"*","")</f>
        <v/>
      </c>
      <c r="B53" s="24" t="s">
        <v>18</v>
      </c>
      <c r="C53" s="24" t="str">
        <f t="shared" si="0"/>
        <v>UCPWR_FLAB-T</v>
      </c>
      <c r="D53" s="24" t="s">
        <v>12</v>
      </c>
      <c r="E53" s="24" t="str" cm="1">
        <f t="array" ref="E53">INDEX(PWR_Lab!$A$2:$A$179,AX53)</f>
        <v>ERSOLPCT-N</v>
      </c>
      <c r="F53" s="24" t="s">
        <v>7</v>
      </c>
      <c r="G53" s="24" t="s">
        <v>7</v>
      </c>
      <c r="H53" s="24" t="s">
        <v>7</v>
      </c>
      <c r="I53" s="24">
        <v>3</v>
      </c>
      <c r="J53" s="24" cm="1">
        <f t="array" ref="J53">-INDEX(PWR_Lab!$F$2:$I$179,AX53,AY53)</f>
        <v>-0.26167000000000001</v>
      </c>
      <c r="K53" s="24" t="s">
        <v>10</v>
      </c>
      <c r="L53" s="24" t="s">
        <v>10</v>
      </c>
      <c r="M53" s="24" t="s">
        <v>10</v>
      </c>
      <c r="N53" s="24" t="s">
        <v>10</v>
      </c>
      <c r="O53" s="24" t="s">
        <v>10</v>
      </c>
      <c r="P53" s="24" t="s">
        <v>10</v>
      </c>
      <c r="Q53" s="24" t="s">
        <v>10</v>
      </c>
      <c r="R53" s="24" t="s">
        <v>10</v>
      </c>
      <c r="S53" s="24" t="s">
        <v>10</v>
      </c>
      <c r="T53" s="24" t="s">
        <v>10</v>
      </c>
      <c r="U53" s="24" t="s">
        <v>10</v>
      </c>
      <c r="V53" s="24" t="s">
        <v>10</v>
      </c>
      <c r="W53" s="24" t="s">
        <v>10</v>
      </c>
      <c r="X53" s="24" t="s">
        <v>10</v>
      </c>
      <c r="Y53" s="24" t="s">
        <v>10</v>
      </c>
      <c r="Z53" s="24" t="s">
        <v>10</v>
      </c>
      <c r="AA53" s="24" t="s">
        <v>10</v>
      </c>
      <c r="AB53" s="24" t="s">
        <v>10</v>
      </c>
      <c r="AC53" s="24" t="s">
        <v>10</v>
      </c>
      <c r="AD53" s="24" t="s">
        <v>10</v>
      </c>
      <c r="AE53" s="24" t="s">
        <v>10</v>
      </c>
      <c r="AF53" s="24" t="s">
        <v>10</v>
      </c>
      <c r="AG53" s="24" t="s">
        <v>10</v>
      </c>
      <c r="AH53" s="24" t="s">
        <v>10</v>
      </c>
      <c r="AI53" s="24" t="s">
        <v>10</v>
      </c>
      <c r="AJ53" s="24" t="s">
        <v>10</v>
      </c>
      <c r="AK53" s="24" t="s">
        <v>10</v>
      </c>
      <c r="AL53" s="24" t="s">
        <v>10</v>
      </c>
      <c r="AM53" s="24" t="s">
        <v>10</v>
      </c>
      <c r="AN53" s="24" t="s">
        <v>10</v>
      </c>
      <c r="AO53" s="24" t="s">
        <v>10</v>
      </c>
      <c r="AP53" s="24" t="s">
        <v>10</v>
      </c>
      <c r="AX53" s="24">
        <f t="shared" si="1"/>
        <v>10</v>
      </c>
      <c r="AY53" s="24">
        <f t="shared" si="2"/>
        <v>4</v>
      </c>
    </row>
    <row r="54" spans="1:51" x14ac:dyDescent="0.25">
      <c r="A54" s="24" t="str">
        <f>IF(ISERROR(MATCH(E54,PWR_Lab!$S$3:$S$140,0)),"*","")</f>
        <v>*</v>
      </c>
      <c r="B54" s="24" t="s">
        <v>18</v>
      </c>
      <c r="C54" s="24" t="str">
        <f t="shared" si="0"/>
        <v>UCPWR_FLAB-P</v>
      </c>
      <c r="D54" s="24" t="s">
        <v>12</v>
      </c>
      <c r="E54" s="24" t="str" cm="1">
        <f t="array" ref="E54">INDEX(PWR_Lab!$A$2:$A$179,AX54)</f>
        <v>ERSOLPICP-N</v>
      </c>
      <c r="F54" s="24" t="s">
        <v>7</v>
      </c>
      <c r="G54" s="24" t="s">
        <v>7</v>
      </c>
      <c r="H54" s="24" t="s">
        <v>7</v>
      </c>
      <c r="I54" s="24">
        <v>3</v>
      </c>
      <c r="J54" s="24" cm="1">
        <f t="array" ref="J54">-INDEX(PWR_Lab!$F$2:$I$179,AX54,AY54)</f>
        <v>-1.941E-2</v>
      </c>
      <c r="K54" s="24" t="s">
        <v>10</v>
      </c>
      <c r="L54" s="24" t="s">
        <v>10</v>
      </c>
      <c r="M54" s="24" t="s">
        <v>10</v>
      </c>
      <c r="N54" s="24" t="s">
        <v>10</v>
      </c>
      <c r="O54" s="24" t="s">
        <v>10</v>
      </c>
      <c r="P54" s="24" t="s">
        <v>10</v>
      </c>
      <c r="Q54" s="24" t="s">
        <v>10</v>
      </c>
      <c r="R54" s="24" t="s">
        <v>10</v>
      </c>
      <c r="S54" s="24" t="s">
        <v>10</v>
      </c>
      <c r="T54" s="24" t="s">
        <v>10</v>
      </c>
      <c r="U54" s="24" t="s">
        <v>10</v>
      </c>
      <c r="V54" s="24" t="s">
        <v>10</v>
      </c>
      <c r="W54" s="24" t="s">
        <v>10</v>
      </c>
      <c r="X54" s="24" t="s">
        <v>10</v>
      </c>
      <c r="Y54" s="24" t="s">
        <v>10</v>
      </c>
      <c r="Z54" s="24" t="s">
        <v>10</v>
      </c>
      <c r="AA54" s="24" t="s">
        <v>10</v>
      </c>
      <c r="AB54" s="24" t="s">
        <v>10</v>
      </c>
      <c r="AC54" s="24" t="s">
        <v>10</v>
      </c>
      <c r="AD54" s="24" t="s">
        <v>10</v>
      </c>
      <c r="AE54" s="24" t="s">
        <v>10</v>
      </c>
      <c r="AF54" s="24" t="s">
        <v>10</v>
      </c>
      <c r="AG54" s="24" t="s">
        <v>10</v>
      </c>
      <c r="AH54" s="24" t="s">
        <v>10</v>
      </c>
      <c r="AI54" s="24" t="s">
        <v>10</v>
      </c>
      <c r="AJ54" s="24" t="s">
        <v>10</v>
      </c>
      <c r="AK54" s="24" t="s">
        <v>10</v>
      </c>
      <c r="AL54" s="24" t="s">
        <v>10</v>
      </c>
      <c r="AM54" s="24" t="s">
        <v>10</v>
      </c>
      <c r="AN54" s="24" t="s">
        <v>10</v>
      </c>
      <c r="AO54" s="24" t="s">
        <v>10</v>
      </c>
      <c r="AP54" s="24" t="s">
        <v>10</v>
      </c>
      <c r="AX54" s="24">
        <f t="shared" si="1"/>
        <v>11</v>
      </c>
      <c r="AY54" s="24">
        <f t="shared" si="2"/>
        <v>1</v>
      </c>
    </row>
    <row r="55" spans="1:51" x14ac:dyDescent="0.25">
      <c r="A55" s="24" t="str">
        <f>IF(ISERROR(MATCH(E55,PWR_Lab!$S$3:$S$140,0)),"*","")</f>
        <v>*</v>
      </c>
      <c r="B55" s="24" t="s">
        <v>18</v>
      </c>
      <c r="C55" s="24" t="str">
        <f t="shared" si="0"/>
        <v>UCPWR_FLAB-M</v>
      </c>
      <c r="D55" s="24" t="s">
        <v>12</v>
      </c>
      <c r="E55" s="24" t="str" cm="1">
        <f t="array" ref="E55">INDEX(PWR_Lab!$A$2:$A$179,AX55)</f>
        <v>ERSOLPICP-N</v>
      </c>
      <c r="F55" s="24" t="s">
        <v>7</v>
      </c>
      <c r="G55" s="24" t="s">
        <v>7</v>
      </c>
      <c r="H55" s="24" t="s">
        <v>7</v>
      </c>
      <c r="I55" s="24">
        <v>3</v>
      </c>
      <c r="J55" s="24" cm="1">
        <f t="array" ref="J55">-INDEX(PWR_Lab!$F$2:$I$179,AX55,AY55)</f>
        <v>-2.2089999999999999E-2</v>
      </c>
      <c r="K55" s="24" t="s">
        <v>10</v>
      </c>
      <c r="L55" s="24" t="s">
        <v>10</v>
      </c>
      <c r="M55" s="24" t="s">
        <v>10</v>
      </c>
      <c r="N55" s="24" t="s">
        <v>10</v>
      </c>
      <c r="O55" s="24" t="s">
        <v>10</v>
      </c>
      <c r="P55" s="24" t="s">
        <v>10</v>
      </c>
      <c r="Q55" s="24" t="s">
        <v>10</v>
      </c>
      <c r="R55" s="24" t="s">
        <v>10</v>
      </c>
      <c r="S55" s="24" t="s">
        <v>10</v>
      </c>
      <c r="T55" s="24" t="s">
        <v>10</v>
      </c>
      <c r="U55" s="24" t="s">
        <v>10</v>
      </c>
      <c r="V55" s="24" t="s">
        <v>10</v>
      </c>
      <c r="W55" s="24" t="s">
        <v>10</v>
      </c>
      <c r="X55" s="24" t="s">
        <v>10</v>
      </c>
      <c r="Y55" s="24" t="s">
        <v>10</v>
      </c>
      <c r="Z55" s="24" t="s">
        <v>10</v>
      </c>
      <c r="AA55" s="24" t="s">
        <v>10</v>
      </c>
      <c r="AB55" s="24" t="s">
        <v>10</v>
      </c>
      <c r="AC55" s="24" t="s">
        <v>10</v>
      </c>
      <c r="AD55" s="24" t="s">
        <v>10</v>
      </c>
      <c r="AE55" s="24" t="s">
        <v>10</v>
      </c>
      <c r="AF55" s="24" t="s">
        <v>10</v>
      </c>
      <c r="AG55" s="24" t="s">
        <v>10</v>
      </c>
      <c r="AH55" s="24" t="s">
        <v>10</v>
      </c>
      <c r="AI55" s="24" t="s">
        <v>10</v>
      </c>
      <c r="AJ55" s="24" t="s">
        <v>10</v>
      </c>
      <c r="AK55" s="24" t="s">
        <v>10</v>
      </c>
      <c r="AL55" s="24" t="s">
        <v>10</v>
      </c>
      <c r="AM55" s="24" t="s">
        <v>10</v>
      </c>
      <c r="AN55" s="24" t="s">
        <v>10</v>
      </c>
      <c r="AO55" s="24" t="s">
        <v>10</v>
      </c>
      <c r="AP55" s="24" t="s">
        <v>10</v>
      </c>
      <c r="AX55" s="24">
        <f t="shared" si="1"/>
        <v>11</v>
      </c>
      <c r="AY55" s="24">
        <f t="shared" si="2"/>
        <v>2</v>
      </c>
    </row>
    <row r="56" spans="1:51" x14ac:dyDescent="0.25">
      <c r="A56" s="24" t="str">
        <f>IF(ISERROR(MATCH(E56,PWR_Lab!$S$3:$S$140,0)),"*","")</f>
        <v>*</v>
      </c>
      <c r="B56" s="24" t="s">
        <v>18</v>
      </c>
      <c r="C56" s="24" t="str">
        <f t="shared" si="0"/>
        <v>UCPWR_FLAB-S</v>
      </c>
      <c r="D56" s="24" t="s">
        <v>12</v>
      </c>
      <c r="E56" s="24" t="str" cm="1">
        <f t="array" ref="E56">INDEX(PWR_Lab!$A$2:$A$179,AX56)</f>
        <v>ERSOLPICP-N</v>
      </c>
      <c r="F56" s="24" t="s">
        <v>7</v>
      </c>
      <c r="G56" s="24" t="s">
        <v>7</v>
      </c>
      <c r="H56" s="24" t="s">
        <v>7</v>
      </c>
      <c r="I56" s="24">
        <v>3</v>
      </c>
      <c r="J56" s="24" cm="1">
        <f t="array" ref="J56">-INDEX(PWR_Lab!$F$2:$I$179,AX56,AY56)</f>
        <v>-7.3090000000000002E-2</v>
      </c>
      <c r="K56" s="24" t="s">
        <v>10</v>
      </c>
      <c r="L56" s="24" t="s">
        <v>10</v>
      </c>
      <c r="M56" s="24" t="s">
        <v>10</v>
      </c>
      <c r="N56" s="24" t="s">
        <v>10</v>
      </c>
      <c r="O56" s="24" t="s">
        <v>10</v>
      </c>
      <c r="P56" s="24" t="s">
        <v>10</v>
      </c>
      <c r="Q56" s="24" t="s">
        <v>10</v>
      </c>
      <c r="R56" s="24" t="s">
        <v>10</v>
      </c>
      <c r="S56" s="24" t="s">
        <v>10</v>
      </c>
      <c r="T56" s="24" t="s">
        <v>10</v>
      </c>
      <c r="U56" s="24" t="s">
        <v>10</v>
      </c>
      <c r="V56" s="24" t="s">
        <v>10</v>
      </c>
      <c r="W56" s="24" t="s">
        <v>10</v>
      </c>
      <c r="X56" s="24" t="s">
        <v>10</v>
      </c>
      <c r="Y56" s="24" t="s">
        <v>10</v>
      </c>
      <c r="Z56" s="24" t="s">
        <v>10</v>
      </c>
      <c r="AA56" s="24" t="s">
        <v>10</v>
      </c>
      <c r="AB56" s="24" t="s">
        <v>10</v>
      </c>
      <c r="AC56" s="24" t="s">
        <v>10</v>
      </c>
      <c r="AD56" s="24" t="s">
        <v>10</v>
      </c>
      <c r="AE56" s="24" t="s">
        <v>10</v>
      </c>
      <c r="AF56" s="24" t="s">
        <v>10</v>
      </c>
      <c r="AG56" s="24" t="s">
        <v>10</v>
      </c>
      <c r="AH56" s="24" t="s">
        <v>10</v>
      </c>
      <c r="AI56" s="24" t="s">
        <v>10</v>
      </c>
      <c r="AJ56" s="24" t="s">
        <v>10</v>
      </c>
      <c r="AK56" s="24" t="s">
        <v>10</v>
      </c>
      <c r="AL56" s="24" t="s">
        <v>10</v>
      </c>
      <c r="AM56" s="24" t="s">
        <v>10</v>
      </c>
      <c r="AN56" s="24" t="s">
        <v>10</v>
      </c>
      <c r="AO56" s="24" t="s">
        <v>10</v>
      </c>
      <c r="AP56" s="24" t="s">
        <v>10</v>
      </c>
      <c r="AX56" s="24">
        <f t="shared" si="1"/>
        <v>11</v>
      </c>
      <c r="AY56" s="24">
        <f t="shared" si="2"/>
        <v>3</v>
      </c>
    </row>
    <row r="57" spans="1:51" x14ac:dyDescent="0.25">
      <c r="A57" s="24" t="str">
        <f>IF(ISERROR(MATCH(E57,PWR_Lab!$S$3:$S$140,0)),"*","")</f>
        <v>*</v>
      </c>
      <c r="B57" s="24" t="s">
        <v>18</v>
      </c>
      <c r="C57" s="24" t="str">
        <f t="shared" si="0"/>
        <v>UCPWR_FLAB-T</v>
      </c>
      <c r="D57" s="24" t="s">
        <v>12</v>
      </c>
      <c r="E57" s="24" t="str" cm="1">
        <f t="array" ref="E57">INDEX(PWR_Lab!$A$2:$A$179,AX57)</f>
        <v>ERSOLPICP-N</v>
      </c>
      <c r="F57" s="24" t="s">
        <v>7</v>
      </c>
      <c r="G57" s="24" t="s">
        <v>7</v>
      </c>
      <c r="H57" s="24" t="s">
        <v>7</v>
      </c>
      <c r="I57" s="24">
        <v>3</v>
      </c>
      <c r="J57" s="24" cm="1">
        <f t="array" ref="J57">-INDEX(PWR_Lab!$F$2:$I$179,AX57,AY57)</f>
        <v>-0.26167000000000001</v>
      </c>
      <c r="K57" s="24" t="s">
        <v>10</v>
      </c>
      <c r="L57" s="24" t="s">
        <v>10</v>
      </c>
      <c r="M57" s="24" t="s">
        <v>10</v>
      </c>
      <c r="N57" s="24" t="s">
        <v>10</v>
      </c>
      <c r="O57" s="24" t="s">
        <v>10</v>
      </c>
      <c r="P57" s="24" t="s">
        <v>10</v>
      </c>
      <c r="Q57" s="24" t="s">
        <v>10</v>
      </c>
      <c r="R57" s="24" t="s">
        <v>10</v>
      </c>
      <c r="S57" s="24" t="s">
        <v>10</v>
      </c>
      <c r="T57" s="24" t="s">
        <v>10</v>
      </c>
      <c r="U57" s="24" t="s">
        <v>10</v>
      </c>
      <c r="V57" s="24" t="s">
        <v>10</v>
      </c>
      <c r="W57" s="24" t="s">
        <v>10</v>
      </c>
      <c r="X57" s="24" t="s">
        <v>10</v>
      </c>
      <c r="Y57" s="24" t="s">
        <v>10</v>
      </c>
      <c r="Z57" s="24" t="s">
        <v>10</v>
      </c>
      <c r="AA57" s="24" t="s">
        <v>10</v>
      </c>
      <c r="AB57" s="24" t="s">
        <v>10</v>
      </c>
      <c r="AC57" s="24" t="s">
        <v>10</v>
      </c>
      <c r="AD57" s="24" t="s">
        <v>10</v>
      </c>
      <c r="AE57" s="24" t="s">
        <v>10</v>
      </c>
      <c r="AF57" s="24" t="s">
        <v>10</v>
      </c>
      <c r="AG57" s="24" t="s">
        <v>10</v>
      </c>
      <c r="AH57" s="24" t="s">
        <v>10</v>
      </c>
      <c r="AI57" s="24" t="s">
        <v>10</v>
      </c>
      <c r="AJ57" s="24" t="s">
        <v>10</v>
      </c>
      <c r="AK57" s="24" t="s">
        <v>10</v>
      </c>
      <c r="AL57" s="24" t="s">
        <v>10</v>
      </c>
      <c r="AM57" s="24" t="s">
        <v>10</v>
      </c>
      <c r="AN57" s="24" t="s">
        <v>10</v>
      </c>
      <c r="AO57" s="24" t="s">
        <v>10</v>
      </c>
      <c r="AP57" s="24" t="s">
        <v>10</v>
      </c>
      <c r="AX57" s="24">
        <f t="shared" si="1"/>
        <v>11</v>
      </c>
      <c r="AY57" s="24">
        <f t="shared" si="2"/>
        <v>4</v>
      </c>
    </row>
    <row r="58" spans="1:51" x14ac:dyDescent="0.25">
      <c r="A58" s="24" t="str">
        <f>IF(ISERROR(MATCH(E58,PWR_Lab!$S$3:$S$140,0)),"*","")</f>
        <v>*</v>
      </c>
      <c r="B58" s="24" t="s">
        <v>18</v>
      </c>
      <c r="C58" s="24" t="str">
        <f t="shared" si="0"/>
        <v>UCPWR_FLAB-P</v>
      </c>
      <c r="D58" s="24" t="s">
        <v>12</v>
      </c>
      <c r="E58" s="24" t="str" cm="1">
        <f t="array" ref="E58">INDEX(PWR_Lab!$A$2:$A$179,AX58)</f>
        <v>ERSOLPIFA-N</v>
      </c>
      <c r="F58" s="24" t="s">
        <v>7</v>
      </c>
      <c r="G58" s="24" t="s">
        <v>7</v>
      </c>
      <c r="H58" s="24" t="s">
        <v>7</v>
      </c>
      <c r="I58" s="24">
        <v>3</v>
      </c>
      <c r="J58" s="24" cm="1">
        <f t="array" ref="J58">-INDEX(PWR_Lab!$F$2:$I$179,AX58,AY58)</f>
        <v>-1.941E-2</v>
      </c>
      <c r="K58" s="24" t="s">
        <v>10</v>
      </c>
      <c r="L58" s="24" t="s">
        <v>10</v>
      </c>
      <c r="M58" s="24" t="s">
        <v>10</v>
      </c>
      <c r="N58" s="24" t="s">
        <v>10</v>
      </c>
      <c r="O58" s="24" t="s">
        <v>10</v>
      </c>
      <c r="P58" s="24" t="s">
        <v>10</v>
      </c>
      <c r="Q58" s="24" t="s">
        <v>10</v>
      </c>
      <c r="R58" s="24" t="s">
        <v>10</v>
      </c>
      <c r="S58" s="24" t="s">
        <v>10</v>
      </c>
      <c r="T58" s="24" t="s">
        <v>10</v>
      </c>
      <c r="U58" s="24" t="s">
        <v>10</v>
      </c>
      <c r="V58" s="24" t="s">
        <v>10</v>
      </c>
      <c r="W58" s="24" t="s">
        <v>10</v>
      </c>
      <c r="X58" s="24" t="s">
        <v>10</v>
      </c>
      <c r="Y58" s="24" t="s">
        <v>10</v>
      </c>
      <c r="Z58" s="24" t="s">
        <v>10</v>
      </c>
      <c r="AA58" s="24" t="s">
        <v>10</v>
      </c>
      <c r="AB58" s="24" t="s">
        <v>10</v>
      </c>
      <c r="AC58" s="24" t="s">
        <v>10</v>
      </c>
      <c r="AD58" s="24" t="s">
        <v>10</v>
      </c>
      <c r="AE58" s="24" t="s">
        <v>10</v>
      </c>
      <c r="AF58" s="24" t="s">
        <v>10</v>
      </c>
      <c r="AG58" s="24" t="s">
        <v>10</v>
      </c>
      <c r="AH58" s="24" t="s">
        <v>10</v>
      </c>
      <c r="AI58" s="24" t="s">
        <v>10</v>
      </c>
      <c r="AJ58" s="24" t="s">
        <v>10</v>
      </c>
      <c r="AK58" s="24" t="s">
        <v>10</v>
      </c>
      <c r="AL58" s="24" t="s">
        <v>10</v>
      </c>
      <c r="AM58" s="24" t="s">
        <v>10</v>
      </c>
      <c r="AN58" s="24" t="s">
        <v>10</v>
      </c>
      <c r="AO58" s="24" t="s">
        <v>10</v>
      </c>
      <c r="AP58" s="24" t="s">
        <v>10</v>
      </c>
      <c r="AX58" s="24">
        <f t="shared" si="1"/>
        <v>12</v>
      </c>
      <c r="AY58" s="24">
        <f t="shared" si="2"/>
        <v>1</v>
      </c>
    </row>
    <row r="59" spans="1:51" x14ac:dyDescent="0.25">
      <c r="A59" s="24" t="str">
        <f>IF(ISERROR(MATCH(E59,PWR_Lab!$S$3:$S$140,0)),"*","")</f>
        <v>*</v>
      </c>
      <c r="B59" s="24" t="s">
        <v>18</v>
      </c>
      <c r="C59" s="24" t="str">
        <f t="shared" si="0"/>
        <v>UCPWR_FLAB-M</v>
      </c>
      <c r="D59" s="24" t="s">
        <v>12</v>
      </c>
      <c r="E59" s="24" t="str" cm="1">
        <f t="array" ref="E59">INDEX(PWR_Lab!$A$2:$A$179,AX59)</f>
        <v>ERSOLPIFA-N</v>
      </c>
      <c r="F59" s="24" t="s">
        <v>7</v>
      </c>
      <c r="G59" s="24" t="s">
        <v>7</v>
      </c>
      <c r="H59" s="24" t="s">
        <v>7</v>
      </c>
      <c r="I59" s="24">
        <v>3</v>
      </c>
      <c r="J59" s="24" cm="1">
        <f t="array" ref="J59">-INDEX(PWR_Lab!$F$2:$I$179,AX59,AY59)</f>
        <v>-2.2089999999999999E-2</v>
      </c>
      <c r="K59" s="24" t="s">
        <v>10</v>
      </c>
      <c r="L59" s="24" t="s">
        <v>10</v>
      </c>
      <c r="M59" s="24" t="s">
        <v>10</v>
      </c>
      <c r="N59" s="24" t="s">
        <v>10</v>
      </c>
      <c r="O59" s="24" t="s">
        <v>10</v>
      </c>
      <c r="P59" s="24" t="s">
        <v>10</v>
      </c>
      <c r="Q59" s="24" t="s">
        <v>10</v>
      </c>
      <c r="R59" s="24" t="s">
        <v>10</v>
      </c>
      <c r="S59" s="24" t="s">
        <v>10</v>
      </c>
      <c r="T59" s="24" t="s">
        <v>10</v>
      </c>
      <c r="U59" s="24" t="s">
        <v>10</v>
      </c>
      <c r="V59" s="24" t="s">
        <v>10</v>
      </c>
      <c r="W59" s="24" t="s">
        <v>10</v>
      </c>
      <c r="X59" s="24" t="s">
        <v>10</v>
      </c>
      <c r="Y59" s="24" t="s">
        <v>10</v>
      </c>
      <c r="Z59" s="24" t="s">
        <v>10</v>
      </c>
      <c r="AA59" s="24" t="s">
        <v>10</v>
      </c>
      <c r="AB59" s="24" t="s">
        <v>10</v>
      </c>
      <c r="AC59" s="24" t="s">
        <v>10</v>
      </c>
      <c r="AD59" s="24" t="s">
        <v>10</v>
      </c>
      <c r="AE59" s="24" t="s">
        <v>10</v>
      </c>
      <c r="AF59" s="24" t="s">
        <v>10</v>
      </c>
      <c r="AG59" s="24" t="s">
        <v>10</v>
      </c>
      <c r="AH59" s="24" t="s">
        <v>10</v>
      </c>
      <c r="AI59" s="24" t="s">
        <v>10</v>
      </c>
      <c r="AJ59" s="24" t="s">
        <v>10</v>
      </c>
      <c r="AK59" s="24" t="s">
        <v>10</v>
      </c>
      <c r="AL59" s="24" t="s">
        <v>10</v>
      </c>
      <c r="AM59" s="24" t="s">
        <v>10</v>
      </c>
      <c r="AN59" s="24" t="s">
        <v>10</v>
      </c>
      <c r="AO59" s="24" t="s">
        <v>10</v>
      </c>
      <c r="AP59" s="24" t="s">
        <v>10</v>
      </c>
      <c r="AX59" s="24">
        <f t="shared" si="1"/>
        <v>12</v>
      </c>
      <c r="AY59" s="24">
        <f t="shared" si="2"/>
        <v>2</v>
      </c>
    </row>
    <row r="60" spans="1:51" x14ac:dyDescent="0.25">
      <c r="A60" s="24" t="str">
        <f>IF(ISERROR(MATCH(E60,PWR_Lab!$S$3:$S$140,0)),"*","")</f>
        <v>*</v>
      </c>
      <c r="B60" s="24" t="s">
        <v>18</v>
      </c>
      <c r="C60" s="24" t="str">
        <f t="shared" si="0"/>
        <v>UCPWR_FLAB-S</v>
      </c>
      <c r="D60" s="24" t="s">
        <v>12</v>
      </c>
      <c r="E60" s="24" t="str" cm="1">
        <f t="array" ref="E60">INDEX(PWR_Lab!$A$2:$A$179,AX60)</f>
        <v>ERSOLPIFA-N</v>
      </c>
      <c r="F60" s="24" t="s">
        <v>7</v>
      </c>
      <c r="G60" s="24" t="s">
        <v>7</v>
      </c>
      <c r="H60" s="24" t="s">
        <v>7</v>
      </c>
      <c r="I60" s="24">
        <v>3</v>
      </c>
      <c r="J60" s="24" cm="1">
        <f t="array" ref="J60">-INDEX(PWR_Lab!$F$2:$I$179,AX60,AY60)</f>
        <v>-7.3090000000000002E-2</v>
      </c>
      <c r="K60" s="24" t="s">
        <v>10</v>
      </c>
      <c r="L60" s="24" t="s">
        <v>10</v>
      </c>
      <c r="M60" s="24" t="s">
        <v>10</v>
      </c>
      <c r="N60" s="24" t="s">
        <v>10</v>
      </c>
      <c r="O60" s="24" t="s">
        <v>10</v>
      </c>
      <c r="P60" s="24" t="s">
        <v>10</v>
      </c>
      <c r="Q60" s="24" t="s">
        <v>10</v>
      </c>
      <c r="R60" s="24" t="s">
        <v>10</v>
      </c>
      <c r="S60" s="24" t="s">
        <v>10</v>
      </c>
      <c r="T60" s="24" t="s">
        <v>10</v>
      </c>
      <c r="U60" s="24" t="s">
        <v>10</v>
      </c>
      <c r="V60" s="24" t="s">
        <v>10</v>
      </c>
      <c r="W60" s="24" t="s">
        <v>10</v>
      </c>
      <c r="X60" s="24" t="s">
        <v>10</v>
      </c>
      <c r="Y60" s="24" t="s">
        <v>10</v>
      </c>
      <c r="Z60" s="24" t="s">
        <v>10</v>
      </c>
      <c r="AA60" s="24" t="s">
        <v>10</v>
      </c>
      <c r="AB60" s="24" t="s">
        <v>10</v>
      </c>
      <c r="AC60" s="24" t="s">
        <v>10</v>
      </c>
      <c r="AD60" s="24" t="s">
        <v>10</v>
      </c>
      <c r="AE60" s="24" t="s">
        <v>10</v>
      </c>
      <c r="AF60" s="24" t="s">
        <v>10</v>
      </c>
      <c r="AG60" s="24" t="s">
        <v>10</v>
      </c>
      <c r="AH60" s="24" t="s">
        <v>10</v>
      </c>
      <c r="AI60" s="24" t="s">
        <v>10</v>
      </c>
      <c r="AJ60" s="24" t="s">
        <v>10</v>
      </c>
      <c r="AK60" s="24" t="s">
        <v>10</v>
      </c>
      <c r="AL60" s="24" t="s">
        <v>10</v>
      </c>
      <c r="AM60" s="24" t="s">
        <v>10</v>
      </c>
      <c r="AN60" s="24" t="s">
        <v>10</v>
      </c>
      <c r="AO60" s="24" t="s">
        <v>10</v>
      </c>
      <c r="AP60" s="24" t="s">
        <v>10</v>
      </c>
      <c r="AX60" s="24">
        <f t="shared" si="1"/>
        <v>12</v>
      </c>
      <c r="AY60" s="24">
        <f t="shared" si="2"/>
        <v>3</v>
      </c>
    </row>
    <row r="61" spans="1:51" x14ac:dyDescent="0.25">
      <c r="A61" s="24" t="str">
        <f>IF(ISERROR(MATCH(E61,PWR_Lab!$S$3:$S$140,0)),"*","")</f>
        <v>*</v>
      </c>
      <c r="B61" s="24" t="s">
        <v>18</v>
      </c>
      <c r="C61" s="24" t="str">
        <f t="shared" si="0"/>
        <v>UCPWR_FLAB-T</v>
      </c>
      <c r="D61" s="24" t="s">
        <v>12</v>
      </c>
      <c r="E61" s="24" t="str" cm="1">
        <f t="array" ref="E61">INDEX(PWR_Lab!$A$2:$A$179,AX61)</f>
        <v>ERSOLPIFA-N</v>
      </c>
      <c r="F61" s="24" t="s">
        <v>7</v>
      </c>
      <c r="G61" s="24" t="s">
        <v>7</v>
      </c>
      <c r="H61" s="24" t="s">
        <v>7</v>
      </c>
      <c r="I61" s="24">
        <v>3</v>
      </c>
      <c r="J61" s="24" cm="1">
        <f t="array" ref="J61">-INDEX(PWR_Lab!$F$2:$I$179,AX61,AY61)</f>
        <v>-0.26167000000000001</v>
      </c>
      <c r="K61" s="24" t="s">
        <v>10</v>
      </c>
      <c r="L61" s="24" t="s">
        <v>10</v>
      </c>
      <c r="M61" s="24" t="s">
        <v>10</v>
      </c>
      <c r="N61" s="24" t="s">
        <v>10</v>
      </c>
      <c r="O61" s="24" t="s">
        <v>10</v>
      </c>
      <c r="P61" s="24" t="s">
        <v>10</v>
      </c>
      <c r="Q61" s="24" t="s">
        <v>10</v>
      </c>
      <c r="R61" s="24" t="s">
        <v>10</v>
      </c>
      <c r="S61" s="24" t="s">
        <v>10</v>
      </c>
      <c r="T61" s="24" t="s">
        <v>10</v>
      </c>
      <c r="U61" s="24" t="s">
        <v>10</v>
      </c>
      <c r="V61" s="24" t="s">
        <v>10</v>
      </c>
      <c r="W61" s="24" t="s">
        <v>10</v>
      </c>
      <c r="X61" s="24" t="s">
        <v>10</v>
      </c>
      <c r="Y61" s="24" t="s">
        <v>10</v>
      </c>
      <c r="Z61" s="24" t="s">
        <v>10</v>
      </c>
      <c r="AA61" s="24" t="s">
        <v>10</v>
      </c>
      <c r="AB61" s="24" t="s">
        <v>10</v>
      </c>
      <c r="AC61" s="24" t="s">
        <v>10</v>
      </c>
      <c r="AD61" s="24" t="s">
        <v>10</v>
      </c>
      <c r="AE61" s="24" t="s">
        <v>10</v>
      </c>
      <c r="AF61" s="24" t="s">
        <v>10</v>
      </c>
      <c r="AG61" s="24" t="s">
        <v>10</v>
      </c>
      <c r="AH61" s="24" t="s">
        <v>10</v>
      </c>
      <c r="AI61" s="24" t="s">
        <v>10</v>
      </c>
      <c r="AJ61" s="24" t="s">
        <v>10</v>
      </c>
      <c r="AK61" s="24" t="s">
        <v>10</v>
      </c>
      <c r="AL61" s="24" t="s">
        <v>10</v>
      </c>
      <c r="AM61" s="24" t="s">
        <v>10</v>
      </c>
      <c r="AN61" s="24" t="s">
        <v>10</v>
      </c>
      <c r="AO61" s="24" t="s">
        <v>10</v>
      </c>
      <c r="AP61" s="24" t="s">
        <v>10</v>
      </c>
      <c r="AX61" s="24">
        <f t="shared" si="1"/>
        <v>12</v>
      </c>
      <c r="AY61" s="24">
        <f t="shared" si="2"/>
        <v>4</v>
      </c>
    </row>
    <row r="62" spans="1:51" x14ac:dyDescent="0.25">
      <c r="A62" s="24" t="str">
        <f>IF(ISERROR(MATCH(E62,PWR_Lab!$S$3:$S$140,0)),"*","")</f>
        <v>*</v>
      </c>
      <c r="B62" s="24" t="s">
        <v>18</v>
      </c>
      <c r="C62" s="24" t="str">
        <f t="shared" si="0"/>
        <v>UCPWR_FLAB-P</v>
      </c>
      <c r="D62" s="24" t="s">
        <v>12</v>
      </c>
      <c r="E62" s="24" t="str" cm="1">
        <f t="array" ref="E62">INDEX(PWR_Lab!$A$2:$A$179,AX62)</f>
        <v>ERSOLPIFB-N</v>
      </c>
      <c r="F62" s="24" t="s">
        <v>7</v>
      </c>
      <c r="G62" s="24" t="s">
        <v>7</v>
      </c>
      <c r="H62" s="24" t="s">
        <v>7</v>
      </c>
      <c r="I62" s="24">
        <v>3</v>
      </c>
      <c r="J62" s="24" cm="1">
        <f t="array" ref="J62">-INDEX(PWR_Lab!$F$2:$I$179,AX62,AY62)</f>
        <v>-1.941E-2</v>
      </c>
      <c r="K62" s="24" t="s">
        <v>10</v>
      </c>
      <c r="L62" s="24" t="s">
        <v>10</v>
      </c>
      <c r="M62" s="24" t="s">
        <v>10</v>
      </c>
      <c r="N62" s="24" t="s">
        <v>10</v>
      </c>
      <c r="O62" s="24" t="s">
        <v>10</v>
      </c>
      <c r="P62" s="24" t="s">
        <v>10</v>
      </c>
      <c r="Q62" s="24" t="s">
        <v>10</v>
      </c>
      <c r="R62" s="24" t="s">
        <v>10</v>
      </c>
      <c r="S62" s="24" t="s">
        <v>10</v>
      </c>
      <c r="T62" s="24" t="s">
        <v>10</v>
      </c>
      <c r="U62" s="24" t="s">
        <v>10</v>
      </c>
      <c r="V62" s="24" t="s">
        <v>10</v>
      </c>
      <c r="W62" s="24" t="s">
        <v>10</v>
      </c>
      <c r="X62" s="24" t="s">
        <v>10</v>
      </c>
      <c r="Y62" s="24" t="s">
        <v>10</v>
      </c>
      <c r="Z62" s="24" t="s">
        <v>10</v>
      </c>
      <c r="AA62" s="24" t="s">
        <v>10</v>
      </c>
      <c r="AB62" s="24" t="s">
        <v>10</v>
      </c>
      <c r="AC62" s="24" t="s">
        <v>10</v>
      </c>
      <c r="AD62" s="24" t="s">
        <v>10</v>
      </c>
      <c r="AE62" s="24" t="s">
        <v>10</v>
      </c>
      <c r="AF62" s="24" t="s">
        <v>10</v>
      </c>
      <c r="AG62" s="24" t="s">
        <v>10</v>
      </c>
      <c r="AH62" s="24" t="s">
        <v>10</v>
      </c>
      <c r="AI62" s="24" t="s">
        <v>10</v>
      </c>
      <c r="AJ62" s="24" t="s">
        <v>10</v>
      </c>
      <c r="AK62" s="24" t="s">
        <v>10</v>
      </c>
      <c r="AL62" s="24" t="s">
        <v>10</v>
      </c>
      <c r="AM62" s="24" t="s">
        <v>10</v>
      </c>
      <c r="AN62" s="24" t="s">
        <v>10</v>
      </c>
      <c r="AO62" s="24" t="s">
        <v>10</v>
      </c>
      <c r="AP62" s="24" t="s">
        <v>10</v>
      </c>
      <c r="AX62" s="24">
        <f t="shared" si="1"/>
        <v>13</v>
      </c>
      <c r="AY62" s="24">
        <f t="shared" si="2"/>
        <v>1</v>
      </c>
    </row>
    <row r="63" spans="1:51" x14ac:dyDescent="0.25">
      <c r="A63" s="24" t="str">
        <f>IF(ISERROR(MATCH(E63,PWR_Lab!$S$3:$S$140,0)),"*","")</f>
        <v>*</v>
      </c>
      <c r="B63" s="24" t="s">
        <v>18</v>
      </c>
      <c r="C63" s="24" t="str">
        <f t="shared" si="0"/>
        <v>UCPWR_FLAB-M</v>
      </c>
      <c r="D63" s="24" t="s">
        <v>12</v>
      </c>
      <c r="E63" s="24" t="str" cm="1">
        <f t="array" ref="E63">INDEX(PWR_Lab!$A$2:$A$179,AX63)</f>
        <v>ERSOLPIFB-N</v>
      </c>
      <c r="F63" s="24" t="s">
        <v>7</v>
      </c>
      <c r="G63" s="24" t="s">
        <v>7</v>
      </c>
      <c r="H63" s="24" t="s">
        <v>7</v>
      </c>
      <c r="I63" s="24">
        <v>3</v>
      </c>
      <c r="J63" s="24" cm="1">
        <f t="array" ref="J63">-INDEX(PWR_Lab!$F$2:$I$179,AX63,AY63)</f>
        <v>-2.2089999999999999E-2</v>
      </c>
      <c r="K63" s="24" t="s">
        <v>10</v>
      </c>
      <c r="L63" s="24" t="s">
        <v>10</v>
      </c>
      <c r="M63" s="24" t="s">
        <v>10</v>
      </c>
      <c r="N63" s="24" t="s">
        <v>10</v>
      </c>
      <c r="O63" s="24" t="s">
        <v>10</v>
      </c>
      <c r="P63" s="24" t="s">
        <v>10</v>
      </c>
      <c r="Q63" s="24" t="s">
        <v>10</v>
      </c>
      <c r="R63" s="24" t="s">
        <v>10</v>
      </c>
      <c r="S63" s="24" t="s">
        <v>10</v>
      </c>
      <c r="T63" s="24" t="s">
        <v>10</v>
      </c>
      <c r="U63" s="24" t="s">
        <v>10</v>
      </c>
      <c r="V63" s="24" t="s">
        <v>10</v>
      </c>
      <c r="W63" s="24" t="s">
        <v>10</v>
      </c>
      <c r="X63" s="24" t="s">
        <v>10</v>
      </c>
      <c r="Y63" s="24" t="s">
        <v>10</v>
      </c>
      <c r="Z63" s="24" t="s">
        <v>10</v>
      </c>
      <c r="AA63" s="24" t="s">
        <v>10</v>
      </c>
      <c r="AB63" s="24" t="s">
        <v>10</v>
      </c>
      <c r="AC63" s="24" t="s">
        <v>10</v>
      </c>
      <c r="AD63" s="24" t="s">
        <v>10</v>
      </c>
      <c r="AE63" s="24" t="s">
        <v>10</v>
      </c>
      <c r="AF63" s="24" t="s">
        <v>10</v>
      </c>
      <c r="AG63" s="24" t="s">
        <v>10</v>
      </c>
      <c r="AH63" s="24" t="s">
        <v>10</v>
      </c>
      <c r="AI63" s="24" t="s">
        <v>10</v>
      </c>
      <c r="AJ63" s="24" t="s">
        <v>10</v>
      </c>
      <c r="AK63" s="24" t="s">
        <v>10</v>
      </c>
      <c r="AL63" s="24" t="s">
        <v>10</v>
      </c>
      <c r="AM63" s="24" t="s">
        <v>10</v>
      </c>
      <c r="AN63" s="24" t="s">
        <v>10</v>
      </c>
      <c r="AO63" s="24" t="s">
        <v>10</v>
      </c>
      <c r="AP63" s="24" t="s">
        <v>10</v>
      </c>
      <c r="AX63" s="24">
        <f t="shared" si="1"/>
        <v>13</v>
      </c>
      <c r="AY63" s="24">
        <f t="shared" si="2"/>
        <v>2</v>
      </c>
    </row>
    <row r="64" spans="1:51" x14ac:dyDescent="0.25">
      <c r="A64" s="24" t="str">
        <f>IF(ISERROR(MATCH(E64,PWR_Lab!$S$3:$S$140,0)),"*","")</f>
        <v>*</v>
      </c>
      <c r="B64" s="24" t="s">
        <v>18</v>
      </c>
      <c r="C64" s="24" t="str">
        <f t="shared" si="0"/>
        <v>UCPWR_FLAB-S</v>
      </c>
      <c r="D64" s="24" t="s">
        <v>12</v>
      </c>
      <c r="E64" s="24" t="str" cm="1">
        <f t="array" ref="E64">INDEX(PWR_Lab!$A$2:$A$179,AX64)</f>
        <v>ERSOLPIFB-N</v>
      </c>
      <c r="F64" s="24" t="s">
        <v>7</v>
      </c>
      <c r="G64" s="24" t="s">
        <v>7</v>
      </c>
      <c r="H64" s="24" t="s">
        <v>7</v>
      </c>
      <c r="I64" s="24">
        <v>3</v>
      </c>
      <c r="J64" s="24" cm="1">
        <f t="array" ref="J64">-INDEX(PWR_Lab!$F$2:$I$179,AX64,AY64)</f>
        <v>-7.3090000000000002E-2</v>
      </c>
      <c r="K64" s="24" t="s">
        <v>10</v>
      </c>
      <c r="L64" s="24" t="s">
        <v>10</v>
      </c>
      <c r="M64" s="24" t="s">
        <v>10</v>
      </c>
      <c r="N64" s="24" t="s">
        <v>10</v>
      </c>
      <c r="O64" s="24" t="s">
        <v>10</v>
      </c>
      <c r="P64" s="24" t="s">
        <v>10</v>
      </c>
      <c r="Q64" s="24" t="s">
        <v>10</v>
      </c>
      <c r="R64" s="24" t="s">
        <v>10</v>
      </c>
      <c r="S64" s="24" t="s">
        <v>10</v>
      </c>
      <c r="T64" s="24" t="s">
        <v>10</v>
      </c>
      <c r="U64" s="24" t="s">
        <v>10</v>
      </c>
      <c r="V64" s="24" t="s">
        <v>10</v>
      </c>
      <c r="W64" s="24" t="s">
        <v>10</v>
      </c>
      <c r="X64" s="24" t="s">
        <v>10</v>
      </c>
      <c r="Y64" s="24" t="s">
        <v>10</v>
      </c>
      <c r="Z64" s="24" t="s">
        <v>10</v>
      </c>
      <c r="AA64" s="24" t="s">
        <v>10</v>
      </c>
      <c r="AB64" s="24" t="s">
        <v>10</v>
      </c>
      <c r="AC64" s="24" t="s">
        <v>10</v>
      </c>
      <c r="AD64" s="24" t="s">
        <v>10</v>
      </c>
      <c r="AE64" s="24" t="s">
        <v>10</v>
      </c>
      <c r="AF64" s="24" t="s">
        <v>10</v>
      </c>
      <c r="AG64" s="24" t="s">
        <v>10</v>
      </c>
      <c r="AH64" s="24" t="s">
        <v>10</v>
      </c>
      <c r="AI64" s="24" t="s">
        <v>10</v>
      </c>
      <c r="AJ64" s="24" t="s">
        <v>10</v>
      </c>
      <c r="AK64" s="24" t="s">
        <v>10</v>
      </c>
      <c r="AL64" s="24" t="s">
        <v>10</v>
      </c>
      <c r="AM64" s="24" t="s">
        <v>10</v>
      </c>
      <c r="AN64" s="24" t="s">
        <v>10</v>
      </c>
      <c r="AO64" s="24" t="s">
        <v>10</v>
      </c>
      <c r="AP64" s="24" t="s">
        <v>10</v>
      </c>
      <c r="AX64" s="24">
        <f t="shared" si="1"/>
        <v>13</v>
      </c>
      <c r="AY64" s="24">
        <f t="shared" si="2"/>
        <v>3</v>
      </c>
    </row>
    <row r="65" spans="1:51" x14ac:dyDescent="0.25">
      <c r="A65" s="24" t="str">
        <f>IF(ISERROR(MATCH(E65,PWR_Lab!$S$3:$S$140,0)),"*","")</f>
        <v>*</v>
      </c>
      <c r="B65" s="24" t="s">
        <v>18</v>
      </c>
      <c r="C65" s="24" t="str">
        <f t="shared" si="0"/>
        <v>UCPWR_FLAB-T</v>
      </c>
      <c r="D65" s="24" t="s">
        <v>12</v>
      </c>
      <c r="E65" s="24" t="str" cm="1">
        <f t="array" ref="E65">INDEX(PWR_Lab!$A$2:$A$179,AX65)</f>
        <v>ERSOLPIFB-N</v>
      </c>
      <c r="F65" s="24" t="s">
        <v>7</v>
      </c>
      <c r="G65" s="24" t="s">
        <v>7</v>
      </c>
      <c r="H65" s="24" t="s">
        <v>7</v>
      </c>
      <c r="I65" s="24">
        <v>3</v>
      </c>
      <c r="J65" s="24" cm="1">
        <f t="array" ref="J65">-INDEX(PWR_Lab!$F$2:$I$179,AX65,AY65)</f>
        <v>-0.26167000000000001</v>
      </c>
      <c r="K65" s="24" t="s">
        <v>10</v>
      </c>
      <c r="L65" s="24" t="s">
        <v>10</v>
      </c>
      <c r="M65" s="24" t="s">
        <v>10</v>
      </c>
      <c r="N65" s="24" t="s">
        <v>10</v>
      </c>
      <c r="O65" s="24" t="s">
        <v>10</v>
      </c>
      <c r="P65" s="24" t="s">
        <v>10</v>
      </c>
      <c r="Q65" s="24" t="s">
        <v>10</v>
      </c>
      <c r="R65" s="24" t="s">
        <v>10</v>
      </c>
      <c r="S65" s="24" t="s">
        <v>10</v>
      </c>
      <c r="T65" s="24" t="s">
        <v>10</v>
      </c>
      <c r="U65" s="24" t="s">
        <v>10</v>
      </c>
      <c r="V65" s="24" t="s">
        <v>10</v>
      </c>
      <c r="W65" s="24" t="s">
        <v>10</v>
      </c>
      <c r="X65" s="24" t="s">
        <v>10</v>
      </c>
      <c r="Y65" s="24" t="s">
        <v>10</v>
      </c>
      <c r="Z65" s="24" t="s">
        <v>10</v>
      </c>
      <c r="AA65" s="24" t="s">
        <v>10</v>
      </c>
      <c r="AB65" s="24" t="s">
        <v>10</v>
      </c>
      <c r="AC65" s="24" t="s">
        <v>10</v>
      </c>
      <c r="AD65" s="24" t="s">
        <v>10</v>
      </c>
      <c r="AE65" s="24" t="s">
        <v>10</v>
      </c>
      <c r="AF65" s="24" t="s">
        <v>10</v>
      </c>
      <c r="AG65" s="24" t="s">
        <v>10</v>
      </c>
      <c r="AH65" s="24" t="s">
        <v>10</v>
      </c>
      <c r="AI65" s="24" t="s">
        <v>10</v>
      </c>
      <c r="AJ65" s="24" t="s">
        <v>10</v>
      </c>
      <c r="AK65" s="24" t="s">
        <v>10</v>
      </c>
      <c r="AL65" s="24" t="s">
        <v>10</v>
      </c>
      <c r="AM65" s="24" t="s">
        <v>10</v>
      </c>
      <c r="AN65" s="24" t="s">
        <v>10</v>
      </c>
      <c r="AO65" s="24" t="s">
        <v>10</v>
      </c>
      <c r="AP65" s="24" t="s">
        <v>10</v>
      </c>
      <c r="AX65" s="24">
        <f t="shared" si="1"/>
        <v>13</v>
      </c>
      <c r="AY65" s="24">
        <f t="shared" si="2"/>
        <v>4</v>
      </c>
    </row>
    <row r="66" spans="1:51" x14ac:dyDescent="0.25">
      <c r="A66" s="24" t="str">
        <f>IF(ISERROR(MATCH(E66,PWR_Lab!$S$3:$S$140,0)),"*","")</f>
        <v>*</v>
      </c>
      <c r="B66" s="24" t="s">
        <v>18</v>
      </c>
      <c r="C66" s="24" t="str">
        <f t="shared" si="0"/>
        <v>UCPWR_FLAB-P</v>
      </c>
      <c r="D66" s="24" t="s">
        <v>12</v>
      </c>
      <c r="E66" s="24" t="str" cm="1">
        <f t="array" ref="E66">INDEX(PWR_Lab!$A$2:$A$179,AX66)</f>
        <v>ERSOLPIIS-N</v>
      </c>
      <c r="F66" s="24" t="s">
        <v>7</v>
      </c>
      <c r="G66" s="24" t="s">
        <v>7</v>
      </c>
      <c r="H66" s="24" t="s">
        <v>7</v>
      </c>
      <c r="I66" s="24">
        <v>3</v>
      </c>
      <c r="J66" s="24" cm="1">
        <f t="array" ref="J66">-INDEX(PWR_Lab!$F$2:$I$179,AX66,AY66)</f>
        <v>-1.941E-2</v>
      </c>
      <c r="K66" s="24" t="s">
        <v>10</v>
      </c>
      <c r="L66" s="24" t="s">
        <v>10</v>
      </c>
      <c r="M66" s="24" t="s">
        <v>10</v>
      </c>
      <c r="N66" s="24" t="s">
        <v>10</v>
      </c>
      <c r="O66" s="24" t="s">
        <v>10</v>
      </c>
      <c r="P66" s="24" t="s">
        <v>10</v>
      </c>
      <c r="Q66" s="24" t="s">
        <v>10</v>
      </c>
      <c r="R66" s="24" t="s">
        <v>10</v>
      </c>
      <c r="S66" s="24" t="s">
        <v>10</v>
      </c>
      <c r="T66" s="24" t="s">
        <v>10</v>
      </c>
      <c r="U66" s="24" t="s">
        <v>10</v>
      </c>
      <c r="V66" s="24" t="s">
        <v>10</v>
      </c>
      <c r="W66" s="24" t="s">
        <v>10</v>
      </c>
      <c r="X66" s="24" t="s">
        <v>10</v>
      </c>
      <c r="Y66" s="24" t="s">
        <v>10</v>
      </c>
      <c r="Z66" s="24" t="s">
        <v>10</v>
      </c>
      <c r="AA66" s="24" t="s">
        <v>10</v>
      </c>
      <c r="AB66" s="24" t="s">
        <v>10</v>
      </c>
      <c r="AC66" s="24" t="s">
        <v>10</v>
      </c>
      <c r="AD66" s="24" t="s">
        <v>10</v>
      </c>
      <c r="AE66" s="24" t="s">
        <v>10</v>
      </c>
      <c r="AF66" s="24" t="s">
        <v>10</v>
      </c>
      <c r="AG66" s="24" t="s">
        <v>10</v>
      </c>
      <c r="AH66" s="24" t="s">
        <v>10</v>
      </c>
      <c r="AI66" s="24" t="s">
        <v>10</v>
      </c>
      <c r="AJ66" s="24" t="s">
        <v>10</v>
      </c>
      <c r="AK66" s="24" t="s">
        <v>10</v>
      </c>
      <c r="AL66" s="24" t="s">
        <v>10</v>
      </c>
      <c r="AM66" s="24" t="s">
        <v>10</v>
      </c>
      <c r="AN66" s="24" t="s">
        <v>10</v>
      </c>
      <c r="AO66" s="24" t="s">
        <v>10</v>
      </c>
      <c r="AP66" s="24" t="s">
        <v>10</v>
      </c>
      <c r="AX66" s="24">
        <f t="shared" si="1"/>
        <v>14</v>
      </c>
      <c r="AY66" s="24">
        <f t="shared" si="2"/>
        <v>1</v>
      </c>
    </row>
    <row r="67" spans="1:51" x14ac:dyDescent="0.25">
      <c r="A67" s="24" t="str">
        <f>IF(ISERROR(MATCH(E67,PWR_Lab!$S$3:$S$140,0)),"*","")</f>
        <v>*</v>
      </c>
      <c r="B67" s="24" t="s">
        <v>18</v>
      </c>
      <c r="C67" s="24" t="str">
        <f t="shared" si="0"/>
        <v>UCPWR_FLAB-M</v>
      </c>
      <c r="D67" s="24" t="s">
        <v>12</v>
      </c>
      <c r="E67" s="24" t="str" cm="1">
        <f t="array" ref="E67">INDEX(PWR_Lab!$A$2:$A$179,AX67)</f>
        <v>ERSOLPIIS-N</v>
      </c>
      <c r="F67" s="24" t="s">
        <v>7</v>
      </c>
      <c r="G67" s="24" t="s">
        <v>7</v>
      </c>
      <c r="H67" s="24" t="s">
        <v>7</v>
      </c>
      <c r="I67" s="24">
        <v>3</v>
      </c>
      <c r="J67" s="24" cm="1">
        <f t="array" ref="J67">-INDEX(PWR_Lab!$F$2:$I$179,AX67,AY67)</f>
        <v>-2.2089999999999999E-2</v>
      </c>
      <c r="K67" s="24" t="s">
        <v>10</v>
      </c>
      <c r="L67" s="24" t="s">
        <v>10</v>
      </c>
      <c r="M67" s="24" t="s">
        <v>10</v>
      </c>
      <c r="N67" s="24" t="s">
        <v>10</v>
      </c>
      <c r="O67" s="24" t="s">
        <v>10</v>
      </c>
      <c r="P67" s="24" t="s">
        <v>10</v>
      </c>
      <c r="Q67" s="24" t="s">
        <v>10</v>
      </c>
      <c r="R67" s="24" t="s">
        <v>10</v>
      </c>
      <c r="S67" s="24" t="s">
        <v>10</v>
      </c>
      <c r="T67" s="24" t="s">
        <v>10</v>
      </c>
      <c r="U67" s="24" t="s">
        <v>10</v>
      </c>
      <c r="V67" s="24" t="s">
        <v>10</v>
      </c>
      <c r="W67" s="24" t="s">
        <v>10</v>
      </c>
      <c r="X67" s="24" t="s">
        <v>10</v>
      </c>
      <c r="Y67" s="24" t="s">
        <v>10</v>
      </c>
      <c r="Z67" s="24" t="s">
        <v>10</v>
      </c>
      <c r="AA67" s="24" t="s">
        <v>10</v>
      </c>
      <c r="AB67" s="24" t="s">
        <v>10</v>
      </c>
      <c r="AC67" s="24" t="s">
        <v>10</v>
      </c>
      <c r="AD67" s="24" t="s">
        <v>10</v>
      </c>
      <c r="AE67" s="24" t="s">
        <v>10</v>
      </c>
      <c r="AF67" s="24" t="s">
        <v>10</v>
      </c>
      <c r="AG67" s="24" t="s">
        <v>10</v>
      </c>
      <c r="AH67" s="24" t="s">
        <v>10</v>
      </c>
      <c r="AI67" s="24" t="s">
        <v>10</v>
      </c>
      <c r="AJ67" s="24" t="s">
        <v>10</v>
      </c>
      <c r="AK67" s="24" t="s">
        <v>10</v>
      </c>
      <c r="AL67" s="24" t="s">
        <v>10</v>
      </c>
      <c r="AM67" s="24" t="s">
        <v>10</v>
      </c>
      <c r="AN67" s="24" t="s">
        <v>10</v>
      </c>
      <c r="AO67" s="24" t="s">
        <v>10</v>
      </c>
      <c r="AP67" s="24" t="s">
        <v>10</v>
      </c>
      <c r="AX67" s="24">
        <f t="shared" si="1"/>
        <v>14</v>
      </c>
      <c r="AY67" s="24">
        <f t="shared" si="2"/>
        <v>2</v>
      </c>
    </row>
    <row r="68" spans="1:51" x14ac:dyDescent="0.25">
      <c r="A68" s="24" t="str">
        <f>IF(ISERROR(MATCH(E68,PWR_Lab!$S$3:$S$140,0)),"*","")</f>
        <v>*</v>
      </c>
      <c r="B68" s="24" t="s">
        <v>18</v>
      </c>
      <c r="C68" s="24" t="str">
        <f t="shared" si="0"/>
        <v>UCPWR_FLAB-S</v>
      </c>
      <c r="D68" s="24" t="s">
        <v>12</v>
      </c>
      <c r="E68" s="24" t="str" cm="1">
        <f t="array" ref="E68">INDEX(PWR_Lab!$A$2:$A$179,AX68)</f>
        <v>ERSOLPIIS-N</v>
      </c>
      <c r="F68" s="24" t="s">
        <v>7</v>
      </c>
      <c r="G68" s="24" t="s">
        <v>7</v>
      </c>
      <c r="H68" s="24" t="s">
        <v>7</v>
      </c>
      <c r="I68" s="24">
        <v>3</v>
      </c>
      <c r="J68" s="24" cm="1">
        <f t="array" ref="J68">-INDEX(PWR_Lab!$F$2:$I$179,AX68,AY68)</f>
        <v>-7.3090000000000002E-2</v>
      </c>
      <c r="K68" s="24" t="s">
        <v>10</v>
      </c>
      <c r="L68" s="24" t="s">
        <v>10</v>
      </c>
      <c r="M68" s="24" t="s">
        <v>10</v>
      </c>
      <c r="N68" s="24" t="s">
        <v>10</v>
      </c>
      <c r="O68" s="24" t="s">
        <v>10</v>
      </c>
      <c r="P68" s="24" t="s">
        <v>10</v>
      </c>
      <c r="Q68" s="24" t="s">
        <v>10</v>
      </c>
      <c r="R68" s="24" t="s">
        <v>10</v>
      </c>
      <c r="S68" s="24" t="s">
        <v>10</v>
      </c>
      <c r="T68" s="24" t="s">
        <v>10</v>
      </c>
      <c r="U68" s="24" t="s">
        <v>10</v>
      </c>
      <c r="V68" s="24" t="s">
        <v>10</v>
      </c>
      <c r="W68" s="24" t="s">
        <v>10</v>
      </c>
      <c r="X68" s="24" t="s">
        <v>10</v>
      </c>
      <c r="Y68" s="24" t="s">
        <v>10</v>
      </c>
      <c r="Z68" s="24" t="s">
        <v>10</v>
      </c>
      <c r="AA68" s="24" t="s">
        <v>10</v>
      </c>
      <c r="AB68" s="24" t="s">
        <v>10</v>
      </c>
      <c r="AC68" s="24" t="s">
        <v>10</v>
      </c>
      <c r="AD68" s="24" t="s">
        <v>10</v>
      </c>
      <c r="AE68" s="24" t="s">
        <v>10</v>
      </c>
      <c r="AF68" s="24" t="s">
        <v>10</v>
      </c>
      <c r="AG68" s="24" t="s">
        <v>10</v>
      </c>
      <c r="AH68" s="24" t="s">
        <v>10</v>
      </c>
      <c r="AI68" s="24" t="s">
        <v>10</v>
      </c>
      <c r="AJ68" s="24" t="s">
        <v>10</v>
      </c>
      <c r="AK68" s="24" t="s">
        <v>10</v>
      </c>
      <c r="AL68" s="24" t="s">
        <v>10</v>
      </c>
      <c r="AM68" s="24" t="s">
        <v>10</v>
      </c>
      <c r="AN68" s="24" t="s">
        <v>10</v>
      </c>
      <c r="AO68" s="24" t="s">
        <v>10</v>
      </c>
      <c r="AP68" s="24" t="s">
        <v>10</v>
      </c>
      <c r="AX68" s="24">
        <f t="shared" si="1"/>
        <v>14</v>
      </c>
      <c r="AY68" s="24">
        <f t="shared" si="2"/>
        <v>3</v>
      </c>
    </row>
    <row r="69" spans="1:51" x14ac:dyDescent="0.25">
      <c r="A69" s="24" t="str">
        <f>IF(ISERROR(MATCH(E69,PWR_Lab!$S$3:$S$140,0)),"*","")</f>
        <v>*</v>
      </c>
      <c r="B69" s="24" t="s">
        <v>18</v>
      </c>
      <c r="C69" s="24" t="str">
        <f t="shared" si="0"/>
        <v>UCPWR_FLAB-T</v>
      </c>
      <c r="D69" s="24" t="s">
        <v>12</v>
      </c>
      <c r="E69" s="24" t="str" cm="1">
        <f t="array" ref="E69">INDEX(PWR_Lab!$A$2:$A$179,AX69)</f>
        <v>ERSOLPIIS-N</v>
      </c>
      <c r="F69" s="24" t="s">
        <v>7</v>
      </c>
      <c r="G69" s="24" t="s">
        <v>7</v>
      </c>
      <c r="H69" s="24" t="s">
        <v>7</v>
      </c>
      <c r="I69" s="24">
        <v>3</v>
      </c>
      <c r="J69" s="24" cm="1">
        <f t="array" ref="J69">-INDEX(PWR_Lab!$F$2:$I$179,AX69,AY69)</f>
        <v>-0.26167000000000001</v>
      </c>
      <c r="K69" s="24" t="s">
        <v>10</v>
      </c>
      <c r="L69" s="24" t="s">
        <v>10</v>
      </c>
      <c r="M69" s="24" t="s">
        <v>10</v>
      </c>
      <c r="N69" s="24" t="s">
        <v>10</v>
      </c>
      <c r="O69" s="24" t="s">
        <v>10</v>
      </c>
      <c r="P69" s="24" t="s">
        <v>10</v>
      </c>
      <c r="Q69" s="24" t="s">
        <v>10</v>
      </c>
      <c r="R69" s="24" t="s">
        <v>10</v>
      </c>
      <c r="S69" s="24" t="s">
        <v>10</v>
      </c>
      <c r="T69" s="24" t="s">
        <v>10</v>
      </c>
      <c r="U69" s="24" t="s">
        <v>10</v>
      </c>
      <c r="V69" s="24" t="s">
        <v>10</v>
      </c>
      <c r="W69" s="24" t="s">
        <v>10</v>
      </c>
      <c r="X69" s="24" t="s">
        <v>10</v>
      </c>
      <c r="Y69" s="24" t="s">
        <v>10</v>
      </c>
      <c r="Z69" s="24" t="s">
        <v>10</v>
      </c>
      <c r="AA69" s="24" t="s">
        <v>10</v>
      </c>
      <c r="AB69" s="24" t="s">
        <v>10</v>
      </c>
      <c r="AC69" s="24" t="s">
        <v>10</v>
      </c>
      <c r="AD69" s="24" t="s">
        <v>10</v>
      </c>
      <c r="AE69" s="24" t="s">
        <v>10</v>
      </c>
      <c r="AF69" s="24" t="s">
        <v>10</v>
      </c>
      <c r="AG69" s="24" t="s">
        <v>10</v>
      </c>
      <c r="AH69" s="24" t="s">
        <v>10</v>
      </c>
      <c r="AI69" s="24" t="s">
        <v>10</v>
      </c>
      <c r="AJ69" s="24" t="s">
        <v>10</v>
      </c>
      <c r="AK69" s="24" t="s">
        <v>10</v>
      </c>
      <c r="AL69" s="24" t="s">
        <v>10</v>
      </c>
      <c r="AM69" s="24" t="s">
        <v>10</v>
      </c>
      <c r="AN69" s="24" t="s">
        <v>10</v>
      </c>
      <c r="AO69" s="24" t="s">
        <v>10</v>
      </c>
      <c r="AP69" s="24" t="s">
        <v>10</v>
      </c>
      <c r="AX69" s="24">
        <f t="shared" si="1"/>
        <v>14</v>
      </c>
      <c r="AY69" s="24">
        <f t="shared" si="2"/>
        <v>4</v>
      </c>
    </row>
    <row r="70" spans="1:51" x14ac:dyDescent="0.25">
      <c r="A70" s="24" t="str">
        <f>IF(ISERROR(MATCH(E70,PWR_Lab!$S$3:$S$140,0)),"*","")</f>
        <v>*</v>
      </c>
      <c r="B70" s="24" t="s">
        <v>18</v>
      </c>
      <c r="C70" s="24" t="str">
        <f t="shared" si="0"/>
        <v>UCPWR_FLAB-P</v>
      </c>
      <c r="D70" s="24" t="s">
        <v>12</v>
      </c>
      <c r="E70" s="24" t="str" cm="1">
        <f t="array" ref="E70">INDEX(PWR_Lab!$A$2:$A$179,AX70)</f>
        <v>ERSOLPINF-N</v>
      </c>
      <c r="F70" s="24" t="s">
        <v>7</v>
      </c>
      <c r="G70" s="24" t="s">
        <v>7</v>
      </c>
      <c r="H70" s="24" t="s">
        <v>7</v>
      </c>
      <c r="I70" s="24">
        <v>3</v>
      </c>
      <c r="J70" s="24" cm="1">
        <f t="array" ref="J70">-INDEX(PWR_Lab!$F$2:$I$179,AX70,AY70)</f>
        <v>-1.941E-2</v>
      </c>
      <c r="K70" s="24" t="s">
        <v>10</v>
      </c>
      <c r="L70" s="24" t="s">
        <v>10</v>
      </c>
      <c r="M70" s="24" t="s">
        <v>10</v>
      </c>
      <c r="N70" s="24" t="s">
        <v>10</v>
      </c>
      <c r="O70" s="24" t="s">
        <v>10</v>
      </c>
      <c r="P70" s="24" t="s">
        <v>10</v>
      </c>
      <c r="Q70" s="24" t="s">
        <v>10</v>
      </c>
      <c r="R70" s="24" t="s">
        <v>10</v>
      </c>
      <c r="S70" s="24" t="s">
        <v>10</v>
      </c>
      <c r="T70" s="24" t="s">
        <v>10</v>
      </c>
      <c r="U70" s="24" t="s">
        <v>10</v>
      </c>
      <c r="V70" s="24" t="s">
        <v>10</v>
      </c>
      <c r="W70" s="24" t="s">
        <v>10</v>
      </c>
      <c r="X70" s="24" t="s">
        <v>10</v>
      </c>
      <c r="Y70" s="24" t="s">
        <v>10</v>
      </c>
      <c r="Z70" s="24" t="s">
        <v>10</v>
      </c>
      <c r="AA70" s="24" t="s">
        <v>10</v>
      </c>
      <c r="AB70" s="24" t="s">
        <v>10</v>
      </c>
      <c r="AC70" s="24" t="s">
        <v>10</v>
      </c>
      <c r="AD70" s="24" t="s">
        <v>10</v>
      </c>
      <c r="AE70" s="24" t="s">
        <v>10</v>
      </c>
      <c r="AF70" s="24" t="s">
        <v>10</v>
      </c>
      <c r="AG70" s="24" t="s">
        <v>10</v>
      </c>
      <c r="AH70" s="24" t="s">
        <v>10</v>
      </c>
      <c r="AI70" s="24" t="s">
        <v>10</v>
      </c>
      <c r="AJ70" s="24" t="s">
        <v>10</v>
      </c>
      <c r="AK70" s="24" t="s">
        <v>10</v>
      </c>
      <c r="AL70" s="24" t="s">
        <v>10</v>
      </c>
      <c r="AM70" s="24" t="s">
        <v>10</v>
      </c>
      <c r="AN70" s="24" t="s">
        <v>10</v>
      </c>
      <c r="AO70" s="24" t="s">
        <v>10</v>
      </c>
      <c r="AP70" s="24" t="s">
        <v>10</v>
      </c>
      <c r="AX70" s="24">
        <f t="shared" si="1"/>
        <v>15</v>
      </c>
      <c r="AY70" s="24">
        <f t="shared" si="2"/>
        <v>1</v>
      </c>
    </row>
    <row r="71" spans="1:51" x14ac:dyDescent="0.25">
      <c r="A71" s="24" t="str">
        <f>IF(ISERROR(MATCH(E71,PWR_Lab!$S$3:$S$140,0)),"*","")</f>
        <v>*</v>
      </c>
      <c r="B71" s="24" t="s">
        <v>18</v>
      </c>
      <c r="C71" s="24" t="str">
        <f t="shared" si="0"/>
        <v>UCPWR_FLAB-M</v>
      </c>
      <c r="D71" s="24" t="s">
        <v>12</v>
      </c>
      <c r="E71" s="24" t="str" cm="1">
        <f t="array" ref="E71">INDEX(PWR_Lab!$A$2:$A$179,AX71)</f>
        <v>ERSOLPINF-N</v>
      </c>
      <c r="F71" s="24" t="s">
        <v>7</v>
      </c>
      <c r="G71" s="24" t="s">
        <v>7</v>
      </c>
      <c r="H71" s="24" t="s">
        <v>7</v>
      </c>
      <c r="I71" s="24">
        <v>3</v>
      </c>
      <c r="J71" s="24" cm="1">
        <f t="array" ref="J71">-INDEX(PWR_Lab!$F$2:$I$179,AX71,AY71)</f>
        <v>-2.2089999999999999E-2</v>
      </c>
      <c r="K71" s="24" t="s">
        <v>10</v>
      </c>
      <c r="L71" s="24" t="s">
        <v>10</v>
      </c>
      <c r="M71" s="24" t="s">
        <v>10</v>
      </c>
      <c r="N71" s="24" t="s">
        <v>10</v>
      </c>
      <c r="O71" s="24" t="s">
        <v>10</v>
      </c>
      <c r="P71" s="24" t="s">
        <v>10</v>
      </c>
      <c r="Q71" s="24" t="s">
        <v>10</v>
      </c>
      <c r="R71" s="24" t="s">
        <v>10</v>
      </c>
      <c r="S71" s="24" t="s">
        <v>10</v>
      </c>
      <c r="T71" s="24" t="s">
        <v>10</v>
      </c>
      <c r="U71" s="24" t="s">
        <v>10</v>
      </c>
      <c r="V71" s="24" t="s">
        <v>10</v>
      </c>
      <c r="W71" s="24" t="s">
        <v>10</v>
      </c>
      <c r="X71" s="24" t="s">
        <v>10</v>
      </c>
      <c r="Y71" s="24" t="s">
        <v>10</v>
      </c>
      <c r="Z71" s="24" t="s">
        <v>10</v>
      </c>
      <c r="AA71" s="24" t="s">
        <v>10</v>
      </c>
      <c r="AB71" s="24" t="s">
        <v>10</v>
      </c>
      <c r="AC71" s="24" t="s">
        <v>10</v>
      </c>
      <c r="AD71" s="24" t="s">
        <v>10</v>
      </c>
      <c r="AE71" s="24" t="s">
        <v>10</v>
      </c>
      <c r="AF71" s="24" t="s">
        <v>10</v>
      </c>
      <c r="AG71" s="24" t="s">
        <v>10</v>
      </c>
      <c r="AH71" s="24" t="s">
        <v>10</v>
      </c>
      <c r="AI71" s="24" t="s">
        <v>10</v>
      </c>
      <c r="AJ71" s="24" t="s">
        <v>10</v>
      </c>
      <c r="AK71" s="24" t="s">
        <v>10</v>
      </c>
      <c r="AL71" s="24" t="s">
        <v>10</v>
      </c>
      <c r="AM71" s="24" t="s">
        <v>10</v>
      </c>
      <c r="AN71" s="24" t="s">
        <v>10</v>
      </c>
      <c r="AO71" s="24" t="s">
        <v>10</v>
      </c>
      <c r="AP71" s="24" t="s">
        <v>10</v>
      </c>
      <c r="AX71" s="24">
        <f t="shared" si="1"/>
        <v>15</v>
      </c>
      <c r="AY71" s="24">
        <f t="shared" si="2"/>
        <v>2</v>
      </c>
    </row>
    <row r="72" spans="1:51" x14ac:dyDescent="0.25">
      <c r="A72" s="24" t="str">
        <f>IF(ISERROR(MATCH(E72,PWR_Lab!$S$3:$S$140,0)),"*","")</f>
        <v>*</v>
      </c>
      <c r="B72" s="24" t="s">
        <v>18</v>
      </c>
      <c r="C72" s="24" t="str">
        <f t="shared" si="0"/>
        <v>UCPWR_FLAB-S</v>
      </c>
      <c r="D72" s="24" t="s">
        <v>12</v>
      </c>
      <c r="E72" s="24" t="str" cm="1">
        <f t="array" ref="E72">INDEX(PWR_Lab!$A$2:$A$179,AX72)</f>
        <v>ERSOLPINF-N</v>
      </c>
      <c r="F72" s="24" t="s">
        <v>7</v>
      </c>
      <c r="G72" s="24" t="s">
        <v>7</v>
      </c>
      <c r="H72" s="24" t="s">
        <v>7</v>
      </c>
      <c r="I72" s="24">
        <v>3</v>
      </c>
      <c r="J72" s="24" cm="1">
        <f t="array" ref="J72">-INDEX(PWR_Lab!$F$2:$I$179,AX72,AY72)</f>
        <v>-7.3090000000000002E-2</v>
      </c>
      <c r="K72" s="24" t="s">
        <v>10</v>
      </c>
      <c r="L72" s="24" t="s">
        <v>10</v>
      </c>
      <c r="M72" s="24" t="s">
        <v>10</v>
      </c>
      <c r="N72" s="24" t="s">
        <v>10</v>
      </c>
      <c r="O72" s="24" t="s">
        <v>10</v>
      </c>
      <c r="P72" s="24" t="s">
        <v>10</v>
      </c>
      <c r="Q72" s="24" t="s">
        <v>10</v>
      </c>
      <c r="R72" s="24" t="s">
        <v>10</v>
      </c>
      <c r="S72" s="24" t="s">
        <v>10</v>
      </c>
      <c r="T72" s="24" t="s">
        <v>10</v>
      </c>
      <c r="U72" s="24" t="s">
        <v>10</v>
      </c>
      <c r="V72" s="24" t="s">
        <v>10</v>
      </c>
      <c r="W72" s="24" t="s">
        <v>10</v>
      </c>
      <c r="X72" s="24" t="s">
        <v>10</v>
      </c>
      <c r="Y72" s="24" t="s">
        <v>10</v>
      </c>
      <c r="Z72" s="24" t="s">
        <v>10</v>
      </c>
      <c r="AA72" s="24" t="s">
        <v>10</v>
      </c>
      <c r="AB72" s="24" t="s">
        <v>10</v>
      </c>
      <c r="AC72" s="24" t="s">
        <v>10</v>
      </c>
      <c r="AD72" s="24" t="s">
        <v>10</v>
      </c>
      <c r="AE72" s="24" t="s">
        <v>10</v>
      </c>
      <c r="AF72" s="24" t="s">
        <v>10</v>
      </c>
      <c r="AG72" s="24" t="s">
        <v>10</v>
      </c>
      <c r="AH72" s="24" t="s">
        <v>10</v>
      </c>
      <c r="AI72" s="24" t="s">
        <v>10</v>
      </c>
      <c r="AJ72" s="24" t="s">
        <v>10</v>
      </c>
      <c r="AK72" s="24" t="s">
        <v>10</v>
      </c>
      <c r="AL72" s="24" t="s">
        <v>10</v>
      </c>
      <c r="AM72" s="24" t="s">
        <v>10</v>
      </c>
      <c r="AN72" s="24" t="s">
        <v>10</v>
      </c>
      <c r="AO72" s="24" t="s">
        <v>10</v>
      </c>
      <c r="AP72" s="24" t="s">
        <v>10</v>
      </c>
      <c r="AX72" s="24">
        <f t="shared" si="1"/>
        <v>15</v>
      </c>
      <c r="AY72" s="24">
        <f t="shared" si="2"/>
        <v>3</v>
      </c>
    </row>
    <row r="73" spans="1:51" x14ac:dyDescent="0.25">
      <c r="A73" s="24" t="str">
        <f>IF(ISERROR(MATCH(E73,PWR_Lab!$S$3:$S$140,0)),"*","")</f>
        <v>*</v>
      </c>
      <c r="B73" s="24" t="s">
        <v>18</v>
      </c>
      <c r="C73" s="24" t="str">
        <f t="shared" si="0"/>
        <v>UCPWR_FLAB-T</v>
      </c>
      <c r="D73" s="24" t="s">
        <v>12</v>
      </c>
      <c r="E73" s="24" t="str" cm="1">
        <f t="array" ref="E73">INDEX(PWR_Lab!$A$2:$A$179,AX73)</f>
        <v>ERSOLPINF-N</v>
      </c>
      <c r="F73" s="24" t="s">
        <v>7</v>
      </c>
      <c r="G73" s="24" t="s">
        <v>7</v>
      </c>
      <c r="H73" s="24" t="s">
        <v>7</v>
      </c>
      <c r="I73" s="24">
        <v>3</v>
      </c>
      <c r="J73" s="24" cm="1">
        <f t="array" ref="J73">-INDEX(PWR_Lab!$F$2:$I$179,AX73,AY73)</f>
        <v>-0.26167000000000001</v>
      </c>
      <c r="K73" s="24" t="s">
        <v>10</v>
      </c>
      <c r="L73" s="24" t="s">
        <v>10</v>
      </c>
      <c r="M73" s="24" t="s">
        <v>10</v>
      </c>
      <c r="N73" s="24" t="s">
        <v>10</v>
      </c>
      <c r="O73" s="24" t="s">
        <v>10</v>
      </c>
      <c r="P73" s="24" t="s">
        <v>10</v>
      </c>
      <c r="Q73" s="24" t="s">
        <v>10</v>
      </c>
      <c r="R73" s="24" t="s">
        <v>10</v>
      </c>
      <c r="S73" s="24" t="s">
        <v>10</v>
      </c>
      <c r="T73" s="24" t="s">
        <v>10</v>
      </c>
      <c r="U73" s="24" t="s">
        <v>10</v>
      </c>
      <c r="V73" s="24" t="s">
        <v>10</v>
      </c>
      <c r="W73" s="24" t="s">
        <v>10</v>
      </c>
      <c r="X73" s="24" t="s">
        <v>10</v>
      </c>
      <c r="Y73" s="24" t="s">
        <v>10</v>
      </c>
      <c r="Z73" s="24" t="s">
        <v>10</v>
      </c>
      <c r="AA73" s="24" t="s">
        <v>10</v>
      </c>
      <c r="AB73" s="24" t="s">
        <v>10</v>
      </c>
      <c r="AC73" s="24" t="s">
        <v>10</v>
      </c>
      <c r="AD73" s="24" t="s">
        <v>10</v>
      </c>
      <c r="AE73" s="24" t="s">
        <v>10</v>
      </c>
      <c r="AF73" s="24" t="s">
        <v>10</v>
      </c>
      <c r="AG73" s="24" t="s">
        <v>10</v>
      </c>
      <c r="AH73" s="24" t="s">
        <v>10</v>
      </c>
      <c r="AI73" s="24" t="s">
        <v>10</v>
      </c>
      <c r="AJ73" s="24" t="s">
        <v>10</v>
      </c>
      <c r="AK73" s="24" t="s">
        <v>10</v>
      </c>
      <c r="AL73" s="24" t="s">
        <v>10</v>
      </c>
      <c r="AM73" s="24" t="s">
        <v>10</v>
      </c>
      <c r="AN73" s="24" t="s">
        <v>10</v>
      </c>
      <c r="AO73" s="24" t="s">
        <v>10</v>
      </c>
      <c r="AP73" s="24" t="s">
        <v>10</v>
      </c>
      <c r="AX73" s="24">
        <f t="shared" si="1"/>
        <v>15</v>
      </c>
      <c r="AY73" s="24">
        <f t="shared" si="2"/>
        <v>4</v>
      </c>
    </row>
    <row r="74" spans="1:51" x14ac:dyDescent="0.25">
      <c r="A74" s="24" t="str">
        <f>IF(ISERROR(MATCH(E74,PWR_Lab!$S$3:$S$140,0)),"*","")</f>
        <v>*</v>
      </c>
      <c r="B74" s="24" t="s">
        <v>18</v>
      </c>
      <c r="C74" s="24" t="str">
        <f t="shared" si="0"/>
        <v>UCPWR_FLAB-P</v>
      </c>
      <c r="D74" s="24" t="s">
        <v>12</v>
      </c>
      <c r="E74" s="24" t="str" cm="1">
        <f t="array" ref="E74">INDEX(PWR_Lab!$A$2:$A$179,AX74)</f>
        <v>ERSOLPINM-N</v>
      </c>
      <c r="F74" s="24" t="s">
        <v>7</v>
      </c>
      <c r="G74" s="24" t="s">
        <v>7</v>
      </c>
      <c r="H74" s="24" t="s">
        <v>7</v>
      </c>
      <c r="I74" s="24">
        <v>3</v>
      </c>
      <c r="J74" s="24" cm="1">
        <f t="array" ref="J74">-INDEX(PWR_Lab!$F$2:$I$179,AX74,AY74)</f>
        <v>-1.941E-2</v>
      </c>
      <c r="K74" s="24" t="s">
        <v>10</v>
      </c>
      <c r="L74" s="24" t="s">
        <v>10</v>
      </c>
      <c r="M74" s="24" t="s">
        <v>10</v>
      </c>
      <c r="N74" s="24" t="s">
        <v>10</v>
      </c>
      <c r="O74" s="24" t="s">
        <v>10</v>
      </c>
      <c r="P74" s="24" t="s">
        <v>10</v>
      </c>
      <c r="Q74" s="24" t="s">
        <v>10</v>
      </c>
      <c r="R74" s="24" t="s">
        <v>10</v>
      </c>
      <c r="S74" s="24" t="s">
        <v>10</v>
      </c>
      <c r="T74" s="24" t="s">
        <v>10</v>
      </c>
      <c r="U74" s="24" t="s">
        <v>10</v>
      </c>
      <c r="V74" s="24" t="s">
        <v>10</v>
      </c>
      <c r="W74" s="24" t="s">
        <v>10</v>
      </c>
      <c r="X74" s="24" t="s">
        <v>10</v>
      </c>
      <c r="Y74" s="24" t="s">
        <v>10</v>
      </c>
      <c r="Z74" s="24" t="s">
        <v>10</v>
      </c>
      <c r="AA74" s="24" t="s">
        <v>10</v>
      </c>
      <c r="AB74" s="24" t="s">
        <v>10</v>
      </c>
      <c r="AC74" s="24" t="s">
        <v>10</v>
      </c>
      <c r="AD74" s="24" t="s">
        <v>10</v>
      </c>
      <c r="AE74" s="24" t="s">
        <v>10</v>
      </c>
      <c r="AF74" s="24" t="s">
        <v>10</v>
      </c>
      <c r="AG74" s="24" t="s">
        <v>10</v>
      </c>
      <c r="AH74" s="24" t="s">
        <v>10</v>
      </c>
      <c r="AI74" s="24" t="s">
        <v>10</v>
      </c>
      <c r="AJ74" s="24" t="s">
        <v>10</v>
      </c>
      <c r="AK74" s="24" t="s">
        <v>10</v>
      </c>
      <c r="AL74" s="24" t="s">
        <v>10</v>
      </c>
      <c r="AM74" s="24" t="s">
        <v>10</v>
      </c>
      <c r="AN74" s="24" t="s">
        <v>10</v>
      </c>
      <c r="AO74" s="24" t="s">
        <v>10</v>
      </c>
      <c r="AP74" s="24" t="s">
        <v>10</v>
      </c>
      <c r="AX74" s="24">
        <f t="shared" si="1"/>
        <v>16</v>
      </c>
      <c r="AY74" s="24">
        <f t="shared" si="2"/>
        <v>1</v>
      </c>
    </row>
    <row r="75" spans="1:51" x14ac:dyDescent="0.25">
      <c r="A75" s="24" t="str">
        <f>IF(ISERROR(MATCH(E75,PWR_Lab!$S$3:$S$140,0)),"*","")</f>
        <v>*</v>
      </c>
      <c r="B75" s="24" t="s">
        <v>18</v>
      </c>
      <c r="C75" s="24" t="str">
        <f t="shared" ref="C75:C138" si="3">C71</f>
        <v>UCPWR_FLAB-M</v>
      </c>
      <c r="D75" s="24" t="s">
        <v>12</v>
      </c>
      <c r="E75" s="24" t="str" cm="1">
        <f t="array" ref="E75">INDEX(PWR_Lab!$A$2:$A$179,AX75)</f>
        <v>ERSOLPINM-N</v>
      </c>
      <c r="F75" s="24" t="s">
        <v>7</v>
      </c>
      <c r="G75" s="24" t="s">
        <v>7</v>
      </c>
      <c r="H75" s="24" t="s">
        <v>7</v>
      </c>
      <c r="I75" s="24">
        <v>3</v>
      </c>
      <c r="J75" s="24" cm="1">
        <f t="array" ref="J75">-INDEX(PWR_Lab!$F$2:$I$179,AX75,AY75)</f>
        <v>-2.2089999999999999E-2</v>
      </c>
      <c r="K75" s="24" t="s">
        <v>10</v>
      </c>
      <c r="L75" s="24" t="s">
        <v>10</v>
      </c>
      <c r="M75" s="24" t="s">
        <v>10</v>
      </c>
      <c r="N75" s="24" t="s">
        <v>10</v>
      </c>
      <c r="O75" s="24" t="s">
        <v>10</v>
      </c>
      <c r="P75" s="24" t="s">
        <v>10</v>
      </c>
      <c r="Q75" s="24" t="s">
        <v>10</v>
      </c>
      <c r="R75" s="24" t="s">
        <v>10</v>
      </c>
      <c r="S75" s="24" t="s">
        <v>10</v>
      </c>
      <c r="T75" s="24" t="s">
        <v>10</v>
      </c>
      <c r="U75" s="24" t="s">
        <v>10</v>
      </c>
      <c r="V75" s="24" t="s">
        <v>10</v>
      </c>
      <c r="W75" s="24" t="s">
        <v>10</v>
      </c>
      <c r="X75" s="24" t="s">
        <v>10</v>
      </c>
      <c r="Y75" s="24" t="s">
        <v>10</v>
      </c>
      <c r="Z75" s="24" t="s">
        <v>10</v>
      </c>
      <c r="AA75" s="24" t="s">
        <v>10</v>
      </c>
      <c r="AB75" s="24" t="s">
        <v>10</v>
      </c>
      <c r="AC75" s="24" t="s">
        <v>10</v>
      </c>
      <c r="AD75" s="24" t="s">
        <v>10</v>
      </c>
      <c r="AE75" s="24" t="s">
        <v>10</v>
      </c>
      <c r="AF75" s="24" t="s">
        <v>10</v>
      </c>
      <c r="AG75" s="24" t="s">
        <v>10</v>
      </c>
      <c r="AH75" s="24" t="s">
        <v>10</v>
      </c>
      <c r="AI75" s="24" t="s">
        <v>10</v>
      </c>
      <c r="AJ75" s="24" t="s">
        <v>10</v>
      </c>
      <c r="AK75" s="24" t="s">
        <v>10</v>
      </c>
      <c r="AL75" s="24" t="s">
        <v>10</v>
      </c>
      <c r="AM75" s="24" t="s">
        <v>10</v>
      </c>
      <c r="AN75" s="24" t="s">
        <v>10</v>
      </c>
      <c r="AO75" s="24" t="s">
        <v>10</v>
      </c>
      <c r="AP75" s="24" t="s">
        <v>10</v>
      </c>
      <c r="AX75" s="24">
        <f t="shared" si="1"/>
        <v>16</v>
      </c>
      <c r="AY75" s="24">
        <f t="shared" si="2"/>
        <v>2</v>
      </c>
    </row>
    <row r="76" spans="1:51" x14ac:dyDescent="0.25">
      <c r="A76" s="24" t="str">
        <f>IF(ISERROR(MATCH(E76,PWR_Lab!$S$3:$S$140,0)),"*","")</f>
        <v>*</v>
      </c>
      <c r="B76" s="24" t="s">
        <v>18</v>
      </c>
      <c r="C76" s="24" t="str">
        <f t="shared" si="3"/>
        <v>UCPWR_FLAB-S</v>
      </c>
      <c r="D76" s="24" t="s">
        <v>12</v>
      </c>
      <c r="E76" s="24" t="str" cm="1">
        <f t="array" ref="E76">INDEX(PWR_Lab!$A$2:$A$179,AX76)</f>
        <v>ERSOLPINM-N</v>
      </c>
      <c r="F76" s="24" t="s">
        <v>7</v>
      </c>
      <c r="G76" s="24" t="s">
        <v>7</v>
      </c>
      <c r="H76" s="24" t="s">
        <v>7</v>
      </c>
      <c r="I76" s="24">
        <v>3</v>
      </c>
      <c r="J76" s="24" cm="1">
        <f t="array" ref="J76">-INDEX(PWR_Lab!$F$2:$I$179,AX76,AY76)</f>
        <v>-7.3090000000000002E-2</v>
      </c>
      <c r="K76" s="24" t="s">
        <v>10</v>
      </c>
      <c r="L76" s="24" t="s">
        <v>10</v>
      </c>
      <c r="M76" s="24" t="s">
        <v>10</v>
      </c>
      <c r="N76" s="24" t="s">
        <v>10</v>
      </c>
      <c r="O76" s="24" t="s">
        <v>10</v>
      </c>
      <c r="P76" s="24" t="s">
        <v>10</v>
      </c>
      <c r="Q76" s="24" t="s">
        <v>10</v>
      </c>
      <c r="R76" s="24" t="s">
        <v>10</v>
      </c>
      <c r="S76" s="24" t="s">
        <v>10</v>
      </c>
      <c r="T76" s="24" t="s">
        <v>10</v>
      </c>
      <c r="U76" s="24" t="s">
        <v>10</v>
      </c>
      <c r="V76" s="24" t="s">
        <v>10</v>
      </c>
      <c r="W76" s="24" t="s">
        <v>10</v>
      </c>
      <c r="X76" s="24" t="s">
        <v>10</v>
      </c>
      <c r="Y76" s="24" t="s">
        <v>10</v>
      </c>
      <c r="Z76" s="24" t="s">
        <v>10</v>
      </c>
      <c r="AA76" s="24" t="s">
        <v>10</v>
      </c>
      <c r="AB76" s="24" t="s">
        <v>10</v>
      </c>
      <c r="AC76" s="24" t="s">
        <v>10</v>
      </c>
      <c r="AD76" s="24" t="s">
        <v>10</v>
      </c>
      <c r="AE76" s="24" t="s">
        <v>10</v>
      </c>
      <c r="AF76" s="24" t="s">
        <v>10</v>
      </c>
      <c r="AG76" s="24" t="s">
        <v>10</v>
      </c>
      <c r="AH76" s="24" t="s">
        <v>10</v>
      </c>
      <c r="AI76" s="24" t="s">
        <v>10</v>
      </c>
      <c r="AJ76" s="24" t="s">
        <v>10</v>
      </c>
      <c r="AK76" s="24" t="s">
        <v>10</v>
      </c>
      <c r="AL76" s="24" t="s">
        <v>10</v>
      </c>
      <c r="AM76" s="24" t="s">
        <v>10</v>
      </c>
      <c r="AN76" s="24" t="s">
        <v>10</v>
      </c>
      <c r="AO76" s="24" t="s">
        <v>10</v>
      </c>
      <c r="AP76" s="24" t="s">
        <v>10</v>
      </c>
      <c r="AX76" s="24">
        <f t="shared" si="1"/>
        <v>16</v>
      </c>
      <c r="AY76" s="24">
        <f t="shared" si="2"/>
        <v>3</v>
      </c>
    </row>
    <row r="77" spans="1:51" x14ac:dyDescent="0.25">
      <c r="A77" s="24" t="str">
        <f>IF(ISERROR(MATCH(E77,PWR_Lab!$S$3:$S$140,0)),"*","")</f>
        <v>*</v>
      </c>
      <c r="B77" s="24" t="s">
        <v>18</v>
      </c>
      <c r="C77" s="24" t="str">
        <f t="shared" si="3"/>
        <v>UCPWR_FLAB-T</v>
      </c>
      <c r="D77" s="24" t="s">
        <v>12</v>
      </c>
      <c r="E77" s="24" t="str" cm="1">
        <f t="array" ref="E77">INDEX(PWR_Lab!$A$2:$A$179,AX77)</f>
        <v>ERSOLPINM-N</v>
      </c>
      <c r="F77" s="24" t="s">
        <v>7</v>
      </c>
      <c r="G77" s="24" t="s">
        <v>7</v>
      </c>
      <c r="H77" s="24" t="s">
        <v>7</v>
      </c>
      <c r="I77" s="24">
        <v>3</v>
      </c>
      <c r="J77" s="24" cm="1">
        <f t="array" ref="J77">-INDEX(PWR_Lab!$F$2:$I$179,AX77,AY77)</f>
        <v>-0.26167000000000001</v>
      </c>
      <c r="K77" s="24" t="s">
        <v>10</v>
      </c>
      <c r="L77" s="24" t="s">
        <v>10</v>
      </c>
      <c r="M77" s="24" t="s">
        <v>10</v>
      </c>
      <c r="N77" s="24" t="s">
        <v>10</v>
      </c>
      <c r="O77" s="24" t="s">
        <v>10</v>
      </c>
      <c r="P77" s="24" t="s">
        <v>10</v>
      </c>
      <c r="Q77" s="24" t="s">
        <v>10</v>
      </c>
      <c r="R77" s="24" t="s">
        <v>10</v>
      </c>
      <c r="S77" s="24" t="s">
        <v>10</v>
      </c>
      <c r="T77" s="24" t="s">
        <v>10</v>
      </c>
      <c r="U77" s="24" t="s">
        <v>10</v>
      </c>
      <c r="V77" s="24" t="s">
        <v>10</v>
      </c>
      <c r="W77" s="24" t="s">
        <v>10</v>
      </c>
      <c r="X77" s="24" t="s">
        <v>10</v>
      </c>
      <c r="Y77" s="24" t="s">
        <v>10</v>
      </c>
      <c r="Z77" s="24" t="s">
        <v>10</v>
      </c>
      <c r="AA77" s="24" t="s">
        <v>10</v>
      </c>
      <c r="AB77" s="24" t="s">
        <v>10</v>
      </c>
      <c r="AC77" s="24" t="s">
        <v>10</v>
      </c>
      <c r="AD77" s="24" t="s">
        <v>10</v>
      </c>
      <c r="AE77" s="24" t="s">
        <v>10</v>
      </c>
      <c r="AF77" s="24" t="s">
        <v>10</v>
      </c>
      <c r="AG77" s="24" t="s">
        <v>10</v>
      </c>
      <c r="AH77" s="24" t="s">
        <v>10</v>
      </c>
      <c r="AI77" s="24" t="s">
        <v>10</v>
      </c>
      <c r="AJ77" s="24" t="s">
        <v>10</v>
      </c>
      <c r="AK77" s="24" t="s">
        <v>10</v>
      </c>
      <c r="AL77" s="24" t="s">
        <v>10</v>
      </c>
      <c r="AM77" s="24" t="s">
        <v>10</v>
      </c>
      <c r="AN77" s="24" t="s">
        <v>10</v>
      </c>
      <c r="AO77" s="24" t="s">
        <v>10</v>
      </c>
      <c r="AP77" s="24" t="s">
        <v>10</v>
      </c>
      <c r="AX77" s="24">
        <f t="shared" si="1"/>
        <v>16</v>
      </c>
      <c r="AY77" s="24">
        <f t="shared" si="2"/>
        <v>4</v>
      </c>
    </row>
    <row r="78" spans="1:51" x14ac:dyDescent="0.25">
      <c r="A78" s="24" t="str">
        <f>IF(ISERROR(MATCH(E78,PWR_Lab!$S$3:$S$140,0)),"*","")</f>
        <v>*</v>
      </c>
      <c r="B78" s="24" t="s">
        <v>18</v>
      </c>
      <c r="C78" s="24" t="str">
        <f t="shared" si="3"/>
        <v>UCPWR_FLAB-P</v>
      </c>
      <c r="D78" s="24" t="s">
        <v>12</v>
      </c>
      <c r="E78" s="24" t="str" cm="1">
        <f t="array" ref="E78">INDEX(PWR_Lab!$A$2:$A$179,AX78)</f>
        <v>ERSOLPIOT-N</v>
      </c>
      <c r="F78" s="24" t="s">
        <v>7</v>
      </c>
      <c r="G78" s="24" t="s">
        <v>7</v>
      </c>
      <c r="H78" s="24" t="s">
        <v>7</v>
      </c>
      <c r="I78" s="24">
        <v>3</v>
      </c>
      <c r="J78" s="24" cm="1">
        <f t="array" ref="J78">-INDEX(PWR_Lab!$F$2:$I$179,AX78,AY78)</f>
        <v>-1.941E-2</v>
      </c>
      <c r="K78" s="24" t="s">
        <v>10</v>
      </c>
      <c r="L78" s="24" t="s">
        <v>10</v>
      </c>
      <c r="M78" s="24" t="s">
        <v>10</v>
      </c>
      <c r="N78" s="24" t="s">
        <v>10</v>
      </c>
      <c r="O78" s="24" t="s">
        <v>10</v>
      </c>
      <c r="P78" s="24" t="s">
        <v>10</v>
      </c>
      <c r="Q78" s="24" t="s">
        <v>10</v>
      </c>
      <c r="R78" s="24" t="s">
        <v>10</v>
      </c>
      <c r="S78" s="24" t="s">
        <v>10</v>
      </c>
      <c r="T78" s="24" t="s">
        <v>10</v>
      </c>
      <c r="U78" s="24" t="s">
        <v>10</v>
      </c>
      <c r="V78" s="24" t="s">
        <v>10</v>
      </c>
      <c r="W78" s="24" t="s">
        <v>10</v>
      </c>
      <c r="X78" s="24" t="s">
        <v>10</v>
      </c>
      <c r="Y78" s="24" t="s">
        <v>10</v>
      </c>
      <c r="Z78" s="24" t="s">
        <v>10</v>
      </c>
      <c r="AA78" s="24" t="s">
        <v>10</v>
      </c>
      <c r="AB78" s="24" t="s">
        <v>10</v>
      </c>
      <c r="AC78" s="24" t="s">
        <v>10</v>
      </c>
      <c r="AD78" s="24" t="s">
        <v>10</v>
      </c>
      <c r="AE78" s="24" t="s">
        <v>10</v>
      </c>
      <c r="AF78" s="24" t="s">
        <v>10</v>
      </c>
      <c r="AG78" s="24" t="s">
        <v>10</v>
      </c>
      <c r="AH78" s="24" t="s">
        <v>10</v>
      </c>
      <c r="AI78" s="24" t="s">
        <v>10</v>
      </c>
      <c r="AJ78" s="24" t="s">
        <v>10</v>
      </c>
      <c r="AK78" s="24" t="s">
        <v>10</v>
      </c>
      <c r="AL78" s="24" t="s">
        <v>10</v>
      </c>
      <c r="AM78" s="24" t="s">
        <v>10</v>
      </c>
      <c r="AN78" s="24" t="s">
        <v>10</v>
      </c>
      <c r="AO78" s="24" t="s">
        <v>10</v>
      </c>
      <c r="AP78" s="24" t="s">
        <v>10</v>
      </c>
      <c r="AX78" s="24">
        <f t="shared" si="1"/>
        <v>17</v>
      </c>
      <c r="AY78" s="24">
        <f t="shared" si="2"/>
        <v>1</v>
      </c>
    </row>
    <row r="79" spans="1:51" x14ac:dyDescent="0.25">
      <c r="A79" s="24" t="str">
        <f>IF(ISERROR(MATCH(E79,PWR_Lab!$S$3:$S$140,0)),"*","")</f>
        <v>*</v>
      </c>
      <c r="B79" s="24" t="s">
        <v>18</v>
      </c>
      <c r="C79" s="24" t="str">
        <f t="shared" si="3"/>
        <v>UCPWR_FLAB-M</v>
      </c>
      <c r="D79" s="24" t="s">
        <v>12</v>
      </c>
      <c r="E79" s="24" t="str" cm="1">
        <f t="array" ref="E79">INDEX(PWR_Lab!$A$2:$A$179,AX79)</f>
        <v>ERSOLPIOT-N</v>
      </c>
      <c r="F79" s="24" t="s">
        <v>7</v>
      </c>
      <c r="G79" s="24" t="s">
        <v>7</v>
      </c>
      <c r="H79" s="24" t="s">
        <v>7</v>
      </c>
      <c r="I79" s="24">
        <v>3</v>
      </c>
      <c r="J79" s="24" cm="1">
        <f t="array" ref="J79">-INDEX(PWR_Lab!$F$2:$I$179,AX79,AY79)</f>
        <v>-2.2089999999999999E-2</v>
      </c>
      <c r="K79" s="24" t="s">
        <v>10</v>
      </c>
      <c r="L79" s="24" t="s">
        <v>10</v>
      </c>
      <c r="M79" s="24" t="s">
        <v>10</v>
      </c>
      <c r="N79" s="24" t="s">
        <v>10</v>
      </c>
      <c r="O79" s="24" t="s">
        <v>10</v>
      </c>
      <c r="P79" s="24" t="s">
        <v>10</v>
      </c>
      <c r="Q79" s="24" t="s">
        <v>10</v>
      </c>
      <c r="R79" s="24" t="s">
        <v>10</v>
      </c>
      <c r="S79" s="24" t="s">
        <v>10</v>
      </c>
      <c r="T79" s="24" t="s">
        <v>10</v>
      </c>
      <c r="U79" s="24" t="s">
        <v>10</v>
      </c>
      <c r="V79" s="24" t="s">
        <v>10</v>
      </c>
      <c r="W79" s="24" t="s">
        <v>10</v>
      </c>
      <c r="X79" s="24" t="s">
        <v>10</v>
      </c>
      <c r="Y79" s="24" t="s">
        <v>10</v>
      </c>
      <c r="Z79" s="24" t="s">
        <v>10</v>
      </c>
      <c r="AA79" s="24" t="s">
        <v>10</v>
      </c>
      <c r="AB79" s="24" t="s">
        <v>10</v>
      </c>
      <c r="AC79" s="24" t="s">
        <v>10</v>
      </c>
      <c r="AD79" s="24" t="s">
        <v>10</v>
      </c>
      <c r="AE79" s="24" t="s">
        <v>10</v>
      </c>
      <c r="AF79" s="24" t="s">
        <v>10</v>
      </c>
      <c r="AG79" s="24" t="s">
        <v>10</v>
      </c>
      <c r="AH79" s="24" t="s">
        <v>10</v>
      </c>
      <c r="AI79" s="24" t="s">
        <v>10</v>
      </c>
      <c r="AJ79" s="24" t="s">
        <v>10</v>
      </c>
      <c r="AK79" s="24" t="s">
        <v>10</v>
      </c>
      <c r="AL79" s="24" t="s">
        <v>10</v>
      </c>
      <c r="AM79" s="24" t="s">
        <v>10</v>
      </c>
      <c r="AN79" s="24" t="s">
        <v>10</v>
      </c>
      <c r="AO79" s="24" t="s">
        <v>10</v>
      </c>
      <c r="AP79" s="24" t="s">
        <v>10</v>
      </c>
      <c r="AX79" s="24">
        <f t="shared" ref="AX79:AX142" si="4">IF(AY78=$AY$7,AX78+1,AX78)</f>
        <v>17</v>
      </c>
      <c r="AY79" s="24">
        <f t="shared" ref="AY79:AY142" si="5">IF(AY78=$AY$7,1,AY78+1)</f>
        <v>2</v>
      </c>
    </row>
    <row r="80" spans="1:51" x14ac:dyDescent="0.25">
      <c r="A80" s="24" t="str">
        <f>IF(ISERROR(MATCH(E80,PWR_Lab!$S$3:$S$140,0)),"*","")</f>
        <v>*</v>
      </c>
      <c r="B80" s="24" t="s">
        <v>18</v>
      </c>
      <c r="C80" s="24" t="str">
        <f t="shared" si="3"/>
        <v>UCPWR_FLAB-S</v>
      </c>
      <c r="D80" s="24" t="s">
        <v>12</v>
      </c>
      <c r="E80" s="24" t="str" cm="1">
        <f t="array" ref="E80">INDEX(PWR_Lab!$A$2:$A$179,AX80)</f>
        <v>ERSOLPIOT-N</v>
      </c>
      <c r="F80" s="24" t="s">
        <v>7</v>
      </c>
      <c r="G80" s="24" t="s">
        <v>7</v>
      </c>
      <c r="H80" s="24" t="s">
        <v>7</v>
      </c>
      <c r="I80" s="24">
        <v>3</v>
      </c>
      <c r="J80" s="24" cm="1">
        <f t="array" ref="J80">-INDEX(PWR_Lab!$F$2:$I$179,AX80,AY80)</f>
        <v>-7.3090000000000002E-2</v>
      </c>
      <c r="K80" s="24" t="s">
        <v>10</v>
      </c>
      <c r="L80" s="24" t="s">
        <v>10</v>
      </c>
      <c r="M80" s="24" t="s">
        <v>10</v>
      </c>
      <c r="N80" s="24" t="s">
        <v>10</v>
      </c>
      <c r="O80" s="24" t="s">
        <v>10</v>
      </c>
      <c r="P80" s="24" t="s">
        <v>10</v>
      </c>
      <c r="Q80" s="24" t="s">
        <v>10</v>
      </c>
      <c r="R80" s="24" t="s">
        <v>10</v>
      </c>
      <c r="S80" s="24" t="s">
        <v>10</v>
      </c>
      <c r="T80" s="24" t="s">
        <v>10</v>
      </c>
      <c r="U80" s="24" t="s">
        <v>10</v>
      </c>
      <c r="V80" s="24" t="s">
        <v>10</v>
      </c>
      <c r="W80" s="24" t="s">
        <v>10</v>
      </c>
      <c r="X80" s="24" t="s">
        <v>10</v>
      </c>
      <c r="Y80" s="24" t="s">
        <v>10</v>
      </c>
      <c r="Z80" s="24" t="s">
        <v>10</v>
      </c>
      <c r="AA80" s="24" t="s">
        <v>10</v>
      </c>
      <c r="AB80" s="24" t="s">
        <v>10</v>
      </c>
      <c r="AC80" s="24" t="s">
        <v>10</v>
      </c>
      <c r="AD80" s="24" t="s">
        <v>10</v>
      </c>
      <c r="AE80" s="24" t="s">
        <v>10</v>
      </c>
      <c r="AF80" s="24" t="s">
        <v>10</v>
      </c>
      <c r="AG80" s="24" t="s">
        <v>10</v>
      </c>
      <c r="AH80" s="24" t="s">
        <v>10</v>
      </c>
      <c r="AI80" s="24" t="s">
        <v>10</v>
      </c>
      <c r="AJ80" s="24" t="s">
        <v>10</v>
      </c>
      <c r="AK80" s="24" t="s">
        <v>10</v>
      </c>
      <c r="AL80" s="24" t="s">
        <v>10</v>
      </c>
      <c r="AM80" s="24" t="s">
        <v>10</v>
      </c>
      <c r="AN80" s="24" t="s">
        <v>10</v>
      </c>
      <c r="AO80" s="24" t="s">
        <v>10</v>
      </c>
      <c r="AP80" s="24" t="s">
        <v>10</v>
      </c>
      <c r="AX80" s="24">
        <f t="shared" si="4"/>
        <v>17</v>
      </c>
      <c r="AY80" s="24">
        <f t="shared" si="5"/>
        <v>3</v>
      </c>
    </row>
    <row r="81" spans="1:51" x14ac:dyDescent="0.25">
      <c r="A81" s="24" t="str">
        <f>IF(ISERROR(MATCH(E81,PWR_Lab!$S$3:$S$140,0)),"*","")</f>
        <v>*</v>
      </c>
      <c r="B81" s="24" t="s">
        <v>18</v>
      </c>
      <c r="C81" s="24" t="str">
        <f t="shared" si="3"/>
        <v>UCPWR_FLAB-T</v>
      </c>
      <c r="D81" s="24" t="s">
        <v>12</v>
      </c>
      <c r="E81" s="24" t="str" cm="1">
        <f t="array" ref="E81">INDEX(PWR_Lab!$A$2:$A$179,AX81)</f>
        <v>ERSOLPIOT-N</v>
      </c>
      <c r="F81" s="24" t="s">
        <v>7</v>
      </c>
      <c r="G81" s="24" t="s">
        <v>7</v>
      </c>
      <c r="H81" s="24" t="s">
        <v>7</v>
      </c>
      <c r="I81" s="24">
        <v>3</v>
      </c>
      <c r="J81" s="24" cm="1">
        <f t="array" ref="J81">-INDEX(PWR_Lab!$F$2:$I$179,AX81,AY81)</f>
        <v>-0.26167000000000001</v>
      </c>
      <c r="K81" s="24" t="s">
        <v>10</v>
      </c>
      <c r="L81" s="24" t="s">
        <v>10</v>
      </c>
      <c r="M81" s="24" t="s">
        <v>10</v>
      </c>
      <c r="N81" s="24" t="s">
        <v>10</v>
      </c>
      <c r="O81" s="24" t="s">
        <v>10</v>
      </c>
      <c r="P81" s="24" t="s">
        <v>10</v>
      </c>
      <c r="Q81" s="24" t="s">
        <v>10</v>
      </c>
      <c r="R81" s="24" t="s">
        <v>10</v>
      </c>
      <c r="S81" s="24" t="s">
        <v>10</v>
      </c>
      <c r="T81" s="24" t="s">
        <v>10</v>
      </c>
      <c r="U81" s="24" t="s">
        <v>10</v>
      </c>
      <c r="V81" s="24" t="s">
        <v>10</v>
      </c>
      <c r="W81" s="24" t="s">
        <v>10</v>
      </c>
      <c r="X81" s="24" t="s">
        <v>10</v>
      </c>
      <c r="Y81" s="24" t="s">
        <v>10</v>
      </c>
      <c r="Z81" s="24" t="s">
        <v>10</v>
      </c>
      <c r="AA81" s="24" t="s">
        <v>10</v>
      </c>
      <c r="AB81" s="24" t="s">
        <v>10</v>
      </c>
      <c r="AC81" s="24" t="s">
        <v>10</v>
      </c>
      <c r="AD81" s="24" t="s">
        <v>10</v>
      </c>
      <c r="AE81" s="24" t="s">
        <v>10</v>
      </c>
      <c r="AF81" s="24" t="s">
        <v>10</v>
      </c>
      <c r="AG81" s="24" t="s">
        <v>10</v>
      </c>
      <c r="AH81" s="24" t="s">
        <v>10</v>
      </c>
      <c r="AI81" s="24" t="s">
        <v>10</v>
      </c>
      <c r="AJ81" s="24" t="s">
        <v>10</v>
      </c>
      <c r="AK81" s="24" t="s">
        <v>10</v>
      </c>
      <c r="AL81" s="24" t="s">
        <v>10</v>
      </c>
      <c r="AM81" s="24" t="s">
        <v>10</v>
      </c>
      <c r="AN81" s="24" t="s">
        <v>10</v>
      </c>
      <c r="AO81" s="24" t="s">
        <v>10</v>
      </c>
      <c r="AP81" s="24" t="s">
        <v>10</v>
      </c>
      <c r="AX81" s="24">
        <f t="shared" si="4"/>
        <v>17</v>
      </c>
      <c r="AY81" s="24">
        <f t="shared" si="5"/>
        <v>4</v>
      </c>
    </row>
    <row r="82" spans="1:51" x14ac:dyDescent="0.25">
      <c r="A82" s="24" t="str">
        <f>IF(ISERROR(MATCH(E82,PWR_Lab!$S$3:$S$140,0)),"*","")</f>
        <v>*</v>
      </c>
      <c r="B82" s="24" t="s">
        <v>18</v>
      </c>
      <c r="C82" s="24" t="str">
        <f t="shared" si="3"/>
        <v>UCPWR_FLAB-P</v>
      </c>
      <c r="D82" s="24" t="s">
        <v>12</v>
      </c>
      <c r="E82" s="24" t="str" cm="1">
        <f t="array" ref="E82">INDEX(PWR_Lab!$A$2:$A$179,AX82)</f>
        <v>ERSOLPIPP-N</v>
      </c>
      <c r="F82" s="24" t="s">
        <v>7</v>
      </c>
      <c r="G82" s="24" t="s">
        <v>7</v>
      </c>
      <c r="H82" s="24" t="s">
        <v>7</v>
      </c>
      <c r="I82" s="24">
        <v>3</v>
      </c>
      <c r="J82" s="24" cm="1">
        <f t="array" ref="J82">-INDEX(PWR_Lab!$F$2:$I$179,AX82,AY82)</f>
        <v>-1.941E-2</v>
      </c>
      <c r="K82" s="24" t="s">
        <v>10</v>
      </c>
      <c r="L82" s="24" t="s">
        <v>10</v>
      </c>
      <c r="M82" s="24" t="s">
        <v>10</v>
      </c>
      <c r="N82" s="24" t="s">
        <v>10</v>
      </c>
      <c r="O82" s="24" t="s">
        <v>10</v>
      </c>
      <c r="P82" s="24" t="s">
        <v>10</v>
      </c>
      <c r="Q82" s="24" t="s">
        <v>10</v>
      </c>
      <c r="R82" s="24" t="s">
        <v>10</v>
      </c>
      <c r="S82" s="24" t="s">
        <v>10</v>
      </c>
      <c r="T82" s="24" t="s">
        <v>10</v>
      </c>
      <c r="U82" s="24" t="s">
        <v>10</v>
      </c>
      <c r="V82" s="24" t="s">
        <v>10</v>
      </c>
      <c r="W82" s="24" t="s">
        <v>10</v>
      </c>
      <c r="X82" s="24" t="s">
        <v>10</v>
      </c>
      <c r="Y82" s="24" t="s">
        <v>10</v>
      </c>
      <c r="Z82" s="24" t="s">
        <v>10</v>
      </c>
      <c r="AA82" s="24" t="s">
        <v>10</v>
      </c>
      <c r="AB82" s="24" t="s">
        <v>10</v>
      </c>
      <c r="AC82" s="24" t="s">
        <v>10</v>
      </c>
      <c r="AD82" s="24" t="s">
        <v>10</v>
      </c>
      <c r="AE82" s="24" t="s">
        <v>10</v>
      </c>
      <c r="AF82" s="24" t="s">
        <v>10</v>
      </c>
      <c r="AG82" s="24" t="s">
        <v>10</v>
      </c>
      <c r="AH82" s="24" t="s">
        <v>10</v>
      </c>
      <c r="AI82" s="24" t="s">
        <v>10</v>
      </c>
      <c r="AJ82" s="24" t="s">
        <v>10</v>
      </c>
      <c r="AK82" s="24" t="s">
        <v>10</v>
      </c>
      <c r="AL82" s="24" t="s">
        <v>10</v>
      </c>
      <c r="AM82" s="24" t="s">
        <v>10</v>
      </c>
      <c r="AN82" s="24" t="s">
        <v>10</v>
      </c>
      <c r="AO82" s="24" t="s">
        <v>10</v>
      </c>
      <c r="AP82" s="24" t="s">
        <v>10</v>
      </c>
      <c r="AX82" s="24">
        <f t="shared" si="4"/>
        <v>18</v>
      </c>
      <c r="AY82" s="24">
        <f t="shared" si="5"/>
        <v>1</v>
      </c>
    </row>
    <row r="83" spans="1:51" x14ac:dyDescent="0.25">
      <c r="A83" s="24" t="str">
        <f>IF(ISERROR(MATCH(E83,PWR_Lab!$S$3:$S$140,0)),"*","")</f>
        <v>*</v>
      </c>
      <c r="B83" s="24" t="s">
        <v>18</v>
      </c>
      <c r="C83" s="24" t="str">
        <f t="shared" si="3"/>
        <v>UCPWR_FLAB-M</v>
      </c>
      <c r="D83" s="24" t="s">
        <v>12</v>
      </c>
      <c r="E83" s="24" t="str" cm="1">
        <f t="array" ref="E83">INDEX(PWR_Lab!$A$2:$A$179,AX83)</f>
        <v>ERSOLPIPP-N</v>
      </c>
      <c r="F83" s="24" t="s">
        <v>7</v>
      </c>
      <c r="G83" s="24" t="s">
        <v>7</v>
      </c>
      <c r="H83" s="24" t="s">
        <v>7</v>
      </c>
      <c r="I83" s="24">
        <v>3</v>
      </c>
      <c r="J83" s="24" cm="1">
        <f t="array" ref="J83">-INDEX(PWR_Lab!$F$2:$I$179,AX83,AY83)</f>
        <v>-2.2089999999999999E-2</v>
      </c>
      <c r="K83" s="24" t="s">
        <v>10</v>
      </c>
      <c r="L83" s="24" t="s">
        <v>10</v>
      </c>
      <c r="M83" s="24" t="s">
        <v>10</v>
      </c>
      <c r="N83" s="24" t="s">
        <v>10</v>
      </c>
      <c r="O83" s="24" t="s">
        <v>10</v>
      </c>
      <c r="P83" s="24" t="s">
        <v>10</v>
      </c>
      <c r="Q83" s="24" t="s">
        <v>10</v>
      </c>
      <c r="R83" s="24" t="s">
        <v>10</v>
      </c>
      <c r="S83" s="24" t="s">
        <v>10</v>
      </c>
      <c r="T83" s="24" t="s">
        <v>10</v>
      </c>
      <c r="U83" s="24" t="s">
        <v>10</v>
      </c>
      <c r="V83" s="24" t="s">
        <v>10</v>
      </c>
      <c r="W83" s="24" t="s">
        <v>10</v>
      </c>
      <c r="X83" s="24" t="s">
        <v>10</v>
      </c>
      <c r="Y83" s="24" t="s">
        <v>10</v>
      </c>
      <c r="Z83" s="24" t="s">
        <v>10</v>
      </c>
      <c r="AA83" s="24" t="s">
        <v>10</v>
      </c>
      <c r="AB83" s="24" t="s">
        <v>10</v>
      </c>
      <c r="AC83" s="24" t="s">
        <v>10</v>
      </c>
      <c r="AD83" s="24" t="s">
        <v>10</v>
      </c>
      <c r="AE83" s="24" t="s">
        <v>10</v>
      </c>
      <c r="AF83" s="24" t="s">
        <v>10</v>
      </c>
      <c r="AG83" s="24" t="s">
        <v>10</v>
      </c>
      <c r="AH83" s="24" t="s">
        <v>10</v>
      </c>
      <c r="AI83" s="24" t="s">
        <v>10</v>
      </c>
      <c r="AJ83" s="24" t="s">
        <v>10</v>
      </c>
      <c r="AK83" s="24" t="s">
        <v>10</v>
      </c>
      <c r="AL83" s="24" t="s">
        <v>10</v>
      </c>
      <c r="AM83" s="24" t="s">
        <v>10</v>
      </c>
      <c r="AN83" s="24" t="s">
        <v>10</v>
      </c>
      <c r="AO83" s="24" t="s">
        <v>10</v>
      </c>
      <c r="AP83" s="24" t="s">
        <v>10</v>
      </c>
      <c r="AX83" s="24">
        <f t="shared" si="4"/>
        <v>18</v>
      </c>
      <c r="AY83" s="24">
        <f t="shared" si="5"/>
        <v>2</v>
      </c>
    </row>
    <row r="84" spans="1:51" x14ac:dyDescent="0.25">
      <c r="A84" s="24" t="str">
        <f>IF(ISERROR(MATCH(E84,PWR_Lab!$S$3:$S$140,0)),"*","")</f>
        <v>*</v>
      </c>
      <c r="B84" s="24" t="s">
        <v>18</v>
      </c>
      <c r="C84" s="24" t="str">
        <f t="shared" si="3"/>
        <v>UCPWR_FLAB-S</v>
      </c>
      <c r="D84" s="24" t="s">
        <v>12</v>
      </c>
      <c r="E84" s="24" t="str" cm="1">
        <f t="array" ref="E84">INDEX(PWR_Lab!$A$2:$A$179,AX84)</f>
        <v>ERSOLPIPP-N</v>
      </c>
      <c r="F84" s="24" t="s">
        <v>7</v>
      </c>
      <c r="G84" s="24" t="s">
        <v>7</v>
      </c>
      <c r="H84" s="24" t="s">
        <v>7</v>
      </c>
      <c r="I84" s="24">
        <v>3</v>
      </c>
      <c r="J84" s="24" cm="1">
        <f t="array" ref="J84">-INDEX(PWR_Lab!$F$2:$I$179,AX84,AY84)</f>
        <v>-7.3090000000000002E-2</v>
      </c>
      <c r="K84" s="24" t="s">
        <v>10</v>
      </c>
      <c r="L84" s="24" t="s">
        <v>10</v>
      </c>
      <c r="M84" s="24" t="s">
        <v>10</v>
      </c>
      <c r="N84" s="24" t="s">
        <v>10</v>
      </c>
      <c r="O84" s="24" t="s">
        <v>10</v>
      </c>
      <c r="P84" s="24" t="s">
        <v>10</v>
      </c>
      <c r="Q84" s="24" t="s">
        <v>10</v>
      </c>
      <c r="R84" s="24" t="s">
        <v>10</v>
      </c>
      <c r="S84" s="24" t="s">
        <v>10</v>
      </c>
      <c r="T84" s="24" t="s">
        <v>10</v>
      </c>
      <c r="U84" s="24" t="s">
        <v>10</v>
      </c>
      <c r="V84" s="24" t="s">
        <v>10</v>
      </c>
      <c r="W84" s="24" t="s">
        <v>10</v>
      </c>
      <c r="X84" s="24" t="s">
        <v>10</v>
      </c>
      <c r="Y84" s="24" t="s">
        <v>10</v>
      </c>
      <c r="Z84" s="24" t="s">
        <v>10</v>
      </c>
      <c r="AA84" s="24" t="s">
        <v>10</v>
      </c>
      <c r="AB84" s="24" t="s">
        <v>10</v>
      </c>
      <c r="AC84" s="24" t="s">
        <v>10</v>
      </c>
      <c r="AD84" s="24" t="s">
        <v>10</v>
      </c>
      <c r="AE84" s="24" t="s">
        <v>10</v>
      </c>
      <c r="AF84" s="24" t="s">
        <v>10</v>
      </c>
      <c r="AG84" s="24" t="s">
        <v>10</v>
      </c>
      <c r="AH84" s="24" t="s">
        <v>10</v>
      </c>
      <c r="AI84" s="24" t="s">
        <v>10</v>
      </c>
      <c r="AJ84" s="24" t="s">
        <v>10</v>
      </c>
      <c r="AK84" s="24" t="s">
        <v>10</v>
      </c>
      <c r="AL84" s="24" t="s">
        <v>10</v>
      </c>
      <c r="AM84" s="24" t="s">
        <v>10</v>
      </c>
      <c r="AN84" s="24" t="s">
        <v>10</v>
      </c>
      <c r="AO84" s="24" t="s">
        <v>10</v>
      </c>
      <c r="AP84" s="24" t="s">
        <v>10</v>
      </c>
      <c r="AX84" s="24">
        <f t="shared" si="4"/>
        <v>18</v>
      </c>
      <c r="AY84" s="24">
        <f t="shared" si="5"/>
        <v>3</v>
      </c>
    </row>
    <row r="85" spans="1:51" x14ac:dyDescent="0.25">
      <c r="A85" s="24" t="str">
        <f>IF(ISERROR(MATCH(E85,PWR_Lab!$S$3:$S$140,0)),"*","")</f>
        <v>*</v>
      </c>
      <c r="B85" s="24" t="s">
        <v>18</v>
      </c>
      <c r="C85" s="24" t="str">
        <f t="shared" si="3"/>
        <v>UCPWR_FLAB-T</v>
      </c>
      <c r="D85" s="24" t="s">
        <v>12</v>
      </c>
      <c r="E85" s="24" t="str" cm="1">
        <f t="array" ref="E85">INDEX(PWR_Lab!$A$2:$A$179,AX85)</f>
        <v>ERSOLPIPP-N</v>
      </c>
      <c r="F85" s="24" t="s">
        <v>7</v>
      </c>
      <c r="G85" s="24" t="s">
        <v>7</v>
      </c>
      <c r="H85" s="24" t="s">
        <v>7</v>
      </c>
      <c r="I85" s="24">
        <v>3</v>
      </c>
      <c r="J85" s="24" cm="1">
        <f t="array" ref="J85">-INDEX(PWR_Lab!$F$2:$I$179,AX85,AY85)</f>
        <v>-0.26167000000000001</v>
      </c>
      <c r="K85" s="24" t="s">
        <v>10</v>
      </c>
      <c r="L85" s="24" t="s">
        <v>10</v>
      </c>
      <c r="M85" s="24" t="s">
        <v>10</v>
      </c>
      <c r="N85" s="24" t="s">
        <v>10</v>
      </c>
      <c r="O85" s="24" t="s">
        <v>10</v>
      </c>
      <c r="P85" s="24" t="s">
        <v>10</v>
      </c>
      <c r="Q85" s="24" t="s">
        <v>10</v>
      </c>
      <c r="R85" s="24" t="s">
        <v>10</v>
      </c>
      <c r="S85" s="24" t="s">
        <v>10</v>
      </c>
      <c r="T85" s="24" t="s">
        <v>10</v>
      </c>
      <c r="U85" s="24" t="s">
        <v>10</v>
      </c>
      <c r="V85" s="24" t="s">
        <v>10</v>
      </c>
      <c r="W85" s="24" t="s">
        <v>10</v>
      </c>
      <c r="X85" s="24" t="s">
        <v>10</v>
      </c>
      <c r="Y85" s="24" t="s">
        <v>10</v>
      </c>
      <c r="Z85" s="24" t="s">
        <v>10</v>
      </c>
      <c r="AA85" s="24" t="s">
        <v>10</v>
      </c>
      <c r="AB85" s="24" t="s">
        <v>10</v>
      </c>
      <c r="AC85" s="24" t="s">
        <v>10</v>
      </c>
      <c r="AD85" s="24" t="s">
        <v>10</v>
      </c>
      <c r="AE85" s="24" t="s">
        <v>10</v>
      </c>
      <c r="AF85" s="24" t="s">
        <v>10</v>
      </c>
      <c r="AG85" s="24" t="s">
        <v>10</v>
      </c>
      <c r="AH85" s="24" t="s">
        <v>10</v>
      </c>
      <c r="AI85" s="24" t="s">
        <v>10</v>
      </c>
      <c r="AJ85" s="24" t="s">
        <v>10</v>
      </c>
      <c r="AK85" s="24" t="s">
        <v>10</v>
      </c>
      <c r="AL85" s="24" t="s">
        <v>10</v>
      </c>
      <c r="AM85" s="24" t="s">
        <v>10</v>
      </c>
      <c r="AN85" s="24" t="s">
        <v>10</v>
      </c>
      <c r="AO85" s="24" t="s">
        <v>10</v>
      </c>
      <c r="AP85" s="24" t="s">
        <v>10</v>
      </c>
      <c r="AX85" s="24">
        <f t="shared" si="4"/>
        <v>18</v>
      </c>
      <c r="AY85" s="24">
        <f t="shared" si="5"/>
        <v>4</v>
      </c>
    </row>
    <row r="86" spans="1:51" x14ac:dyDescent="0.25">
      <c r="A86" s="24" t="str">
        <f>IF(ISERROR(MATCH(E86,PWR_Lab!$S$3:$S$140,0)),"*","")</f>
        <v/>
      </c>
      <c r="B86" s="24" t="s">
        <v>18</v>
      </c>
      <c r="C86" s="24" t="str">
        <f t="shared" si="3"/>
        <v>UCPWR_FLAB-P</v>
      </c>
      <c r="D86" s="24" t="s">
        <v>12</v>
      </c>
      <c r="E86" s="24" t="str" cm="1">
        <f t="array" ref="E86">INDEX(PWR_Lab!$A$2:$A$179,AX86)</f>
        <v>ERSOLPRC-N</v>
      </c>
      <c r="F86" s="24" t="s">
        <v>7</v>
      </c>
      <c r="G86" s="24" t="s">
        <v>7</v>
      </c>
      <c r="H86" s="24" t="s">
        <v>7</v>
      </c>
      <c r="I86" s="24">
        <v>3</v>
      </c>
      <c r="J86" s="24" cm="1">
        <f t="array" ref="J86">-INDEX(PWR_Lab!$F$2:$I$179,AX86,AY86)</f>
        <v>-1.941E-2</v>
      </c>
      <c r="K86" s="24" t="s">
        <v>10</v>
      </c>
      <c r="L86" s="24" t="s">
        <v>10</v>
      </c>
      <c r="M86" s="24" t="s">
        <v>10</v>
      </c>
      <c r="N86" s="24" t="s">
        <v>10</v>
      </c>
      <c r="O86" s="24" t="s">
        <v>10</v>
      </c>
      <c r="P86" s="24" t="s">
        <v>10</v>
      </c>
      <c r="Q86" s="24" t="s">
        <v>10</v>
      </c>
      <c r="R86" s="24" t="s">
        <v>10</v>
      </c>
      <c r="S86" s="24" t="s">
        <v>10</v>
      </c>
      <c r="T86" s="24" t="s">
        <v>10</v>
      </c>
      <c r="U86" s="24" t="s">
        <v>10</v>
      </c>
      <c r="V86" s="24" t="s">
        <v>10</v>
      </c>
      <c r="W86" s="24" t="s">
        <v>10</v>
      </c>
      <c r="X86" s="24" t="s">
        <v>10</v>
      </c>
      <c r="Y86" s="24" t="s">
        <v>10</v>
      </c>
      <c r="Z86" s="24" t="s">
        <v>10</v>
      </c>
      <c r="AA86" s="24" t="s">
        <v>10</v>
      </c>
      <c r="AB86" s="24" t="s">
        <v>10</v>
      </c>
      <c r="AC86" s="24" t="s">
        <v>10</v>
      </c>
      <c r="AD86" s="24" t="s">
        <v>10</v>
      </c>
      <c r="AE86" s="24" t="s">
        <v>10</v>
      </c>
      <c r="AF86" s="24" t="s">
        <v>10</v>
      </c>
      <c r="AG86" s="24" t="s">
        <v>10</v>
      </c>
      <c r="AH86" s="24" t="s">
        <v>10</v>
      </c>
      <c r="AI86" s="24" t="s">
        <v>10</v>
      </c>
      <c r="AJ86" s="24" t="s">
        <v>10</v>
      </c>
      <c r="AK86" s="24" t="s">
        <v>10</v>
      </c>
      <c r="AL86" s="24" t="s">
        <v>10</v>
      </c>
      <c r="AM86" s="24" t="s">
        <v>10</v>
      </c>
      <c r="AN86" s="24" t="s">
        <v>10</v>
      </c>
      <c r="AO86" s="24" t="s">
        <v>10</v>
      </c>
      <c r="AP86" s="24" t="s">
        <v>10</v>
      </c>
      <c r="AX86" s="24">
        <f t="shared" si="4"/>
        <v>19</v>
      </c>
      <c r="AY86" s="24">
        <f t="shared" si="5"/>
        <v>1</v>
      </c>
    </row>
    <row r="87" spans="1:51" x14ac:dyDescent="0.25">
      <c r="A87" s="24" t="str">
        <f>IF(ISERROR(MATCH(E87,PWR_Lab!$S$3:$S$140,0)),"*","")</f>
        <v/>
      </c>
      <c r="B87" s="24" t="s">
        <v>18</v>
      </c>
      <c r="C87" s="24" t="str">
        <f t="shared" si="3"/>
        <v>UCPWR_FLAB-M</v>
      </c>
      <c r="D87" s="24" t="s">
        <v>12</v>
      </c>
      <c r="E87" s="24" t="str" cm="1">
        <f t="array" ref="E87">INDEX(PWR_Lab!$A$2:$A$179,AX87)</f>
        <v>ERSOLPRC-N</v>
      </c>
      <c r="F87" s="24" t="s">
        <v>7</v>
      </c>
      <c r="G87" s="24" t="s">
        <v>7</v>
      </c>
      <c r="H87" s="24" t="s">
        <v>7</v>
      </c>
      <c r="I87" s="24">
        <v>3</v>
      </c>
      <c r="J87" s="24" cm="1">
        <f t="array" ref="J87">-INDEX(PWR_Lab!$F$2:$I$179,AX87,AY87)</f>
        <v>-2.2089999999999999E-2</v>
      </c>
      <c r="K87" s="24" t="s">
        <v>10</v>
      </c>
      <c r="L87" s="24" t="s">
        <v>10</v>
      </c>
      <c r="M87" s="24" t="s">
        <v>10</v>
      </c>
      <c r="N87" s="24" t="s">
        <v>10</v>
      </c>
      <c r="O87" s="24" t="s">
        <v>10</v>
      </c>
      <c r="P87" s="24" t="s">
        <v>10</v>
      </c>
      <c r="Q87" s="24" t="s">
        <v>10</v>
      </c>
      <c r="R87" s="24" t="s">
        <v>10</v>
      </c>
      <c r="S87" s="24" t="s">
        <v>10</v>
      </c>
      <c r="T87" s="24" t="s">
        <v>10</v>
      </c>
      <c r="U87" s="24" t="s">
        <v>10</v>
      </c>
      <c r="V87" s="24" t="s">
        <v>10</v>
      </c>
      <c r="W87" s="24" t="s">
        <v>10</v>
      </c>
      <c r="X87" s="24" t="s">
        <v>10</v>
      </c>
      <c r="Y87" s="24" t="s">
        <v>10</v>
      </c>
      <c r="Z87" s="24" t="s">
        <v>10</v>
      </c>
      <c r="AA87" s="24" t="s">
        <v>10</v>
      </c>
      <c r="AB87" s="24" t="s">
        <v>10</v>
      </c>
      <c r="AC87" s="24" t="s">
        <v>10</v>
      </c>
      <c r="AD87" s="24" t="s">
        <v>10</v>
      </c>
      <c r="AE87" s="24" t="s">
        <v>10</v>
      </c>
      <c r="AF87" s="24" t="s">
        <v>10</v>
      </c>
      <c r="AG87" s="24" t="s">
        <v>10</v>
      </c>
      <c r="AH87" s="24" t="s">
        <v>10</v>
      </c>
      <c r="AI87" s="24" t="s">
        <v>10</v>
      </c>
      <c r="AJ87" s="24" t="s">
        <v>10</v>
      </c>
      <c r="AK87" s="24" t="s">
        <v>10</v>
      </c>
      <c r="AL87" s="24" t="s">
        <v>10</v>
      </c>
      <c r="AM87" s="24" t="s">
        <v>10</v>
      </c>
      <c r="AN87" s="24" t="s">
        <v>10</v>
      </c>
      <c r="AO87" s="24" t="s">
        <v>10</v>
      </c>
      <c r="AP87" s="24" t="s">
        <v>10</v>
      </c>
      <c r="AX87" s="24">
        <f t="shared" si="4"/>
        <v>19</v>
      </c>
      <c r="AY87" s="24">
        <f t="shared" si="5"/>
        <v>2</v>
      </c>
    </row>
    <row r="88" spans="1:51" x14ac:dyDescent="0.25">
      <c r="A88" s="24" t="str">
        <f>IF(ISERROR(MATCH(E88,PWR_Lab!$S$3:$S$140,0)),"*","")</f>
        <v/>
      </c>
      <c r="B88" s="24" t="s">
        <v>18</v>
      </c>
      <c r="C88" s="24" t="str">
        <f t="shared" si="3"/>
        <v>UCPWR_FLAB-S</v>
      </c>
      <c r="D88" s="24" t="s">
        <v>12</v>
      </c>
      <c r="E88" s="24" t="str" cm="1">
        <f t="array" ref="E88">INDEX(PWR_Lab!$A$2:$A$179,AX88)</f>
        <v>ERSOLPRC-N</v>
      </c>
      <c r="F88" s="24" t="s">
        <v>7</v>
      </c>
      <c r="G88" s="24" t="s">
        <v>7</v>
      </c>
      <c r="H88" s="24" t="s">
        <v>7</v>
      </c>
      <c r="I88" s="24">
        <v>3</v>
      </c>
      <c r="J88" s="24" cm="1">
        <f t="array" ref="J88">-INDEX(PWR_Lab!$F$2:$I$179,AX88,AY88)</f>
        <v>-7.3090000000000002E-2</v>
      </c>
      <c r="K88" s="24" t="s">
        <v>10</v>
      </c>
      <c r="L88" s="24" t="s">
        <v>10</v>
      </c>
      <c r="M88" s="24" t="s">
        <v>10</v>
      </c>
      <c r="N88" s="24" t="s">
        <v>10</v>
      </c>
      <c r="O88" s="24" t="s">
        <v>10</v>
      </c>
      <c r="P88" s="24" t="s">
        <v>10</v>
      </c>
      <c r="Q88" s="24" t="s">
        <v>10</v>
      </c>
      <c r="R88" s="24" t="s">
        <v>10</v>
      </c>
      <c r="S88" s="24" t="s">
        <v>10</v>
      </c>
      <c r="T88" s="24" t="s">
        <v>10</v>
      </c>
      <c r="U88" s="24" t="s">
        <v>10</v>
      </c>
      <c r="V88" s="24" t="s">
        <v>10</v>
      </c>
      <c r="W88" s="24" t="s">
        <v>10</v>
      </c>
      <c r="X88" s="24" t="s">
        <v>10</v>
      </c>
      <c r="Y88" s="24" t="s">
        <v>10</v>
      </c>
      <c r="Z88" s="24" t="s">
        <v>10</v>
      </c>
      <c r="AA88" s="24" t="s">
        <v>10</v>
      </c>
      <c r="AB88" s="24" t="s">
        <v>10</v>
      </c>
      <c r="AC88" s="24" t="s">
        <v>10</v>
      </c>
      <c r="AD88" s="24" t="s">
        <v>10</v>
      </c>
      <c r="AE88" s="24" t="s">
        <v>10</v>
      </c>
      <c r="AF88" s="24" t="s">
        <v>10</v>
      </c>
      <c r="AG88" s="24" t="s">
        <v>10</v>
      </c>
      <c r="AH88" s="24" t="s">
        <v>10</v>
      </c>
      <c r="AI88" s="24" t="s">
        <v>10</v>
      </c>
      <c r="AJ88" s="24" t="s">
        <v>10</v>
      </c>
      <c r="AK88" s="24" t="s">
        <v>10</v>
      </c>
      <c r="AL88" s="24" t="s">
        <v>10</v>
      </c>
      <c r="AM88" s="24" t="s">
        <v>10</v>
      </c>
      <c r="AN88" s="24" t="s">
        <v>10</v>
      </c>
      <c r="AO88" s="24" t="s">
        <v>10</v>
      </c>
      <c r="AP88" s="24" t="s">
        <v>10</v>
      </c>
      <c r="AX88" s="24">
        <f t="shared" si="4"/>
        <v>19</v>
      </c>
      <c r="AY88" s="24">
        <f t="shared" si="5"/>
        <v>3</v>
      </c>
    </row>
    <row r="89" spans="1:51" x14ac:dyDescent="0.25">
      <c r="A89" s="24" t="str">
        <f>IF(ISERROR(MATCH(E89,PWR_Lab!$S$3:$S$140,0)),"*","")</f>
        <v/>
      </c>
      <c r="B89" s="24" t="s">
        <v>18</v>
      </c>
      <c r="C89" s="24" t="str">
        <f t="shared" si="3"/>
        <v>UCPWR_FLAB-T</v>
      </c>
      <c r="D89" s="24" t="s">
        <v>12</v>
      </c>
      <c r="E89" s="24" t="str" cm="1">
        <f t="array" ref="E89">INDEX(PWR_Lab!$A$2:$A$179,AX89)</f>
        <v>ERSOLPRC-N</v>
      </c>
      <c r="F89" s="24" t="s">
        <v>7</v>
      </c>
      <c r="G89" s="24" t="s">
        <v>7</v>
      </c>
      <c r="H89" s="24" t="s">
        <v>7</v>
      </c>
      <c r="I89" s="24">
        <v>3</v>
      </c>
      <c r="J89" s="24" cm="1">
        <f t="array" ref="J89">-INDEX(PWR_Lab!$F$2:$I$179,AX89,AY89)</f>
        <v>-0.26167000000000001</v>
      </c>
      <c r="K89" s="24" t="s">
        <v>10</v>
      </c>
      <c r="L89" s="24" t="s">
        <v>10</v>
      </c>
      <c r="M89" s="24" t="s">
        <v>10</v>
      </c>
      <c r="N89" s="24" t="s">
        <v>10</v>
      </c>
      <c r="O89" s="24" t="s">
        <v>10</v>
      </c>
      <c r="P89" s="24" t="s">
        <v>10</v>
      </c>
      <c r="Q89" s="24" t="s">
        <v>10</v>
      </c>
      <c r="R89" s="24" t="s">
        <v>10</v>
      </c>
      <c r="S89" s="24" t="s">
        <v>10</v>
      </c>
      <c r="T89" s="24" t="s">
        <v>10</v>
      </c>
      <c r="U89" s="24" t="s">
        <v>10</v>
      </c>
      <c r="V89" s="24" t="s">
        <v>10</v>
      </c>
      <c r="W89" s="24" t="s">
        <v>10</v>
      </c>
      <c r="X89" s="24" t="s">
        <v>10</v>
      </c>
      <c r="Y89" s="24" t="s">
        <v>10</v>
      </c>
      <c r="Z89" s="24" t="s">
        <v>10</v>
      </c>
      <c r="AA89" s="24" t="s">
        <v>10</v>
      </c>
      <c r="AB89" s="24" t="s">
        <v>10</v>
      </c>
      <c r="AC89" s="24" t="s">
        <v>10</v>
      </c>
      <c r="AD89" s="24" t="s">
        <v>10</v>
      </c>
      <c r="AE89" s="24" t="s">
        <v>10</v>
      </c>
      <c r="AF89" s="24" t="s">
        <v>10</v>
      </c>
      <c r="AG89" s="24" t="s">
        <v>10</v>
      </c>
      <c r="AH89" s="24" t="s">
        <v>10</v>
      </c>
      <c r="AI89" s="24" t="s">
        <v>10</v>
      </c>
      <c r="AJ89" s="24" t="s">
        <v>10</v>
      </c>
      <c r="AK89" s="24" t="s">
        <v>10</v>
      </c>
      <c r="AL89" s="24" t="s">
        <v>10</v>
      </c>
      <c r="AM89" s="24" t="s">
        <v>10</v>
      </c>
      <c r="AN89" s="24" t="s">
        <v>10</v>
      </c>
      <c r="AO89" s="24" t="s">
        <v>10</v>
      </c>
      <c r="AP89" s="24" t="s">
        <v>10</v>
      </c>
      <c r="AX89" s="24">
        <f t="shared" si="4"/>
        <v>19</v>
      </c>
      <c r="AY89" s="24">
        <f t="shared" si="5"/>
        <v>4</v>
      </c>
    </row>
    <row r="90" spans="1:51" x14ac:dyDescent="0.25">
      <c r="A90" s="24" t="str">
        <f>IF(ISERROR(MATCH(E90,PWR_Lab!$S$3:$S$140,0)),"*","")</f>
        <v/>
      </c>
      <c r="B90" s="24" t="s">
        <v>18</v>
      </c>
      <c r="C90" s="24" t="str">
        <f t="shared" si="3"/>
        <v>UCPWR_FLAB-P</v>
      </c>
      <c r="D90" s="24" t="s">
        <v>12</v>
      </c>
      <c r="E90" s="24" t="str" cm="1">
        <f t="array" ref="E90">INDEX(PWR_Lab!$A$2:$A$179,AX90)</f>
        <v>ERSOLPRI-N</v>
      </c>
      <c r="F90" s="24" t="s">
        <v>7</v>
      </c>
      <c r="G90" s="24" t="s">
        <v>7</v>
      </c>
      <c r="H90" s="24" t="s">
        <v>7</v>
      </c>
      <c r="I90" s="24">
        <v>3</v>
      </c>
      <c r="J90" s="24" cm="1">
        <f t="array" ref="J90">-INDEX(PWR_Lab!$F$2:$I$179,AX90,AY90)</f>
        <v>-1.941E-2</v>
      </c>
      <c r="K90" s="24" t="s">
        <v>10</v>
      </c>
      <c r="L90" s="24" t="s">
        <v>10</v>
      </c>
      <c r="M90" s="24" t="s">
        <v>10</v>
      </c>
      <c r="N90" s="24" t="s">
        <v>10</v>
      </c>
      <c r="O90" s="24" t="s">
        <v>10</v>
      </c>
      <c r="P90" s="24" t="s">
        <v>10</v>
      </c>
      <c r="Q90" s="24" t="s">
        <v>10</v>
      </c>
      <c r="R90" s="24" t="s">
        <v>10</v>
      </c>
      <c r="S90" s="24" t="s">
        <v>10</v>
      </c>
      <c r="T90" s="24" t="s">
        <v>10</v>
      </c>
      <c r="U90" s="24" t="s">
        <v>10</v>
      </c>
      <c r="V90" s="24" t="s">
        <v>10</v>
      </c>
      <c r="W90" s="24" t="s">
        <v>10</v>
      </c>
      <c r="X90" s="24" t="s">
        <v>10</v>
      </c>
      <c r="Y90" s="24" t="s">
        <v>10</v>
      </c>
      <c r="Z90" s="24" t="s">
        <v>10</v>
      </c>
      <c r="AA90" s="24" t="s">
        <v>10</v>
      </c>
      <c r="AB90" s="24" t="s">
        <v>10</v>
      </c>
      <c r="AC90" s="24" t="s">
        <v>10</v>
      </c>
      <c r="AD90" s="24" t="s">
        <v>10</v>
      </c>
      <c r="AE90" s="24" t="s">
        <v>10</v>
      </c>
      <c r="AF90" s="24" t="s">
        <v>10</v>
      </c>
      <c r="AG90" s="24" t="s">
        <v>10</v>
      </c>
      <c r="AH90" s="24" t="s">
        <v>10</v>
      </c>
      <c r="AI90" s="24" t="s">
        <v>10</v>
      </c>
      <c r="AJ90" s="24" t="s">
        <v>10</v>
      </c>
      <c r="AK90" s="24" t="s">
        <v>10</v>
      </c>
      <c r="AL90" s="24" t="s">
        <v>10</v>
      </c>
      <c r="AM90" s="24" t="s">
        <v>10</v>
      </c>
      <c r="AN90" s="24" t="s">
        <v>10</v>
      </c>
      <c r="AO90" s="24" t="s">
        <v>10</v>
      </c>
      <c r="AP90" s="24" t="s">
        <v>10</v>
      </c>
      <c r="AX90" s="24">
        <f t="shared" si="4"/>
        <v>20</v>
      </c>
      <c r="AY90" s="24">
        <f t="shared" si="5"/>
        <v>1</v>
      </c>
    </row>
    <row r="91" spans="1:51" x14ac:dyDescent="0.25">
      <c r="A91" s="24" t="str">
        <f>IF(ISERROR(MATCH(E91,PWR_Lab!$S$3:$S$140,0)),"*","")</f>
        <v/>
      </c>
      <c r="B91" s="24" t="s">
        <v>18</v>
      </c>
      <c r="C91" s="24" t="str">
        <f t="shared" si="3"/>
        <v>UCPWR_FLAB-M</v>
      </c>
      <c r="D91" s="24" t="s">
        <v>12</v>
      </c>
      <c r="E91" s="24" t="str" cm="1">
        <f t="array" ref="E91">INDEX(PWR_Lab!$A$2:$A$179,AX91)</f>
        <v>ERSOLPRI-N</v>
      </c>
      <c r="F91" s="24" t="s">
        <v>7</v>
      </c>
      <c r="G91" s="24" t="s">
        <v>7</v>
      </c>
      <c r="H91" s="24" t="s">
        <v>7</v>
      </c>
      <c r="I91" s="24">
        <v>3</v>
      </c>
      <c r="J91" s="24" cm="1">
        <f t="array" ref="J91">-INDEX(PWR_Lab!$F$2:$I$179,AX91,AY91)</f>
        <v>-2.2089999999999999E-2</v>
      </c>
      <c r="K91" s="24" t="s">
        <v>10</v>
      </c>
      <c r="L91" s="24" t="s">
        <v>10</v>
      </c>
      <c r="M91" s="24" t="s">
        <v>10</v>
      </c>
      <c r="N91" s="24" t="s">
        <v>10</v>
      </c>
      <c r="O91" s="24" t="s">
        <v>10</v>
      </c>
      <c r="P91" s="24" t="s">
        <v>10</v>
      </c>
      <c r="Q91" s="24" t="s">
        <v>10</v>
      </c>
      <c r="R91" s="24" t="s">
        <v>10</v>
      </c>
      <c r="S91" s="24" t="s">
        <v>10</v>
      </c>
      <c r="T91" s="24" t="s">
        <v>10</v>
      </c>
      <c r="U91" s="24" t="s">
        <v>10</v>
      </c>
      <c r="V91" s="24" t="s">
        <v>10</v>
      </c>
      <c r="W91" s="24" t="s">
        <v>10</v>
      </c>
      <c r="X91" s="24" t="s">
        <v>10</v>
      </c>
      <c r="Y91" s="24" t="s">
        <v>10</v>
      </c>
      <c r="Z91" s="24" t="s">
        <v>10</v>
      </c>
      <c r="AA91" s="24" t="s">
        <v>10</v>
      </c>
      <c r="AB91" s="24" t="s">
        <v>10</v>
      </c>
      <c r="AC91" s="24" t="s">
        <v>10</v>
      </c>
      <c r="AD91" s="24" t="s">
        <v>10</v>
      </c>
      <c r="AE91" s="24" t="s">
        <v>10</v>
      </c>
      <c r="AF91" s="24" t="s">
        <v>10</v>
      </c>
      <c r="AG91" s="24" t="s">
        <v>10</v>
      </c>
      <c r="AH91" s="24" t="s">
        <v>10</v>
      </c>
      <c r="AI91" s="24" t="s">
        <v>10</v>
      </c>
      <c r="AJ91" s="24" t="s">
        <v>10</v>
      </c>
      <c r="AK91" s="24" t="s">
        <v>10</v>
      </c>
      <c r="AL91" s="24" t="s">
        <v>10</v>
      </c>
      <c r="AM91" s="24" t="s">
        <v>10</v>
      </c>
      <c r="AN91" s="24" t="s">
        <v>10</v>
      </c>
      <c r="AO91" s="24" t="s">
        <v>10</v>
      </c>
      <c r="AP91" s="24" t="s">
        <v>10</v>
      </c>
      <c r="AX91" s="24">
        <f t="shared" si="4"/>
        <v>20</v>
      </c>
      <c r="AY91" s="24">
        <f t="shared" si="5"/>
        <v>2</v>
      </c>
    </row>
    <row r="92" spans="1:51" x14ac:dyDescent="0.25">
      <c r="A92" s="24" t="str">
        <f>IF(ISERROR(MATCH(E92,PWR_Lab!$S$3:$S$140,0)),"*","")</f>
        <v/>
      </c>
      <c r="B92" s="24" t="s">
        <v>18</v>
      </c>
      <c r="C92" s="24" t="str">
        <f t="shared" si="3"/>
        <v>UCPWR_FLAB-S</v>
      </c>
      <c r="D92" s="24" t="s">
        <v>12</v>
      </c>
      <c r="E92" s="24" t="str" cm="1">
        <f t="array" ref="E92">INDEX(PWR_Lab!$A$2:$A$179,AX92)</f>
        <v>ERSOLPRI-N</v>
      </c>
      <c r="F92" s="24" t="s">
        <v>7</v>
      </c>
      <c r="G92" s="24" t="s">
        <v>7</v>
      </c>
      <c r="H92" s="24" t="s">
        <v>7</v>
      </c>
      <c r="I92" s="24">
        <v>3</v>
      </c>
      <c r="J92" s="24" cm="1">
        <f t="array" ref="J92">-INDEX(PWR_Lab!$F$2:$I$179,AX92,AY92)</f>
        <v>-7.3090000000000002E-2</v>
      </c>
      <c r="K92" s="24" t="s">
        <v>10</v>
      </c>
      <c r="L92" s="24" t="s">
        <v>10</v>
      </c>
      <c r="M92" s="24" t="s">
        <v>10</v>
      </c>
      <c r="N92" s="24" t="s">
        <v>10</v>
      </c>
      <c r="O92" s="24" t="s">
        <v>10</v>
      </c>
      <c r="P92" s="24" t="s">
        <v>10</v>
      </c>
      <c r="Q92" s="24" t="s">
        <v>10</v>
      </c>
      <c r="R92" s="24" t="s">
        <v>10</v>
      </c>
      <c r="S92" s="24" t="s">
        <v>10</v>
      </c>
      <c r="T92" s="24" t="s">
        <v>10</v>
      </c>
      <c r="U92" s="24" t="s">
        <v>10</v>
      </c>
      <c r="V92" s="24" t="s">
        <v>10</v>
      </c>
      <c r="W92" s="24" t="s">
        <v>10</v>
      </c>
      <c r="X92" s="24" t="s">
        <v>10</v>
      </c>
      <c r="Y92" s="24" t="s">
        <v>10</v>
      </c>
      <c r="Z92" s="24" t="s">
        <v>10</v>
      </c>
      <c r="AA92" s="24" t="s">
        <v>10</v>
      </c>
      <c r="AB92" s="24" t="s">
        <v>10</v>
      </c>
      <c r="AC92" s="24" t="s">
        <v>10</v>
      </c>
      <c r="AD92" s="24" t="s">
        <v>10</v>
      </c>
      <c r="AE92" s="24" t="s">
        <v>10</v>
      </c>
      <c r="AF92" s="24" t="s">
        <v>10</v>
      </c>
      <c r="AG92" s="24" t="s">
        <v>10</v>
      </c>
      <c r="AH92" s="24" t="s">
        <v>10</v>
      </c>
      <c r="AI92" s="24" t="s">
        <v>10</v>
      </c>
      <c r="AJ92" s="24" t="s">
        <v>10</v>
      </c>
      <c r="AK92" s="24" t="s">
        <v>10</v>
      </c>
      <c r="AL92" s="24" t="s">
        <v>10</v>
      </c>
      <c r="AM92" s="24" t="s">
        <v>10</v>
      </c>
      <c r="AN92" s="24" t="s">
        <v>10</v>
      </c>
      <c r="AO92" s="24" t="s">
        <v>10</v>
      </c>
      <c r="AP92" s="24" t="s">
        <v>10</v>
      </c>
      <c r="AX92" s="24">
        <f t="shared" si="4"/>
        <v>20</v>
      </c>
      <c r="AY92" s="24">
        <f t="shared" si="5"/>
        <v>3</v>
      </c>
    </row>
    <row r="93" spans="1:51" x14ac:dyDescent="0.25">
      <c r="A93" s="24" t="str">
        <f>IF(ISERROR(MATCH(E93,PWR_Lab!$S$3:$S$140,0)),"*","")</f>
        <v/>
      </c>
      <c r="B93" s="24" t="s">
        <v>18</v>
      </c>
      <c r="C93" s="24" t="str">
        <f t="shared" si="3"/>
        <v>UCPWR_FLAB-T</v>
      </c>
      <c r="D93" s="24" t="s">
        <v>12</v>
      </c>
      <c r="E93" s="24" t="str" cm="1">
        <f t="array" ref="E93">INDEX(PWR_Lab!$A$2:$A$179,AX93)</f>
        <v>ERSOLPRI-N</v>
      </c>
      <c r="F93" s="24" t="s">
        <v>7</v>
      </c>
      <c r="G93" s="24" t="s">
        <v>7</v>
      </c>
      <c r="H93" s="24" t="s">
        <v>7</v>
      </c>
      <c r="I93" s="24">
        <v>3</v>
      </c>
      <c r="J93" s="24" cm="1">
        <f t="array" ref="J93">-INDEX(PWR_Lab!$F$2:$I$179,AX93,AY93)</f>
        <v>-0.26167000000000001</v>
      </c>
      <c r="K93" s="24" t="s">
        <v>10</v>
      </c>
      <c r="L93" s="24" t="s">
        <v>10</v>
      </c>
      <c r="M93" s="24" t="s">
        <v>10</v>
      </c>
      <c r="N93" s="24" t="s">
        <v>10</v>
      </c>
      <c r="O93" s="24" t="s">
        <v>10</v>
      </c>
      <c r="P93" s="24" t="s">
        <v>10</v>
      </c>
      <c r="Q93" s="24" t="s">
        <v>10</v>
      </c>
      <c r="R93" s="24" t="s">
        <v>10</v>
      </c>
      <c r="S93" s="24" t="s">
        <v>10</v>
      </c>
      <c r="T93" s="24" t="s">
        <v>10</v>
      </c>
      <c r="U93" s="24" t="s">
        <v>10</v>
      </c>
      <c r="V93" s="24" t="s">
        <v>10</v>
      </c>
      <c r="W93" s="24" t="s">
        <v>10</v>
      </c>
      <c r="X93" s="24" t="s">
        <v>10</v>
      </c>
      <c r="Y93" s="24" t="s">
        <v>10</v>
      </c>
      <c r="Z93" s="24" t="s">
        <v>10</v>
      </c>
      <c r="AA93" s="24" t="s">
        <v>10</v>
      </c>
      <c r="AB93" s="24" t="s">
        <v>10</v>
      </c>
      <c r="AC93" s="24" t="s">
        <v>10</v>
      </c>
      <c r="AD93" s="24" t="s">
        <v>10</v>
      </c>
      <c r="AE93" s="24" t="s">
        <v>10</v>
      </c>
      <c r="AF93" s="24" t="s">
        <v>10</v>
      </c>
      <c r="AG93" s="24" t="s">
        <v>10</v>
      </c>
      <c r="AH93" s="24" t="s">
        <v>10</v>
      </c>
      <c r="AI93" s="24" t="s">
        <v>10</v>
      </c>
      <c r="AJ93" s="24" t="s">
        <v>10</v>
      </c>
      <c r="AK93" s="24" t="s">
        <v>10</v>
      </c>
      <c r="AL93" s="24" t="s">
        <v>10</v>
      </c>
      <c r="AM93" s="24" t="s">
        <v>10</v>
      </c>
      <c r="AN93" s="24" t="s">
        <v>10</v>
      </c>
      <c r="AO93" s="24" t="s">
        <v>10</v>
      </c>
      <c r="AP93" s="24" t="s">
        <v>10</v>
      </c>
      <c r="AX93" s="24">
        <f t="shared" si="4"/>
        <v>20</v>
      </c>
      <c r="AY93" s="24">
        <f t="shared" si="5"/>
        <v>4</v>
      </c>
    </row>
    <row r="94" spans="1:51" x14ac:dyDescent="0.25">
      <c r="A94" s="24" t="str">
        <f>IF(ISERROR(MATCH(E94,PWR_Lab!$S$3:$S$140,0)),"*","")</f>
        <v/>
      </c>
      <c r="B94" s="24" t="s">
        <v>18</v>
      </c>
      <c r="C94" s="24" t="str">
        <f t="shared" si="3"/>
        <v>UCPWR_FLAB-P</v>
      </c>
      <c r="D94" s="24" t="s">
        <v>12</v>
      </c>
      <c r="E94" s="24" t="str" cm="1">
        <f t="array" ref="E94">INDEX(PWR_Lab!$A$2:$A$179,AX94)</f>
        <v>ERSOLPRR-N</v>
      </c>
      <c r="F94" s="24" t="s">
        <v>7</v>
      </c>
      <c r="G94" s="24" t="s">
        <v>7</v>
      </c>
      <c r="H94" s="24" t="s">
        <v>7</v>
      </c>
      <c r="I94" s="24">
        <v>3</v>
      </c>
      <c r="J94" s="24" cm="1">
        <f t="array" ref="J94">-INDEX(PWR_Lab!$F$2:$I$179,AX94,AY94)</f>
        <v>-1.941E-2</v>
      </c>
      <c r="K94" s="24" t="s">
        <v>10</v>
      </c>
      <c r="L94" s="24" t="s">
        <v>10</v>
      </c>
      <c r="M94" s="24" t="s">
        <v>10</v>
      </c>
      <c r="N94" s="24" t="s">
        <v>10</v>
      </c>
      <c r="O94" s="24" t="s">
        <v>10</v>
      </c>
      <c r="P94" s="24" t="s">
        <v>10</v>
      </c>
      <c r="Q94" s="24" t="s">
        <v>10</v>
      </c>
      <c r="R94" s="24" t="s">
        <v>10</v>
      </c>
      <c r="S94" s="24" t="s">
        <v>10</v>
      </c>
      <c r="T94" s="24" t="s">
        <v>10</v>
      </c>
      <c r="U94" s="24" t="s">
        <v>10</v>
      </c>
      <c r="V94" s="24" t="s">
        <v>10</v>
      </c>
      <c r="W94" s="24" t="s">
        <v>10</v>
      </c>
      <c r="X94" s="24" t="s">
        <v>10</v>
      </c>
      <c r="Y94" s="24" t="s">
        <v>10</v>
      </c>
      <c r="Z94" s="24" t="s">
        <v>10</v>
      </c>
      <c r="AA94" s="24" t="s">
        <v>10</v>
      </c>
      <c r="AB94" s="24" t="s">
        <v>10</v>
      </c>
      <c r="AC94" s="24" t="s">
        <v>10</v>
      </c>
      <c r="AD94" s="24" t="s">
        <v>10</v>
      </c>
      <c r="AE94" s="24" t="s">
        <v>10</v>
      </c>
      <c r="AF94" s="24" t="s">
        <v>10</v>
      </c>
      <c r="AG94" s="24" t="s">
        <v>10</v>
      </c>
      <c r="AH94" s="24" t="s">
        <v>10</v>
      </c>
      <c r="AI94" s="24" t="s">
        <v>10</v>
      </c>
      <c r="AJ94" s="24" t="s">
        <v>10</v>
      </c>
      <c r="AK94" s="24" t="s">
        <v>10</v>
      </c>
      <c r="AL94" s="24" t="s">
        <v>10</v>
      </c>
      <c r="AM94" s="24" t="s">
        <v>10</v>
      </c>
      <c r="AN94" s="24" t="s">
        <v>10</v>
      </c>
      <c r="AO94" s="24" t="s">
        <v>10</v>
      </c>
      <c r="AP94" s="24" t="s">
        <v>10</v>
      </c>
      <c r="AX94" s="24">
        <f t="shared" si="4"/>
        <v>21</v>
      </c>
      <c r="AY94" s="24">
        <f t="shared" si="5"/>
        <v>1</v>
      </c>
    </row>
    <row r="95" spans="1:51" x14ac:dyDescent="0.25">
      <c r="A95" s="24" t="str">
        <f>IF(ISERROR(MATCH(E95,PWR_Lab!$S$3:$S$140,0)),"*","")</f>
        <v/>
      </c>
      <c r="B95" s="24" t="s">
        <v>18</v>
      </c>
      <c r="C95" s="24" t="str">
        <f t="shared" si="3"/>
        <v>UCPWR_FLAB-M</v>
      </c>
      <c r="D95" s="24" t="s">
        <v>12</v>
      </c>
      <c r="E95" s="24" t="str" cm="1">
        <f t="array" ref="E95">INDEX(PWR_Lab!$A$2:$A$179,AX95)</f>
        <v>ERSOLPRR-N</v>
      </c>
      <c r="F95" s="24" t="s">
        <v>7</v>
      </c>
      <c r="G95" s="24" t="s">
        <v>7</v>
      </c>
      <c r="H95" s="24" t="s">
        <v>7</v>
      </c>
      <c r="I95" s="24">
        <v>3</v>
      </c>
      <c r="J95" s="24" cm="1">
        <f t="array" ref="J95">-INDEX(PWR_Lab!$F$2:$I$179,AX95,AY95)</f>
        <v>-2.2089999999999999E-2</v>
      </c>
      <c r="K95" s="24" t="s">
        <v>10</v>
      </c>
      <c r="L95" s="24" t="s">
        <v>10</v>
      </c>
      <c r="M95" s="24" t="s">
        <v>10</v>
      </c>
      <c r="N95" s="24" t="s">
        <v>10</v>
      </c>
      <c r="O95" s="24" t="s">
        <v>10</v>
      </c>
      <c r="P95" s="24" t="s">
        <v>10</v>
      </c>
      <c r="Q95" s="24" t="s">
        <v>10</v>
      </c>
      <c r="R95" s="24" t="s">
        <v>10</v>
      </c>
      <c r="S95" s="24" t="s">
        <v>10</v>
      </c>
      <c r="T95" s="24" t="s">
        <v>10</v>
      </c>
      <c r="U95" s="24" t="s">
        <v>10</v>
      </c>
      <c r="V95" s="24" t="s">
        <v>10</v>
      </c>
      <c r="W95" s="24" t="s">
        <v>10</v>
      </c>
      <c r="X95" s="24" t="s">
        <v>10</v>
      </c>
      <c r="Y95" s="24" t="s">
        <v>10</v>
      </c>
      <c r="Z95" s="24" t="s">
        <v>10</v>
      </c>
      <c r="AA95" s="24" t="s">
        <v>10</v>
      </c>
      <c r="AB95" s="24" t="s">
        <v>10</v>
      </c>
      <c r="AC95" s="24" t="s">
        <v>10</v>
      </c>
      <c r="AD95" s="24" t="s">
        <v>10</v>
      </c>
      <c r="AE95" s="24" t="s">
        <v>10</v>
      </c>
      <c r="AF95" s="24" t="s">
        <v>10</v>
      </c>
      <c r="AG95" s="24" t="s">
        <v>10</v>
      </c>
      <c r="AH95" s="24" t="s">
        <v>10</v>
      </c>
      <c r="AI95" s="24" t="s">
        <v>10</v>
      </c>
      <c r="AJ95" s="24" t="s">
        <v>10</v>
      </c>
      <c r="AK95" s="24" t="s">
        <v>10</v>
      </c>
      <c r="AL95" s="24" t="s">
        <v>10</v>
      </c>
      <c r="AM95" s="24" t="s">
        <v>10</v>
      </c>
      <c r="AN95" s="24" t="s">
        <v>10</v>
      </c>
      <c r="AO95" s="24" t="s">
        <v>10</v>
      </c>
      <c r="AP95" s="24" t="s">
        <v>10</v>
      </c>
      <c r="AX95" s="24">
        <f t="shared" si="4"/>
        <v>21</v>
      </c>
      <c r="AY95" s="24">
        <f t="shared" si="5"/>
        <v>2</v>
      </c>
    </row>
    <row r="96" spans="1:51" x14ac:dyDescent="0.25">
      <c r="A96" s="24" t="str">
        <f>IF(ISERROR(MATCH(E96,PWR_Lab!$S$3:$S$140,0)),"*","")</f>
        <v/>
      </c>
      <c r="B96" s="24" t="s">
        <v>18</v>
      </c>
      <c r="C96" s="24" t="str">
        <f t="shared" si="3"/>
        <v>UCPWR_FLAB-S</v>
      </c>
      <c r="D96" s="24" t="s">
        <v>12</v>
      </c>
      <c r="E96" s="24" t="str" cm="1">
        <f t="array" ref="E96">INDEX(PWR_Lab!$A$2:$A$179,AX96)</f>
        <v>ERSOLPRR-N</v>
      </c>
      <c r="F96" s="24" t="s">
        <v>7</v>
      </c>
      <c r="G96" s="24" t="s">
        <v>7</v>
      </c>
      <c r="H96" s="24" t="s">
        <v>7</v>
      </c>
      <c r="I96" s="24">
        <v>3</v>
      </c>
      <c r="J96" s="24" cm="1">
        <f t="array" ref="J96">-INDEX(PWR_Lab!$F$2:$I$179,AX96,AY96)</f>
        <v>-7.3090000000000002E-2</v>
      </c>
      <c r="K96" s="24" t="s">
        <v>10</v>
      </c>
      <c r="L96" s="24" t="s">
        <v>10</v>
      </c>
      <c r="M96" s="24" t="s">
        <v>10</v>
      </c>
      <c r="N96" s="24" t="s">
        <v>10</v>
      </c>
      <c r="O96" s="24" t="s">
        <v>10</v>
      </c>
      <c r="P96" s="24" t="s">
        <v>10</v>
      </c>
      <c r="Q96" s="24" t="s">
        <v>10</v>
      </c>
      <c r="R96" s="24" t="s">
        <v>10</v>
      </c>
      <c r="S96" s="24" t="s">
        <v>10</v>
      </c>
      <c r="T96" s="24" t="s">
        <v>10</v>
      </c>
      <c r="U96" s="24" t="s">
        <v>10</v>
      </c>
      <c r="V96" s="24" t="s">
        <v>10</v>
      </c>
      <c r="W96" s="24" t="s">
        <v>10</v>
      </c>
      <c r="X96" s="24" t="s">
        <v>10</v>
      </c>
      <c r="Y96" s="24" t="s">
        <v>10</v>
      </c>
      <c r="Z96" s="24" t="s">
        <v>10</v>
      </c>
      <c r="AA96" s="24" t="s">
        <v>10</v>
      </c>
      <c r="AB96" s="24" t="s">
        <v>10</v>
      </c>
      <c r="AC96" s="24" t="s">
        <v>10</v>
      </c>
      <c r="AD96" s="24" t="s">
        <v>10</v>
      </c>
      <c r="AE96" s="24" t="s">
        <v>10</v>
      </c>
      <c r="AF96" s="24" t="s">
        <v>10</v>
      </c>
      <c r="AG96" s="24" t="s">
        <v>10</v>
      </c>
      <c r="AH96" s="24" t="s">
        <v>10</v>
      </c>
      <c r="AI96" s="24" t="s">
        <v>10</v>
      </c>
      <c r="AJ96" s="24" t="s">
        <v>10</v>
      </c>
      <c r="AK96" s="24" t="s">
        <v>10</v>
      </c>
      <c r="AL96" s="24" t="s">
        <v>10</v>
      </c>
      <c r="AM96" s="24" t="s">
        <v>10</v>
      </c>
      <c r="AN96" s="24" t="s">
        <v>10</v>
      </c>
      <c r="AO96" s="24" t="s">
        <v>10</v>
      </c>
      <c r="AP96" s="24" t="s">
        <v>10</v>
      </c>
      <c r="AX96" s="24">
        <f t="shared" si="4"/>
        <v>21</v>
      </c>
      <c r="AY96" s="24">
        <f t="shared" si="5"/>
        <v>3</v>
      </c>
    </row>
    <row r="97" spans="1:51" x14ac:dyDescent="0.25">
      <c r="A97" s="24" t="str">
        <f>IF(ISERROR(MATCH(E97,PWR_Lab!$S$3:$S$140,0)),"*","")</f>
        <v/>
      </c>
      <c r="B97" s="24" t="s">
        <v>18</v>
      </c>
      <c r="C97" s="24" t="str">
        <f t="shared" si="3"/>
        <v>UCPWR_FLAB-T</v>
      </c>
      <c r="D97" s="24" t="s">
        <v>12</v>
      </c>
      <c r="E97" s="24" t="str" cm="1">
        <f t="array" ref="E97">INDEX(PWR_Lab!$A$2:$A$179,AX97)</f>
        <v>ERSOLPRR-N</v>
      </c>
      <c r="F97" s="24" t="s">
        <v>7</v>
      </c>
      <c r="G97" s="24" t="s">
        <v>7</v>
      </c>
      <c r="H97" s="24" t="s">
        <v>7</v>
      </c>
      <c r="I97" s="24">
        <v>3</v>
      </c>
      <c r="J97" s="24" cm="1">
        <f t="array" ref="J97">-INDEX(PWR_Lab!$F$2:$I$179,AX97,AY97)</f>
        <v>-0.26167000000000001</v>
      </c>
      <c r="K97" s="24" t="s">
        <v>10</v>
      </c>
      <c r="L97" s="24" t="s">
        <v>10</v>
      </c>
      <c r="M97" s="24" t="s">
        <v>10</v>
      </c>
      <c r="N97" s="24" t="s">
        <v>10</v>
      </c>
      <c r="O97" s="24" t="s">
        <v>10</v>
      </c>
      <c r="P97" s="24" t="s">
        <v>10</v>
      </c>
      <c r="Q97" s="24" t="s">
        <v>10</v>
      </c>
      <c r="R97" s="24" t="s">
        <v>10</v>
      </c>
      <c r="S97" s="24" t="s">
        <v>10</v>
      </c>
      <c r="T97" s="24" t="s">
        <v>10</v>
      </c>
      <c r="U97" s="24" t="s">
        <v>10</v>
      </c>
      <c r="V97" s="24" t="s">
        <v>10</v>
      </c>
      <c r="W97" s="24" t="s">
        <v>10</v>
      </c>
      <c r="X97" s="24" t="s">
        <v>10</v>
      </c>
      <c r="Y97" s="24" t="s">
        <v>10</v>
      </c>
      <c r="Z97" s="24" t="s">
        <v>10</v>
      </c>
      <c r="AA97" s="24" t="s">
        <v>10</v>
      </c>
      <c r="AB97" s="24" t="s">
        <v>10</v>
      </c>
      <c r="AC97" s="24" t="s">
        <v>10</v>
      </c>
      <c r="AD97" s="24" t="s">
        <v>10</v>
      </c>
      <c r="AE97" s="24" t="s">
        <v>10</v>
      </c>
      <c r="AF97" s="24" t="s">
        <v>10</v>
      </c>
      <c r="AG97" s="24" t="s">
        <v>10</v>
      </c>
      <c r="AH97" s="24" t="s">
        <v>10</v>
      </c>
      <c r="AI97" s="24" t="s">
        <v>10</v>
      </c>
      <c r="AJ97" s="24" t="s">
        <v>10</v>
      </c>
      <c r="AK97" s="24" t="s">
        <v>10</v>
      </c>
      <c r="AL97" s="24" t="s">
        <v>10</v>
      </c>
      <c r="AM97" s="24" t="s">
        <v>10</v>
      </c>
      <c r="AN97" s="24" t="s">
        <v>10</v>
      </c>
      <c r="AO97" s="24" t="s">
        <v>10</v>
      </c>
      <c r="AP97" s="24" t="s">
        <v>10</v>
      </c>
      <c r="AX97" s="24">
        <f t="shared" si="4"/>
        <v>21</v>
      </c>
      <c r="AY97" s="24">
        <f t="shared" si="5"/>
        <v>4</v>
      </c>
    </row>
    <row r="98" spans="1:51" x14ac:dyDescent="0.25">
      <c r="A98" s="24" t="str">
        <f>IF(ISERROR(MATCH(E98,PWR_Lab!$S$3:$S$140,0)),"*","")</f>
        <v>*</v>
      </c>
      <c r="B98" s="24" t="s">
        <v>18</v>
      </c>
      <c r="C98" s="24" t="str">
        <f t="shared" si="3"/>
        <v>UCPWR_FLAB-P</v>
      </c>
      <c r="D98" s="24" t="s">
        <v>12</v>
      </c>
      <c r="E98" s="24" t="str" cm="1">
        <f t="array" ref="E98">INDEX(PWR_Lab!$A$2:$A$179,AX98)</f>
        <v>ERSOLTC03-N</v>
      </c>
      <c r="F98" s="24" t="s">
        <v>7</v>
      </c>
      <c r="G98" s="24" t="s">
        <v>7</v>
      </c>
      <c r="H98" s="24" t="s">
        <v>7</v>
      </c>
      <c r="I98" s="24">
        <v>3</v>
      </c>
      <c r="J98" s="24" cm="1">
        <f t="array" ref="J98">-INDEX(PWR_Lab!$F$2:$I$179,AX98,AY98)</f>
        <v>-2.3769999999999999E-2</v>
      </c>
      <c r="K98" s="24" t="s">
        <v>10</v>
      </c>
      <c r="L98" s="24" t="s">
        <v>10</v>
      </c>
      <c r="M98" s="24" t="s">
        <v>10</v>
      </c>
      <c r="N98" s="24" t="s">
        <v>10</v>
      </c>
      <c r="O98" s="24" t="s">
        <v>10</v>
      </c>
      <c r="P98" s="24" t="s">
        <v>10</v>
      </c>
      <c r="Q98" s="24" t="s">
        <v>10</v>
      </c>
      <c r="R98" s="24" t="s">
        <v>10</v>
      </c>
      <c r="S98" s="24" t="s">
        <v>10</v>
      </c>
      <c r="T98" s="24" t="s">
        <v>10</v>
      </c>
      <c r="U98" s="24" t="s">
        <v>10</v>
      </c>
      <c r="V98" s="24" t="s">
        <v>10</v>
      </c>
      <c r="W98" s="24" t="s">
        <v>10</v>
      </c>
      <c r="X98" s="24" t="s">
        <v>10</v>
      </c>
      <c r="Y98" s="24" t="s">
        <v>10</v>
      </c>
      <c r="Z98" s="24" t="s">
        <v>10</v>
      </c>
      <c r="AA98" s="24" t="s">
        <v>10</v>
      </c>
      <c r="AB98" s="24" t="s">
        <v>10</v>
      </c>
      <c r="AC98" s="24" t="s">
        <v>10</v>
      </c>
      <c r="AD98" s="24" t="s">
        <v>10</v>
      </c>
      <c r="AE98" s="24" t="s">
        <v>10</v>
      </c>
      <c r="AF98" s="24" t="s">
        <v>10</v>
      </c>
      <c r="AG98" s="24" t="s">
        <v>10</v>
      </c>
      <c r="AH98" s="24" t="s">
        <v>10</v>
      </c>
      <c r="AI98" s="24" t="s">
        <v>10</v>
      </c>
      <c r="AJ98" s="24" t="s">
        <v>10</v>
      </c>
      <c r="AK98" s="24" t="s">
        <v>10</v>
      </c>
      <c r="AL98" s="24" t="s">
        <v>10</v>
      </c>
      <c r="AM98" s="24" t="s">
        <v>10</v>
      </c>
      <c r="AN98" s="24" t="s">
        <v>10</v>
      </c>
      <c r="AO98" s="24" t="s">
        <v>10</v>
      </c>
      <c r="AP98" s="24" t="s">
        <v>10</v>
      </c>
      <c r="AX98" s="24">
        <f t="shared" si="4"/>
        <v>22</v>
      </c>
      <c r="AY98" s="24">
        <f t="shared" si="5"/>
        <v>1</v>
      </c>
    </row>
    <row r="99" spans="1:51" x14ac:dyDescent="0.25">
      <c r="A99" s="24" t="str">
        <f>IF(ISERROR(MATCH(E99,PWR_Lab!$S$3:$S$140,0)),"*","")</f>
        <v>*</v>
      </c>
      <c r="B99" s="24" t="s">
        <v>18</v>
      </c>
      <c r="C99" s="24" t="str">
        <f t="shared" si="3"/>
        <v>UCPWR_FLAB-M</v>
      </c>
      <c r="D99" s="24" t="s">
        <v>12</v>
      </c>
      <c r="E99" s="24" t="str" cm="1">
        <f t="array" ref="E99">INDEX(PWR_Lab!$A$2:$A$179,AX99)</f>
        <v>ERSOLTC03-N</v>
      </c>
      <c r="F99" s="24" t="s">
        <v>7</v>
      </c>
      <c r="G99" s="24" t="s">
        <v>7</v>
      </c>
      <c r="H99" s="24" t="s">
        <v>7</v>
      </c>
      <c r="I99" s="24">
        <v>3</v>
      </c>
      <c r="J99" s="24" cm="1">
        <f t="array" ref="J99">-INDEX(PWR_Lab!$F$2:$I$179,AX99,AY99)</f>
        <v>-2.7050000000000001E-2</v>
      </c>
      <c r="K99" s="24" t="s">
        <v>10</v>
      </c>
      <c r="L99" s="24" t="s">
        <v>10</v>
      </c>
      <c r="M99" s="24" t="s">
        <v>10</v>
      </c>
      <c r="N99" s="24" t="s">
        <v>10</v>
      </c>
      <c r="O99" s="24" t="s">
        <v>10</v>
      </c>
      <c r="P99" s="24" t="s">
        <v>10</v>
      </c>
      <c r="Q99" s="24" t="s">
        <v>10</v>
      </c>
      <c r="R99" s="24" t="s">
        <v>10</v>
      </c>
      <c r="S99" s="24" t="s">
        <v>10</v>
      </c>
      <c r="T99" s="24" t="s">
        <v>10</v>
      </c>
      <c r="U99" s="24" t="s">
        <v>10</v>
      </c>
      <c r="V99" s="24" t="s">
        <v>10</v>
      </c>
      <c r="W99" s="24" t="s">
        <v>10</v>
      </c>
      <c r="X99" s="24" t="s">
        <v>10</v>
      </c>
      <c r="Y99" s="24" t="s">
        <v>10</v>
      </c>
      <c r="Z99" s="24" t="s">
        <v>10</v>
      </c>
      <c r="AA99" s="24" t="s">
        <v>10</v>
      </c>
      <c r="AB99" s="24" t="s">
        <v>10</v>
      </c>
      <c r="AC99" s="24" t="s">
        <v>10</v>
      </c>
      <c r="AD99" s="24" t="s">
        <v>10</v>
      </c>
      <c r="AE99" s="24" t="s">
        <v>10</v>
      </c>
      <c r="AF99" s="24" t="s">
        <v>10</v>
      </c>
      <c r="AG99" s="24" t="s">
        <v>10</v>
      </c>
      <c r="AH99" s="24" t="s">
        <v>10</v>
      </c>
      <c r="AI99" s="24" t="s">
        <v>10</v>
      </c>
      <c r="AJ99" s="24" t="s">
        <v>10</v>
      </c>
      <c r="AK99" s="24" t="s">
        <v>10</v>
      </c>
      <c r="AL99" s="24" t="s">
        <v>10</v>
      </c>
      <c r="AM99" s="24" t="s">
        <v>10</v>
      </c>
      <c r="AN99" s="24" t="s">
        <v>10</v>
      </c>
      <c r="AO99" s="24" t="s">
        <v>10</v>
      </c>
      <c r="AP99" s="24" t="s">
        <v>10</v>
      </c>
      <c r="AX99" s="24">
        <f t="shared" si="4"/>
        <v>22</v>
      </c>
      <c r="AY99" s="24">
        <f t="shared" si="5"/>
        <v>2</v>
      </c>
    </row>
    <row r="100" spans="1:51" x14ac:dyDescent="0.25">
      <c r="A100" s="24" t="str">
        <f>IF(ISERROR(MATCH(E100,PWR_Lab!$S$3:$S$140,0)),"*","")</f>
        <v>*</v>
      </c>
      <c r="B100" s="24" t="s">
        <v>18</v>
      </c>
      <c r="C100" s="24" t="str">
        <f t="shared" si="3"/>
        <v>UCPWR_FLAB-S</v>
      </c>
      <c r="D100" s="24" t="s">
        <v>12</v>
      </c>
      <c r="E100" s="24" t="str" cm="1">
        <f t="array" ref="E100">INDEX(PWR_Lab!$A$2:$A$179,AX100)</f>
        <v>ERSOLTC03-N</v>
      </c>
      <c r="F100" s="24" t="s">
        <v>7</v>
      </c>
      <c r="G100" s="24" t="s">
        <v>7</v>
      </c>
      <c r="H100" s="24" t="s">
        <v>7</v>
      </c>
      <c r="I100" s="24">
        <v>3</v>
      </c>
      <c r="J100" s="24" cm="1">
        <f t="array" ref="J100">-INDEX(PWR_Lab!$F$2:$I$179,AX100,AY100)</f>
        <v>-8.949E-2</v>
      </c>
      <c r="K100" s="24" t="s">
        <v>10</v>
      </c>
      <c r="L100" s="24" t="s">
        <v>10</v>
      </c>
      <c r="M100" s="24" t="s">
        <v>10</v>
      </c>
      <c r="N100" s="24" t="s">
        <v>10</v>
      </c>
      <c r="O100" s="24" t="s">
        <v>10</v>
      </c>
      <c r="P100" s="24" t="s">
        <v>10</v>
      </c>
      <c r="Q100" s="24" t="s">
        <v>10</v>
      </c>
      <c r="R100" s="24" t="s">
        <v>10</v>
      </c>
      <c r="S100" s="24" t="s">
        <v>10</v>
      </c>
      <c r="T100" s="24" t="s">
        <v>10</v>
      </c>
      <c r="U100" s="24" t="s">
        <v>10</v>
      </c>
      <c r="V100" s="24" t="s">
        <v>10</v>
      </c>
      <c r="W100" s="24" t="s">
        <v>10</v>
      </c>
      <c r="X100" s="24" t="s">
        <v>10</v>
      </c>
      <c r="Y100" s="24" t="s">
        <v>10</v>
      </c>
      <c r="Z100" s="24" t="s">
        <v>10</v>
      </c>
      <c r="AA100" s="24" t="s">
        <v>10</v>
      </c>
      <c r="AB100" s="24" t="s">
        <v>10</v>
      </c>
      <c r="AC100" s="24" t="s">
        <v>10</v>
      </c>
      <c r="AD100" s="24" t="s">
        <v>10</v>
      </c>
      <c r="AE100" s="24" t="s">
        <v>10</v>
      </c>
      <c r="AF100" s="24" t="s">
        <v>10</v>
      </c>
      <c r="AG100" s="24" t="s">
        <v>10</v>
      </c>
      <c r="AH100" s="24" t="s">
        <v>10</v>
      </c>
      <c r="AI100" s="24" t="s">
        <v>10</v>
      </c>
      <c r="AJ100" s="24" t="s">
        <v>10</v>
      </c>
      <c r="AK100" s="24" t="s">
        <v>10</v>
      </c>
      <c r="AL100" s="24" t="s">
        <v>10</v>
      </c>
      <c r="AM100" s="24" t="s">
        <v>10</v>
      </c>
      <c r="AN100" s="24" t="s">
        <v>10</v>
      </c>
      <c r="AO100" s="24" t="s">
        <v>10</v>
      </c>
      <c r="AP100" s="24" t="s">
        <v>10</v>
      </c>
      <c r="AX100" s="24">
        <f t="shared" si="4"/>
        <v>22</v>
      </c>
      <c r="AY100" s="24">
        <f t="shared" si="5"/>
        <v>3</v>
      </c>
    </row>
    <row r="101" spans="1:51" x14ac:dyDescent="0.25">
      <c r="A101" s="24" t="str">
        <f>IF(ISERROR(MATCH(E101,PWR_Lab!$S$3:$S$140,0)),"*","")</f>
        <v>*</v>
      </c>
      <c r="B101" s="24" t="s">
        <v>18</v>
      </c>
      <c r="C101" s="24" t="str">
        <f t="shared" si="3"/>
        <v>UCPWR_FLAB-T</v>
      </c>
      <c r="D101" s="24" t="s">
        <v>12</v>
      </c>
      <c r="E101" s="24" t="str" cm="1">
        <f t="array" ref="E101">INDEX(PWR_Lab!$A$2:$A$179,AX101)</f>
        <v>ERSOLTC03-N</v>
      </c>
      <c r="F101" s="24" t="s">
        <v>7</v>
      </c>
      <c r="G101" s="24" t="s">
        <v>7</v>
      </c>
      <c r="H101" s="24" t="s">
        <v>7</v>
      </c>
      <c r="I101" s="24">
        <v>3</v>
      </c>
      <c r="J101" s="24" cm="1">
        <f t="array" ref="J101">-INDEX(PWR_Lab!$F$2:$I$179,AX101,AY101)</f>
        <v>-0.32040000000000002</v>
      </c>
      <c r="K101" s="24" t="s">
        <v>10</v>
      </c>
      <c r="L101" s="24" t="s">
        <v>10</v>
      </c>
      <c r="M101" s="24" t="s">
        <v>10</v>
      </c>
      <c r="N101" s="24" t="s">
        <v>10</v>
      </c>
      <c r="O101" s="24" t="s">
        <v>10</v>
      </c>
      <c r="P101" s="24" t="s">
        <v>10</v>
      </c>
      <c r="Q101" s="24" t="s">
        <v>10</v>
      </c>
      <c r="R101" s="24" t="s">
        <v>10</v>
      </c>
      <c r="S101" s="24" t="s">
        <v>10</v>
      </c>
      <c r="T101" s="24" t="s">
        <v>10</v>
      </c>
      <c r="U101" s="24" t="s">
        <v>10</v>
      </c>
      <c r="V101" s="24" t="s">
        <v>10</v>
      </c>
      <c r="W101" s="24" t="s">
        <v>10</v>
      </c>
      <c r="X101" s="24" t="s">
        <v>10</v>
      </c>
      <c r="Y101" s="24" t="s">
        <v>10</v>
      </c>
      <c r="Z101" s="24" t="s">
        <v>10</v>
      </c>
      <c r="AA101" s="24" t="s">
        <v>10</v>
      </c>
      <c r="AB101" s="24" t="s">
        <v>10</v>
      </c>
      <c r="AC101" s="24" t="s">
        <v>10</v>
      </c>
      <c r="AD101" s="24" t="s">
        <v>10</v>
      </c>
      <c r="AE101" s="24" t="s">
        <v>10</v>
      </c>
      <c r="AF101" s="24" t="s">
        <v>10</v>
      </c>
      <c r="AG101" s="24" t="s">
        <v>10</v>
      </c>
      <c r="AH101" s="24" t="s">
        <v>10</v>
      </c>
      <c r="AI101" s="24" t="s">
        <v>10</v>
      </c>
      <c r="AJ101" s="24" t="s">
        <v>10</v>
      </c>
      <c r="AK101" s="24" t="s">
        <v>10</v>
      </c>
      <c r="AL101" s="24" t="s">
        <v>10</v>
      </c>
      <c r="AM101" s="24" t="s">
        <v>10</v>
      </c>
      <c r="AN101" s="24" t="s">
        <v>10</v>
      </c>
      <c r="AO101" s="24" t="s">
        <v>10</v>
      </c>
      <c r="AP101" s="24" t="s">
        <v>10</v>
      </c>
      <c r="AX101" s="24">
        <f t="shared" si="4"/>
        <v>22</v>
      </c>
      <c r="AY101" s="24">
        <f t="shared" si="5"/>
        <v>4</v>
      </c>
    </row>
    <row r="102" spans="1:51" x14ac:dyDescent="0.25">
      <c r="A102" s="24" t="str">
        <f>IF(ISERROR(MATCH(E102,PWR_Lab!$S$3:$S$140,0)),"*","")</f>
        <v/>
      </c>
      <c r="B102" s="24" t="s">
        <v>18</v>
      </c>
      <c r="C102" s="24" t="str">
        <f t="shared" si="3"/>
        <v>UCPWR_FLAB-P</v>
      </c>
      <c r="D102" s="24" t="s">
        <v>12</v>
      </c>
      <c r="E102" s="24" t="str" cm="1">
        <f t="array" ref="E102">INDEX(PWR_Lab!$A$2:$A$179,AX102)</f>
        <v>ERSOLTC09-N</v>
      </c>
      <c r="F102" s="24" t="s">
        <v>7</v>
      </c>
      <c r="G102" s="24" t="s">
        <v>7</v>
      </c>
      <c r="H102" s="24" t="s">
        <v>7</v>
      </c>
      <c r="I102" s="24">
        <v>3</v>
      </c>
      <c r="J102" s="24" cm="1">
        <f t="array" ref="J102">-INDEX(PWR_Lab!$F$2:$I$179,AX102,AY102)</f>
        <v>-2.3769999999999999E-2</v>
      </c>
      <c r="K102" s="24" t="s">
        <v>10</v>
      </c>
      <c r="L102" s="24" t="s">
        <v>10</v>
      </c>
      <c r="M102" s="24" t="s">
        <v>10</v>
      </c>
      <c r="N102" s="24" t="s">
        <v>10</v>
      </c>
      <c r="O102" s="24" t="s">
        <v>10</v>
      </c>
      <c r="P102" s="24" t="s">
        <v>10</v>
      </c>
      <c r="Q102" s="24" t="s">
        <v>10</v>
      </c>
      <c r="R102" s="24" t="s">
        <v>10</v>
      </c>
      <c r="S102" s="24" t="s">
        <v>10</v>
      </c>
      <c r="T102" s="24" t="s">
        <v>10</v>
      </c>
      <c r="U102" s="24" t="s">
        <v>10</v>
      </c>
      <c r="V102" s="24" t="s">
        <v>10</v>
      </c>
      <c r="W102" s="24" t="s">
        <v>10</v>
      </c>
      <c r="X102" s="24" t="s">
        <v>10</v>
      </c>
      <c r="Y102" s="24" t="s">
        <v>10</v>
      </c>
      <c r="Z102" s="24" t="s">
        <v>10</v>
      </c>
      <c r="AA102" s="24" t="s">
        <v>10</v>
      </c>
      <c r="AB102" s="24" t="s">
        <v>10</v>
      </c>
      <c r="AC102" s="24" t="s">
        <v>10</v>
      </c>
      <c r="AD102" s="24" t="s">
        <v>10</v>
      </c>
      <c r="AE102" s="24" t="s">
        <v>10</v>
      </c>
      <c r="AF102" s="24" t="s">
        <v>10</v>
      </c>
      <c r="AG102" s="24" t="s">
        <v>10</v>
      </c>
      <c r="AH102" s="24" t="s">
        <v>10</v>
      </c>
      <c r="AI102" s="24" t="s">
        <v>10</v>
      </c>
      <c r="AJ102" s="24" t="s">
        <v>10</v>
      </c>
      <c r="AK102" s="24" t="s">
        <v>10</v>
      </c>
      <c r="AL102" s="24" t="s">
        <v>10</v>
      </c>
      <c r="AM102" s="24" t="s">
        <v>10</v>
      </c>
      <c r="AN102" s="24" t="s">
        <v>10</v>
      </c>
      <c r="AO102" s="24" t="s">
        <v>10</v>
      </c>
      <c r="AP102" s="24" t="s">
        <v>10</v>
      </c>
      <c r="AX102" s="24">
        <f t="shared" si="4"/>
        <v>23</v>
      </c>
      <c r="AY102" s="24">
        <f t="shared" si="5"/>
        <v>1</v>
      </c>
    </row>
    <row r="103" spans="1:51" x14ac:dyDescent="0.25">
      <c r="A103" s="24" t="str">
        <f>IF(ISERROR(MATCH(E103,PWR_Lab!$S$3:$S$140,0)),"*","")</f>
        <v/>
      </c>
      <c r="B103" s="24" t="s">
        <v>18</v>
      </c>
      <c r="C103" s="24" t="str">
        <f t="shared" si="3"/>
        <v>UCPWR_FLAB-M</v>
      </c>
      <c r="D103" s="24" t="s">
        <v>12</v>
      </c>
      <c r="E103" s="24" t="str" cm="1">
        <f t="array" ref="E103">INDEX(PWR_Lab!$A$2:$A$179,AX103)</f>
        <v>ERSOLTC09-N</v>
      </c>
      <c r="F103" s="24" t="s">
        <v>7</v>
      </c>
      <c r="G103" s="24" t="s">
        <v>7</v>
      </c>
      <c r="H103" s="24" t="s">
        <v>7</v>
      </c>
      <c r="I103" s="24">
        <v>3</v>
      </c>
      <c r="J103" s="24" cm="1">
        <f t="array" ref="J103">-INDEX(PWR_Lab!$F$2:$I$179,AX103,AY103)</f>
        <v>-2.7050000000000001E-2</v>
      </c>
      <c r="K103" s="24" t="s">
        <v>10</v>
      </c>
      <c r="L103" s="24" t="s">
        <v>10</v>
      </c>
      <c r="M103" s="24" t="s">
        <v>10</v>
      </c>
      <c r="N103" s="24" t="s">
        <v>10</v>
      </c>
      <c r="O103" s="24" t="s">
        <v>10</v>
      </c>
      <c r="P103" s="24" t="s">
        <v>10</v>
      </c>
      <c r="Q103" s="24" t="s">
        <v>10</v>
      </c>
      <c r="R103" s="24" t="s">
        <v>10</v>
      </c>
      <c r="S103" s="24" t="s">
        <v>10</v>
      </c>
      <c r="T103" s="24" t="s">
        <v>10</v>
      </c>
      <c r="U103" s="24" t="s">
        <v>10</v>
      </c>
      <c r="V103" s="24" t="s">
        <v>10</v>
      </c>
      <c r="W103" s="24" t="s">
        <v>10</v>
      </c>
      <c r="X103" s="24" t="s">
        <v>10</v>
      </c>
      <c r="Y103" s="24" t="s">
        <v>10</v>
      </c>
      <c r="Z103" s="24" t="s">
        <v>10</v>
      </c>
      <c r="AA103" s="24" t="s">
        <v>10</v>
      </c>
      <c r="AB103" s="24" t="s">
        <v>10</v>
      </c>
      <c r="AC103" s="24" t="s">
        <v>10</v>
      </c>
      <c r="AD103" s="24" t="s">
        <v>10</v>
      </c>
      <c r="AE103" s="24" t="s">
        <v>10</v>
      </c>
      <c r="AF103" s="24" t="s">
        <v>10</v>
      </c>
      <c r="AG103" s="24" t="s">
        <v>10</v>
      </c>
      <c r="AH103" s="24" t="s">
        <v>10</v>
      </c>
      <c r="AI103" s="24" t="s">
        <v>10</v>
      </c>
      <c r="AJ103" s="24" t="s">
        <v>10</v>
      </c>
      <c r="AK103" s="24" t="s">
        <v>10</v>
      </c>
      <c r="AL103" s="24" t="s">
        <v>10</v>
      </c>
      <c r="AM103" s="24" t="s">
        <v>10</v>
      </c>
      <c r="AN103" s="24" t="s">
        <v>10</v>
      </c>
      <c r="AO103" s="24" t="s">
        <v>10</v>
      </c>
      <c r="AP103" s="24" t="s">
        <v>10</v>
      </c>
      <c r="AX103" s="24">
        <f t="shared" si="4"/>
        <v>23</v>
      </c>
      <c r="AY103" s="24">
        <f t="shared" si="5"/>
        <v>2</v>
      </c>
    </row>
    <row r="104" spans="1:51" x14ac:dyDescent="0.25">
      <c r="A104" s="24" t="str">
        <f>IF(ISERROR(MATCH(E104,PWR_Lab!$S$3:$S$140,0)),"*","")</f>
        <v/>
      </c>
      <c r="B104" s="24" t="s">
        <v>18</v>
      </c>
      <c r="C104" s="24" t="str">
        <f t="shared" si="3"/>
        <v>UCPWR_FLAB-S</v>
      </c>
      <c r="D104" s="24" t="s">
        <v>12</v>
      </c>
      <c r="E104" s="24" t="str" cm="1">
        <f t="array" ref="E104">INDEX(PWR_Lab!$A$2:$A$179,AX104)</f>
        <v>ERSOLTC09-N</v>
      </c>
      <c r="F104" s="24" t="s">
        <v>7</v>
      </c>
      <c r="G104" s="24" t="s">
        <v>7</v>
      </c>
      <c r="H104" s="24" t="s">
        <v>7</v>
      </c>
      <c r="I104" s="24">
        <v>3</v>
      </c>
      <c r="J104" s="24" cm="1">
        <f t="array" ref="J104">-INDEX(PWR_Lab!$F$2:$I$179,AX104,AY104)</f>
        <v>-8.949E-2</v>
      </c>
      <c r="K104" s="24" t="s">
        <v>10</v>
      </c>
      <c r="L104" s="24" t="s">
        <v>10</v>
      </c>
      <c r="M104" s="24" t="s">
        <v>10</v>
      </c>
      <c r="N104" s="24" t="s">
        <v>10</v>
      </c>
      <c r="O104" s="24" t="s">
        <v>10</v>
      </c>
      <c r="P104" s="24" t="s">
        <v>10</v>
      </c>
      <c r="Q104" s="24" t="s">
        <v>10</v>
      </c>
      <c r="R104" s="24" t="s">
        <v>10</v>
      </c>
      <c r="S104" s="24" t="s">
        <v>10</v>
      </c>
      <c r="T104" s="24" t="s">
        <v>10</v>
      </c>
      <c r="U104" s="24" t="s">
        <v>10</v>
      </c>
      <c r="V104" s="24" t="s">
        <v>10</v>
      </c>
      <c r="W104" s="24" t="s">
        <v>10</v>
      </c>
      <c r="X104" s="24" t="s">
        <v>10</v>
      </c>
      <c r="Y104" s="24" t="s">
        <v>10</v>
      </c>
      <c r="Z104" s="24" t="s">
        <v>10</v>
      </c>
      <c r="AA104" s="24" t="s">
        <v>10</v>
      </c>
      <c r="AB104" s="24" t="s">
        <v>10</v>
      </c>
      <c r="AC104" s="24" t="s">
        <v>10</v>
      </c>
      <c r="AD104" s="24" t="s">
        <v>10</v>
      </c>
      <c r="AE104" s="24" t="s">
        <v>10</v>
      </c>
      <c r="AF104" s="24" t="s">
        <v>10</v>
      </c>
      <c r="AG104" s="24" t="s">
        <v>10</v>
      </c>
      <c r="AH104" s="24" t="s">
        <v>10</v>
      </c>
      <c r="AI104" s="24" t="s">
        <v>10</v>
      </c>
      <c r="AJ104" s="24" t="s">
        <v>10</v>
      </c>
      <c r="AK104" s="24" t="s">
        <v>10</v>
      </c>
      <c r="AL104" s="24" t="s">
        <v>10</v>
      </c>
      <c r="AM104" s="24" t="s">
        <v>10</v>
      </c>
      <c r="AN104" s="24" t="s">
        <v>10</v>
      </c>
      <c r="AO104" s="24" t="s">
        <v>10</v>
      </c>
      <c r="AP104" s="24" t="s">
        <v>10</v>
      </c>
      <c r="AX104" s="24">
        <f t="shared" si="4"/>
        <v>23</v>
      </c>
      <c r="AY104" s="24">
        <f t="shared" si="5"/>
        <v>3</v>
      </c>
    </row>
    <row r="105" spans="1:51" x14ac:dyDescent="0.25">
      <c r="A105" s="24" t="str">
        <f>IF(ISERROR(MATCH(E105,PWR_Lab!$S$3:$S$140,0)),"*","")</f>
        <v/>
      </c>
      <c r="B105" s="24" t="s">
        <v>18</v>
      </c>
      <c r="C105" s="24" t="str">
        <f t="shared" si="3"/>
        <v>UCPWR_FLAB-T</v>
      </c>
      <c r="D105" s="24" t="s">
        <v>12</v>
      </c>
      <c r="E105" s="24" t="str" cm="1">
        <f t="array" ref="E105">INDEX(PWR_Lab!$A$2:$A$179,AX105)</f>
        <v>ERSOLTC09-N</v>
      </c>
      <c r="F105" s="24" t="s">
        <v>7</v>
      </c>
      <c r="G105" s="24" t="s">
        <v>7</v>
      </c>
      <c r="H105" s="24" t="s">
        <v>7</v>
      </c>
      <c r="I105" s="24">
        <v>3</v>
      </c>
      <c r="J105" s="24" cm="1">
        <f t="array" ref="J105">-INDEX(PWR_Lab!$F$2:$I$179,AX105,AY105)</f>
        <v>-0.32040000000000002</v>
      </c>
      <c r="K105" s="24" t="s">
        <v>10</v>
      </c>
      <c r="L105" s="24" t="s">
        <v>10</v>
      </c>
      <c r="M105" s="24" t="s">
        <v>10</v>
      </c>
      <c r="N105" s="24" t="s">
        <v>10</v>
      </c>
      <c r="O105" s="24" t="s">
        <v>10</v>
      </c>
      <c r="P105" s="24" t="s">
        <v>10</v>
      </c>
      <c r="Q105" s="24" t="s">
        <v>10</v>
      </c>
      <c r="R105" s="24" t="s">
        <v>10</v>
      </c>
      <c r="S105" s="24" t="s">
        <v>10</v>
      </c>
      <c r="T105" s="24" t="s">
        <v>10</v>
      </c>
      <c r="U105" s="24" t="s">
        <v>10</v>
      </c>
      <c r="V105" s="24" t="s">
        <v>10</v>
      </c>
      <c r="W105" s="24" t="s">
        <v>10</v>
      </c>
      <c r="X105" s="24" t="s">
        <v>10</v>
      </c>
      <c r="Y105" s="24" t="s">
        <v>10</v>
      </c>
      <c r="Z105" s="24" t="s">
        <v>10</v>
      </c>
      <c r="AA105" s="24" t="s">
        <v>10</v>
      </c>
      <c r="AB105" s="24" t="s">
        <v>10</v>
      </c>
      <c r="AC105" s="24" t="s">
        <v>10</v>
      </c>
      <c r="AD105" s="24" t="s">
        <v>10</v>
      </c>
      <c r="AE105" s="24" t="s">
        <v>10</v>
      </c>
      <c r="AF105" s="24" t="s">
        <v>10</v>
      </c>
      <c r="AG105" s="24" t="s">
        <v>10</v>
      </c>
      <c r="AH105" s="24" t="s">
        <v>10</v>
      </c>
      <c r="AI105" s="24" t="s">
        <v>10</v>
      </c>
      <c r="AJ105" s="24" t="s">
        <v>10</v>
      </c>
      <c r="AK105" s="24" t="s">
        <v>10</v>
      </c>
      <c r="AL105" s="24" t="s">
        <v>10</v>
      </c>
      <c r="AM105" s="24" t="s">
        <v>10</v>
      </c>
      <c r="AN105" s="24" t="s">
        <v>10</v>
      </c>
      <c r="AO105" s="24" t="s">
        <v>10</v>
      </c>
      <c r="AP105" s="24" t="s">
        <v>10</v>
      </c>
      <c r="AX105" s="24">
        <f t="shared" si="4"/>
        <v>23</v>
      </c>
      <c r="AY105" s="24">
        <f t="shared" si="5"/>
        <v>4</v>
      </c>
    </row>
    <row r="106" spans="1:51" x14ac:dyDescent="0.25">
      <c r="A106" s="24" t="str">
        <f>IF(ISERROR(MATCH(E106,PWR_Lab!$S$3:$S$140,0)),"*","")</f>
        <v/>
      </c>
      <c r="B106" s="24" t="s">
        <v>18</v>
      </c>
      <c r="C106" s="24" t="str">
        <f t="shared" si="3"/>
        <v>UCPWR_FLAB-P</v>
      </c>
      <c r="D106" s="24" t="s">
        <v>12</v>
      </c>
      <c r="E106" s="24" t="str" cm="1">
        <f t="array" ref="E106">INDEX(PWR_Lab!$A$2:$A$179,AX106)</f>
        <v>ERWNDH-N</v>
      </c>
      <c r="F106" s="24" t="s">
        <v>7</v>
      </c>
      <c r="G106" s="24" t="s">
        <v>7</v>
      </c>
      <c r="H106" s="24" t="s">
        <v>7</v>
      </c>
      <c r="I106" s="24">
        <v>3</v>
      </c>
      <c r="J106" s="24" cm="1">
        <f t="array" ref="J106">-INDEX(PWR_Lab!$F$2:$I$179,AX106,AY106)</f>
        <v>-1.6049999999999998E-2</v>
      </c>
      <c r="K106" s="24" t="s">
        <v>10</v>
      </c>
      <c r="L106" s="24" t="s">
        <v>10</v>
      </c>
      <c r="M106" s="24" t="s">
        <v>10</v>
      </c>
      <c r="N106" s="24" t="s">
        <v>10</v>
      </c>
      <c r="O106" s="24" t="s">
        <v>10</v>
      </c>
      <c r="P106" s="24" t="s">
        <v>10</v>
      </c>
      <c r="Q106" s="24" t="s">
        <v>10</v>
      </c>
      <c r="R106" s="24" t="s">
        <v>10</v>
      </c>
      <c r="S106" s="24" t="s">
        <v>10</v>
      </c>
      <c r="T106" s="24" t="s">
        <v>10</v>
      </c>
      <c r="U106" s="24" t="s">
        <v>10</v>
      </c>
      <c r="V106" s="24" t="s">
        <v>10</v>
      </c>
      <c r="W106" s="24" t="s">
        <v>10</v>
      </c>
      <c r="X106" s="24" t="s">
        <v>10</v>
      </c>
      <c r="Y106" s="24" t="s">
        <v>10</v>
      </c>
      <c r="Z106" s="24" t="s">
        <v>10</v>
      </c>
      <c r="AA106" s="24" t="s">
        <v>10</v>
      </c>
      <c r="AB106" s="24" t="s">
        <v>10</v>
      </c>
      <c r="AC106" s="24" t="s">
        <v>10</v>
      </c>
      <c r="AD106" s="24" t="s">
        <v>10</v>
      </c>
      <c r="AE106" s="24" t="s">
        <v>10</v>
      </c>
      <c r="AF106" s="24" t="s">
        <v>10</v>
      </c>
      <c r="AG106" s="24" t="s">
        <v>10</v>
      </c>
      <c r="AH106" s="24" t="s">
        <v>10</v>
      </c>
      <c r="AI106" s="24" t="s">
        <v>10</v>
      </c>
      <c r="AJ106" s="24" t="s">
        <v>10</v>
      </c>
      <c r="AK106" s="24" t="s">
        <v>10</v>
      </c>
      <c r="AL106" s="24" t="s">
        <v>10</v>
      </c>
      <c r="AM106" s="24" t="s">
        <v>10</v>
      </c>
      <c r="AN106" s="24" t="s">
        <v>10</v>
      </c>
      <c r="AO106" s="24" t="s">
        <v>10</v>
      </c>
      <c r="AP106" s="24" t="s">
        <v>10</v>
      </c>
      <c r="AX106" s="24">
        <f t="shared" si="4"/>
        <v>24</v>
      </c>
      <c r="AY106" s="24">
        <f t="shared" si="5"/>
        <v>1</v>
      </c>
    </row>
    <row r="107" spans="1:51" x14ac:dyDescent="0.25">
      <c r="A107" s="24" t="str">
        <f>IF(ISERROR(MATCH(E107,PWR_Lab!$S$3:$S$140,0)),"*","")</f>
        <v/>
      </c>
      <c r="B107" s="24" t="s">
        <v>18</v>
      </c>
      <c r="C107" s="24" t="str">
        <f t="shared" si="3"/>
        <v>UCPWR_FLAB-M</v>
      </c>
      <c r="D107" s="24" t="s">
        <v>12</v>
      </c>
      <c r="E107" s="24" t="str" cm="1">
        <f t="array" ref="E107">INDEX(PWR_Lab!$A$2:$A$179,AX107)</f>
        <v>ERWNDH-N</v>
      </c>
      <c r="F107" s="24" t="s">
        <v>7</v>
      </c>
      <c r="G107" s="24" t="s">
        <v>7</v>
      </c>
      <c r="H107" s="24" t="s">
        <v>7</v>
      </c>
      <c r="I107" s="24">
        <v>3</v>
      </c>
      <c r="J107" s="24" cm="1">
        <f t="array" ref="J107">-INDEX(PWR_Lab!$F$2:$I$179,AX107,AY107)</f>
        <v>-1.8259999999999998E-2</v>
      </c>
      <c r="K107" s="24" t="s">
        <v>10</v>
      </c>
      <c r="L107" s="24" t="s">
        <v>10</v>
      </c>
      <c r="M107" s="24" t="s">
        <v>10</v>
      </c>
      <c r="N107" s="24" t="s">
        <v>10</v>
      </c>
      <c r="O107" s="24" t="s">
        <v>10</v>
      </c>
      <c r="P107" s="24" t="s">
        <v>10</v>
      </c>
      <c r="Q107" s="24" t="s">
        <v>10</v>
      </c>
      <c r="R107" s="24" t="s">
        <v>10</v>
      </c>
      <c r="S107" s="24" t="s">
        <v>10</v>
      </c>
      <c r="T107" s="24" t="s">
        <v>10</v>
      </c>
      <c r="U107" s="24" t="s">
        <v>10</v>
      </c>
      <c r="V107" s="24" t="s">
        <v>10</v>
      </c>
      <c r="W107" s="24" t="s">
        <v>10</v>
      </c>
      <c r="X107" s="24" t="s">
        <v>10</v>
      </c>
      <c r="Y107" s="24" t="s">
        <v>10</v>
      </c>
      <c r="Z107" s="24" t="s">
        <v>10</v>
      </c>
      <c r="AA107" s="24" t="s">
        <v>10</v>
      </c>
      <c r="AB107" s="24" t="s">
        <v>10</v>
      </c>
      <c r="AC107" s="24" t="s">
        <v>10</v>
      </c>
      <c r="AD107" s="24" t="s">
        <v>10</v>
      </c>
      <c r="AE107" s="24" t="s">
        <v>10</v>
      </c>
      <c r="AF107" s="24" t="s">
        <v>10</v>
      </c>
      <c r="AG107" s="24" t="s">
        <v>10</v>
      </c>
      <c r="AH107" s="24" t="s">
        <v>10</v>
      </c>
      <c r="AI107" s="24" t="s">
        <v>10</v>
      </c>
      <c r="AJ107" s="24" t="s">
        <v>10</v>
      </c>
      <c r="AK107" s="24" t="s">
        <v>10</v>
      </c>
      <c r="AL107" s="24" t="s">
        <v>10</v>
      </c>
      <c r="AM107" s="24" t="s">
        <v>10</v>
      </c>
      <c r="AN107" s="24" t="s">
        <v>10</v>
      </c>
      <c r="AO107" s="24" t="s">
        <v>10</v>
      </c>
      <c r="AP107" s="24" t="s">
        <v>10</v>
      </c>
      <c r="AX107" s="24">
        <f t="shared" si="4"/>
        <v>24</v>
      </c>
      <c r="AY107" s="24">
        <f t="shared" si="5"/>
        <v>2</v>
      </c>
    </row>
    <row r="108" spans="1:51" x14ac:dyDescent="0.25">
      <c r="A108" s="24" t="str">
        <f>IF(ISERROR(MATCH(E108,PWR_Lab!$S$3:$S$140,0)),"*","")</f>
        <v/>
      </c>
      <c r="B108" s="24" t="s">
        <v>18</v>
      </c>
      <c r="C108" s="24" t="str">
        <f t="shared" si="3"/>
        <v>UCPWR_FLAB-S</v>
      </c>
      <c r="D108" s="24" t="s">
        <v>12</v>
      </c>
      <c r="E108" s="24" t="str" cm="1">
        <f t="array" ref="E108">INDEX(PWR_Lab!$A$2:$A$179,AX108)</f>
        <v>ERWNDH-N</v>
      </c>
      <c r="F108" s="24" t="s">
        <v>7</v>
      </c>
      <c r="G108" s="24" t="s">
        <v>7</v>
      </c>
      <c r="H108" s="24" t="s">
        <v>7</v>
      </c>
      <c r="I108" s="24">
        <v>3</v>
      </c>
      <c r="J108" s="24" cm="1">
        <f t="array" ref="J108">-INDEX(PWR_Lab!$F$2:$I$179,AX108,AY108)</f>
        <v>-6.0429999999999998E-2</v>
      </c>
      <c r="K108" s="24" t="s">
        <v>10</v>
      </c>
      <c r="L108" s="24" t="s">
        <v>10</v>
      </c>
      <c r="M108" s="24" t="s">
        <v>10</v>
      </c>
      <c r="N108" s="24" t="s">
        <v>10</v>
      </c>
      <c r="O108" s="24" t="s">
        <v>10</v>
      </c>
      <c r="P108" s="24" t="s">
        <v>10</v>
      </c>
      <c r="Q108" s="24" t="s">
        <v>10</v>
      </c>
      <c r="R108" s="24" t="s">
        <v>10</v>
      </c>
      <c r="S108" s="24" t="s">
        <v>10</v>
      </c>
      <c r="T108" s="24" t="s">
        <v>10</v>
      </c>
      <c r="U108" s="24" t="s">
        <v>10</v>
      </c>
      <c r="V108" s="24" t="s">
        <v>10</v>
      </c>
      <c r="W108" s="24" t="s">
        <v>10</v>
      </c>
      <c r="X108" s="24" t="s">
        <v>10</v>
      </c>
      <c r="Y108" s="24" t="s">
        <v>10</v>
      </c>
      <c r="Z108" s="24" t="s">
        <v>10</v>
      </c>
      <c r="AA108" s="24" t="s">
        <v>10</v>
      </c>
      <c r="AB108" s="24" t="s">
        <v>10</v>
      </c>
      <c r="AC108" s="24" t="s">
        <v>10</v>
      </c>
      <c r="AD108" s="24" t="s">
        <v>10</v>
      </c>
      <c r="AE108" s="24" t="s">
        <v>10</v>
      </c>
      <c r="AF108" s="24" t="s">
        <v>10</v>
      </c>
      <c r="AG108" s="24" t="s">
        <v>10</v>
      </c>
      <c r="AH108" s="24" t="s">
        <v>10</v>
      </c>
      <c r="AI108" s="24" t="s">
        <v>10</v>
      </c>
      <c r="AJ108" s="24" t="s">
        <v>10</v>
      </c>
      <c r="AK108" s="24" t="s">
        <v>10</v>
      </c>
      <c r="AL108" s="24" t="s">
        <v>10</v>
      </c>
      <c r="AM108" s="24" t="s">
        <v>10</v>
      </c>
      <c r="AN108" s="24" t="s">
        <v>10</v>
      </c>
      <c r="AO108" s="24" t="s">
        <v>10</v>
      </c>
      <c r="AP108" s="24" t="s">
        <v>10</v>
      </c>
      <c r="AX108" s="24">
        <f t="shared" si="4"/>
        <v>24</v>
      </c>
      <c r="AY108" s="24">
        <f t="shared" si="5"/>
        <v>3</v>
      </c>
    </row>
    <row r="109" spans="1:51" x14ac:dyDescent="0.25">
      <c r="A109" s="24" t="str">
        <f>IF(ISERROR(MATCH(E109,PWR_Lab!$S$3:$S$140,0)),"*","")</f>
        <v/>
      </c>
      <c r="B109" s="24" t="s">
        <v>18</v>
      </c>
      <c r="C109" s="24" t="str">
        <f t="shared" si="3"/>
        <v>UCPWR_FLAB-T</v>
      </c>
      <c r="D109" s="24" t="s">
        <v>12</v>
      </c>
      <c r="E109" s="24" t="str" cm="1">
        <f t="array" ref="E109">INDEX(PWR_Lab!$A$2:$A$179,AX109)</f>
        <v>ERWNDH-N</v>
      </c>
      <c r="F109" s="24" t="s">
        <v>7</v>
      </c>
      <c r="G109" s="24" t="s">
        <v>7</v>
      </c>
      <c r="H109" s="24" t="s">
        <v>7</v>
      </c>
      <c r="I109" s="24">
        <v>3</v>
      </c>
      <c r="J109" s="24" cm="1">
        <f t="array" ref="J109">-INDEX(PWR_Lab!$F$2:$I$179,AX109,AY109)</f>
        <v>-0.21634</v>
      </c>
      <c r="K109" s="24" t="s">
        <v>10</v>
      </c>
      <c r="L109" s="24" t="s">
        <v>10</v>
      </c>
      <c r="M109" s="24" t="s">
        <v>10</v>
      </c>
      <c r="N109" s="24" t="s">
        <v>10</v>
      </c>
      <c r="O109" s="24" t="s">
        <v>10</v>
      </c>
      <c r="P109" s="24" t="s">
        <v>10</v>
      </c>
      <c r="Q109" s="24" t="s">
        <v>10</v>
      </c>
      <c r="R109" s="24" t="s">
        <v>10</v>
      </c>
      <c r="S109" s="24" t="s">
        <v>10</v>
      </c>
      <c r="T109" s="24" t="s">
        <v>10</v>
      </c>
      <c r="U109" s="24" t="s">
        <v>10</v>
      </c>
      <c r="V109" s="24" t="s">
        <v>10</v>
      </c>
      <c r="W109" s="24" t="s">
        <v>10</v>
      </c>
      <c r="X109" s="24" t="s">
        <v>10</v>
      </c>
      <c r="Y109" s="24" t="s">
        <v>10</v>
      </c>
      <c r="Z109" s="24" t="s">
        <v>10</v>
      </c>
      <c r="AA109" s="24" t="s">
        <v>10</v>
      </c>
      <c r="AB109" s="24" t="s">
        <v>10</v>
      </c>
      <c r="AC109" s="24" t="s">
        <v>10</v>
      </c>
      <c r="AD109" s="24" t="s">
        <v>10</v>
      </c>
      <c r="AE109" s="24" t="s">
        <v>10</v>
      </c>
      <c r="AF109" s="24" t="s">
        <v>10</v>
      </c>
      <c r="AG109" s="24" t="s">
        <v>10</v>
      </c>
      <c r="AH109" s="24" t="s">
        <v>10</v>
      </c>
      <c r="AI109" s="24" t="s">
        <v>10</v>
      </c>
      <c r="AJ109" s="24" t="s">
        <v>10</v>
      </c>
      <c r="AK109" s="24" t="s">
        <v>10</v>
      </c>
      <c r="AL109" s="24" t="s">
        <v>10</v>
      </c>
      <c r="AM109" s="24" t="s">
        <v>10</v>
      </c>
      <c r="AN109" s="24" t="s">
        <v>10</v>
      </c>
      <c r="AO109" s="24" t="s">
        <v>10</v>
      </c>
      <c r="AP109" s="24" t="s">
        <v>10</v>
      </c>
      <c r="AX109" s="24">
        <f t="shared" si="4"/>
        <v>24</v>
      </c>
      <c r="AY109" s="24">
        <f t="shared" si="5"/>
        <v>4</v>
      </c>
    </row>
    <row r="110" spans="1:51" x14ac:dyDescent="0.25">
      <c r="A110" s="24" t="str">
        <f>IF(ISERROR(MATCH(E110,PWR_Lab!$S$3:$S$140,0)),"*","")</f>
        <v>*</v>
      </c>
      <c r="B110" s="24" t="s">
        <v>18</v>
      </c>
      <c r="C110" s="24" t="str">
        <f t="shared" si="3"/>
        <v>UCPWR_FLAB-P</v>
      </c>
      <c r="D110" s="24" t="s">
        <v>12</v>
      </c>
      <c r="E110" s="24" t="str" cm="1">
        <f t="array" ref="E110">INDEX(PWR_Lab!$A$2:$A$179,AX110)</f>
        <v>ESTSCOM</v>
      </c>
      <c r="F110" s="24" t="s">
        <v>7</v>
      </c>
      <c r="G110" s="24" t="s">
        <v>7</v>
      </c>
      <c r="H110" s="24" t="s">
        <v>7</v>
      </c>
      <c r="I110" s="24">
        <v>3</v>
      </c>
      <c r="J110" s="24" cm="1">
        <f t="array" ref="J110">-INDEX(PWR_Lab!$F$2:$I$179,AX110,AY110)</f>
        <v>-1.72E-2</v>
      </c>
      <c r="K110" s="24" t="s">
        <v>10</v>
      </c>
      <c r="L110" s="24" t="s">
        <v>10</v>
      </c>
      <c r="M110" s="24" t="s">
        <v>10</v>
      </c>
      <c r="N110" s="24" t="s">
        <v>10</v>
      </c>
      <c r="O110" s="24" t="s">
        <v>10</v>
      </c>
      <c r="P110" s="24" t="s">
        <v>10</v>
      </c>
      <c r="Q110" s="24" t="s">
        <v>10</v>
      </c>
      <c r="R110" s="24" t="s">
        <v>10</v>
      </c>
      <c r="S110" s="24" t="s">
        <v>10</v>
      </c>
      <c r="T110" s="24" t="s">
        <v>10</v>
      </c>
      <c r="U110" s="24" t="s">
        <v>10</v>
      </c>
      <c r="V110" s="24" t="s">
        <v>10</v>
      </c>
      <c r="W110" s="24" t="s">
        <v>10</v>
      </c>
      <c r="X110" s="24" t="s">
        <v>10</v>
      </c>
      <c r="Y110" s="24" t="s">
        <v>10</v>
      </c>
      <c r="Z110" s="24" t="s">
        <v>10</v>
      </c>
      <c r="AA110" s="24" t="s">
        <v>10</v>
      </c>
      <c r="AB110" s="24" t="s">
        <v>10</v>
      </c>
      <c r="AC110" s="24" t="s">
        <v>10</v>
      </c>
      <c r="AD110" s="24" t="s">
        <v>10</v>
      </c>
      <c r="AE110" s="24" t="s">
        <v>10</v>
      </c>
      <c r="AF110" s="24" t="s">
        <v>10</v>
      </c>
      <c r="AG110" s="24" t="s">
        <v>10</v>
      </c>
      <c r="AH110" s="24" t="s">
        <v>10</v>
      </c>
      <c r="AI110" s="24" t="s">
        <v>10</v>
      </c>
      <c r="AJ110" s="24" t="s">
        <v>10</v>
      </c>
      <c r="AK110" s="24" t="s">
        <v>10</v>
      </c>
      <c r="AL110" s="24" t="s">
        <v>10</v>
      </c>
      <c r="AM110" s="24" t="s">
        <v>10</v>
      </c>
      <c r="AN110" s="24" t="s">
        <v>10</v>
      </c>
      <c r="AO110" s="24" t="s">
        <v>10</v>
      </c>
      <c r="AP110" s="24" t="s">
        <v>10</v>
      </c>
      <c r="AX110" s="24">
        <f t="shared" si="4"/>
        <v>25</v>
      </c>
      <c r="AY110" s="24">
        <f t="shared" si="5"/>
        <v>1</v>
      </c>
    </row>
    <row r="111" spans="1:51" x14ac:dyDescent="0.25">
      <c r="A111" s="24" t="str">
        <f>IF(ISERROR(MATCH(E111,PWR_Lab!$S$3:$S$140,0)),"*","")</f>
        <v>*</v>
      </c>
      <c r="B111" s="24" t="s">
        <v>18</v>
      </c>
      <c r="C111" s="24" t="str">
        <f t="shared" si="3"/>
        <v>UCPWR_FLAB-M</v>
      </c>
      <c r="D111" s="24" t="s">
        <v>12</v>
      </c>
      <c r="E111" s="24" t="str" cm="1">
        <f t="array" ref="E111">INDEX(PWR_Lab!$A$2:$A$179,AX111)</f>
        <v>ESTSCOM</v>
      </c>
      <c r="F111" s="24" t="s">
        <v>7</v>
      </c>
      <c r="G111" s="24" t="s">
        <v>7</v>
      </c>
      <c r="H111" s="24" t="s">
        <v>7</v>
      </c>
      <c r="I111" s="24">
        <v>3</v>
      </c>
      <c r="J111" s="24" cm="1">
        <f t="array" ref="J111">-INDEX(PWR_Lab!$F$2:$I$179,AX111,AY111)</f>
        <v>-1.958E-2</v>
      </c>
      <c r="K111" s="24" t="s">
        <v>10</v>
      </c>
      <c r="L111" s="24" t="s">
        <v>10</v>
      </c>
      <c r="M111" s="24" t="s">
        <v>10</v>
      </c>
      <c r="N111" s="24" t="s">
        <v>10</v>
      </c>
      <c r="O111" s="24" t="s">
        <v>10</v>
      </c>
      <c r="P111" s="24" t="s">
        <v>10</v>
      </c>
      <c r="Q111" s="24" t="s">
        <v>10</v>
      </c>
      <c r="R111" s="24" t="s">
        <v>10</v>
      </c>
      <c r="S111" s="24" t="s">
        <v>10</v>
      </c>
      <c r="T111" s="24" t="s">
        <v>10</v>
      </c>
      <c r="U111" s="24" t="s">
        <v>10</v>
      </c>
      <c r="V111" s="24" t="s">
        <v>10</v>
      </c>
      <c r="W111" s="24" t="s">
        <v>10</v>
      </c>
      <c r="X111" s="24" t="s">
        <v>10</v>
      </c>
      <c r="Y111" s="24" t="s">
        <v>10</v>
      </c>
      <c r="Z111" s="24" t="s">
        <v>10</v>
      </c>
      <c r="AA111" s="24" t="s">
        <v>10</v>
      </c>
      <c r="AB111" s="24" t="s">
        <v>10</v>
      </c>
      <c r="AC111" s="24" t="s">
        <v>10</v>
      </c>
      <c r="AD111" s="24" t="s">
        <v>10</v>
      </c>
      <c r="AE111" s="24" t="s">
        <v>10</v>
      </c>
      <c r="AF111" s="24" t="s">
        <v>10</v>
      </c>
      <c r="AG111" s="24" t="s">
        <v>10</v>
      </c>
      <c r="AH111" s="24" t="s">
        <v>10</v>
      </c>
      <c r="AI111" s="24" t="s">
        <v>10</v>
      </c>
      <c r="AJ111" s="24" t="s">
        <v>10</v>
      </c>
      <c r="AK111" s="24" t="s">
        <v>10</v>
      </c>
      <c r="AL111" s="24" t="s">
        <v>10</v>
      </c>
      <c r="AM111" s="24" t="s">
        <v>10</v>
      </c>
      <c r="AN111" s="24" t="s">
        <v>10</v>
      </c>
      <c r="AO111" s="24" t="s">
        <v>10</v>
      </c>
      <c r="AP111" s="24" t="s">
        <v>10</v>
      </c>
      <c r="AX111" s="24">
        <f t="shared" si="4"/>
        <v>25</v>
      </c>
      <c r="AY111" s="24">
        <f t="shared" si="5"/>
        <v>2</v>
      </c>
    </row>
    <row r="112" spans="1:51" x14ac:dyDescent="0.25">
      <c r="A112" s="24" t="str">
        <f>IF(ISERROR(MATCH(E112,PWR_Lab!$S$3:$S$140,0)),"*","")</f>
        <v>*</v>
      </c>
      <c r="B112" s="24" t="s">
        <v>18</v>
      </c>
      <c r="C112" s="24" t="str">
        <f t="shared" si="3"/>
        <v>UCPWR_FLAB-S</v>
      </c>
      <c r="D112" s="24" t="s">
        <v>12</v>
      </c>
      <c r="E112" s="24" t="str" cm="1">
        <f t="array" ref="E112">INDEX(PWR_Lab!$A$2:$A$179,AX112)</f>
        <v>ESTSCOM</v>
      </c>
      <c r="F112" s="24" t="s">
        <v>7</v>
      </c>
      <c r="G112" s="24" t="s">
        <v>7</v>
      </c>
      <c r="H112" s="24" t="s">
        <v>7</v>
      </c>
      <c r="I112" s="24">
        <v>3</v>
      </c>
      <c r="J112" s="24" cm="1">
        <f t="array" ref="J112">-INDEX(PWR_Lab!$F$2:$I$179,AX112,AY112)</f>
        <v>-6.4769999999999994E-2</v>
      </c>
      <c r="K112" s="24" t="s">
        <v>10</v>
      </c>
      <c r="L112" s="24" t="s">
        <v>10</v>
      </c>
      <c r="M112" s="24" t="s">
        <v>10</v>
      </c>
      <c r="N112" s="24" t="s">
        <v>10</v>
      </c>
      <c r="O112" s="24" t="s">
        <v>10</v>
      </c>
      <c r="P112" s="24" t="s">
        <v>10</v>
      </c>
      <c r="Q112" s="24" t="s">
        <v>10</v>
      </c>
      <c r="R112" s="24" t="s">
        <v>10</v>
      </c>
      <c r="S112" s="24" t="s">
        <v>10</v>
      </c>
      <c r="T112" s="24" t="s">
        <v>10</v>
      </c>
      <c r="U112" s="24" t="s">
        <v>10</v>
      </c>
      <c r="V112" s="24" t="s">
        <v>10</v>
      </c>
      <c r="W112" s="24" t="s">
        <v>10</v>
      </c>
      <c r="X112" s="24" t="s">
        <v>10</v>
      </c>
      <c r="Y112" s="24" t="s">
        <v>10</v>
      </c>
      <c r="Z112" s="24" t="s">
        <v>10</v>
      </c>
      <c r="AA112" s="24" t="s">
        <v>10</v>
      </c>
      <c r="AB112" s="24" t="s">
        <v>10</v>
      </c>
      <c r="AC112" s="24" t="s">
        <v>10</v>
      </c>
      <c r="AD112" s="24" t="s">
        <v>10</v>
      </c>
      <c r="AE112" s="24" t="s">
        <v>10</v>
      </c>
      <c r="AF112" s="24" t="s">
        <v>10</v>
      </c>
      <c r="AG112" s="24" t="s">
        <v>10</v>
      </c>
      <c r="AH112" s="24" t="s">
        <v>10</v>
      </c>
      <c r="AI112" s="24" t="s">
        <v>10</v>
      </c>
      <c r="AJ112" s="24" t="s">
        <v>10</v>
      </c>
      <c r="AK112" s="24" t="s">
        <v>10</v>
      </c>
      <c r="AL112" s="24" t="s">
        <v>10</v>
      </c>
      <c r="AM112" s="24" t="s">
        <v>10</v>
      </c>
      <c r="AN112" s="24" t="s">
        <v>10</v>
      </c>
      <c r="AO112" s="24" t="s">
        <v>10</v>
      </c>
      <c r="AP112" s="24" t="s">
        <v>10</v>
      </c>
      <c r="AX112" s="24">
        <f t="shared" si="4"/>
        <v>25</v>
      </c>
      <c r="AY112" s="24">
        <f t="shared" si="5"/>
        <v>3</v>
      </c>
    </row>
    <row r="113" spans="1:51" x14ac:dyDescent="0.25">
      <c r="A113" s="24" t="str">
        <f>IF(ISERROR(MATCH(E113,PWR_Lab!$S$3:$S$140,0)),"*","")</f>
        <v>*</v>
      </c>
      <c r="B113" s="24" t="s">
        <v>18</v>
      </c>
      <c r="C113" s="24" t="str">
        <f t="shared" si="3"/>
        <v>UCPWR_FLAB-T</v>
      </c>
      <c r="D113" s="24" t="s">
        <v>12</v>
      </c>
      <c r="E113" s="24" t="str" cm="1">
        <f t="array" ref="E113">INDEX(PWR_Lab!$A$2:$A$179,AX113)</f>
        <v>ESTSCOM</v>
      </c>
      <c r="F113" s="24" t="s">
        <v>7</v>
      </c>
      <c r="G113" s="24" t="s">
        <v>7</v>
      </c>
      <c r="H113" s="24" t="s">
        <v>7</v>
      </c>
      <c r="I113" s="24">
        <v>3</v>
      </c>
      <c r="J113" s="24" cm="1">
        <f t="array" ref="J113">-INDEX(PWR_Lab!$F$2:$I$179,AX113,AY113)</f>
        <v>-0.23189000000000001</v>
      </c>
      <c r="K113" s="24" t="s">
        <v>10</v>
      </c>
      <c r="L113" s="24" t="s">
        <v>10</v>
      </c>
      <c r="M113" s="24" t="s">
        <v>10</v>
      </c>
      <c r="N113" s="24" t="s">
        <v>10</v>
      </c>
      <c r="O113" s="24" t="s">
        <v>10</v>
      </c>
      <c r="P113" s="24" t="s">
        <v>10</v>
      </c>
      <c r="Q113" s="24" t="s">
        <v>10</v>
      </c>
      <c r="R113" s="24" t="s">
        <v>10</v>
      </c>
      <c r="S113" s="24" t="s">
        <v>10</v>
      </c>
      <c r="T113" s="24" t="s">
        <v>10</v>
      </c>
      <c r="U113" s="24" t="s">
        <v>10</v>
      </c>
      <c r="V113" s="24" t="s">
        <v>10</v>
      </c>
      <c r="W113" s="24" t="s">
        <v>10</v>
      </c>
      <c r="X113" s="24" t="s">
        <v>10</v>
      </c>
      <c r="Y113" s="24" t="s">
        <v>10</v>
      </c>
      <c r="Z113" s="24" t="s">
        <v>10</v>
      </c>
      <c r="AA113" s="24" t="s">
        <v>10</v>
      </c>
      <c r="AB113" s="24" t="s">
        <v>10</v>
      </c>
      <c r="AC113" s="24" t="s">
        <v>10</v>
      </c>
      <c r="AD113" s="24" t="s">
        <v>10</v>
      </c>
      <c r="AE113" s="24" t="s">
        <v>10</v>
      </c>
      <c r="AF113" s="24" t="s">
        <v>10</v>
      </c>
      <c r="AG113" s="24" t="s">
        <v>10</v>
      </c>
      <c r="AH113" s="24" t="s">
        <v>10</v>
      </c>
      <c r="AI113" s="24" t="s">
        <v>10</v>
      </c>
      <c r="AJ113" s="24" t="s">
        <v>10</v>
      </c>
      <c r="AK113" s="24" t="s">
        <v>10</v>
      </c>
      <c r="AL113" s="24" t="s">
        <v>10</v>
      </c>
      <c r="AM113" s="24" t="s">
        <v>10</v>
      </c>
      <c r="AN113" s="24" t="s">
        <v>10</v>
      </c>
      <c r="AO113" s="24" t="s">
        <v>10</v>
      </c>
      <c r="AP113" s="24" t="s">
        <v>10</v>
      </c>
      <c r="AX113" s="24">
        <f t="shared" si="4"/>
        <v>25</v>
      </c>
      <c r="AY113" s="24">
        <f t="shared" si="5"/>
        <v>4</v>
      </c>
    </row>
    <row r="114" spans="1:51" x14ac:dyDescent="0.25">
      <c r="A114" s="24" t="str">
        <f>IF(ISERROR(MATCH(E114,PWR_Lab!$S$3:$S$140,0)),"*","")</f>
        <v>*</v>
      </c>
      <c r="B114" s="24" t="s">
        <v>18</v>
      </c>
      <c r="C114" s="24" t="str">
        <f t="shared" si="3"/>
        <v>UCPWR_FLAB-P</v>
      </c>
      <c r="D114" s="24" t="s">
        <v>12</v>
      </c>
      <c r="E114" s="24" t="str" cm="1">
        <f t="array" ref="E114">INDEX(PWR_Lab!$A$2:$A$179,AX114)</f>
        <v>ESTSICP</v>
      </c>
      <c r="F114" s="24" t="s">
        <v>7</v>
      </c>
      <c r="G114" s="24" t="s">
        <v>7</v>
      </c>
      <c r="H114" s="24" t="s">
        <v>7</v>
      </c>
      <c r="I114" s="24">
        <v>3</v>
      </c>
      <c r="J114" s="24" cm="1">
        <f t="array" ref="J114">-INDEX(PWR_Lab!$F$2:$I$179,AX114,AY114)</f>
        <v>-1.72E-2</v>
      </c>
      <c r="K114" s="24" t="s">
        <v>10</v>
      </c>
      <c r="L114" s="24" t="s">
        <v>10</v>
      </c>
      <c r="M114" s="24" t="s">
        <v>10</v>
      </c>
      <c r="N114" s="24" t="s">
        <v>10</v>
      </c>
      <c r="O114" s="24" t="s">
        <v>10</v>
      </c>
      <c r="P114" s="24" t="s">
        <v>10</v>
      </c>
      <c r="Q114" s="24" t="s">
        <v>10</v>
      </c>
      <c r="R114" s="24" t="s">
        <v>10</v>
      </c>
      <c r="S114" s="24" t="s">
        <v>10</v>
      </c>
      <c r="T114" s="24" t="s">
        <v>10</v>
      </c>
      <c r="U114" s="24" t="s">
        <v>10</v>
      </c>
      <c r="V114" s="24" t="s">
        <v>10</v>
      </c>
      <c r="W114" s="24" t="s">
        <v>10</v>
      </c>
      <c r="X114" s="24" t="s">
        <v>10</v>
      </c>
      <c r="Y114" s="24" t="s">
        <v>10</v>
      </c>
      <c r="Z114" s="24" t="s">
        <v>10</v>
      </c>
      <c r="AA114" s="24" t="s">
        <v>10</v>
      </c>
      <c r="AB114" s="24" t="s">
        <v>10</v>
      </c>
      <c r="AC114" s="24" t="s">
        <v>10</v>
      </c>
      <c r="AD114" s="24" t="s">
        <v>10</v>
      </c>
      <c r="AE114" s="24" t="s">
        <v>10</v>
      </c>
      <c r="AF114" s="24" t="s">
        <v>10</v>
      </c>
      <c r="AG114" s="24" t="s">
        <v>10</v>
      </c>
      <c r="AH114" s="24" t="s">
        <v>10</v>
      </c>
      <c r="AI114" s="24" t="s">
        <v>10</v>
      </c>
      <c r="AJ114" s="24" t="s">
        <v>10</v>
      </c>
      <c r="AK114" s="24" t="s">
        <v>10</v>
      </c>
      <c r="AL114" s="24" t="s">
        <v>10</v>
      </c>
      <c r="AM114" s="24" t="s">
        <v>10</v>
      </c>
      <c r="AN114" s="24" t="s">
        <v>10</v>
      </c>
      <c r="AO114" s="24" t="s">
        <v>10</v>
      </c>
      <c r="AP114" s="24" t="s">
        <v>10</v>
      </c>
      <c r="AX114" s="24">
        <f t="shared" si="4"/>
        <v>26</v>
      </c>
      <c r="AY114" s="24">
        <f t="shared" si="5"/>
        <v>1</v>
      </c>
    </row>
    <row r="115" spans="1:51" x14ac:dyDescent="0.25">
      <c r="A115" s="24" t="str">
        <f>IF(ISERROR(MATCH(E115,PWR_Lab!$S$3:$S$140,0)),"*","")</f>
        <v>*</v>
      </c>
      <c r="B115" s="24" t="s">
        <v>18</v>
      </c>
      <c r="C115" s="24" t="str">
        <f t="shared" si="3"/>
        <v>UCPWR_FLAB-M</v>
      </c>
      <c r="D115" s="24" t="s">
        <v>12</v>
      </c>
      <c r="E115" s="24" t="str" cm="1">
        <f t="array" ref="E115">INDEX(PWR_Lab!$A$2:$A$179,AX115)</f>
        <v>ESTSICP</v>
      </c>
      <c r="F115" s="24" t="s">
        <v>7</v>
      </c>
      <c r="G115" s="24" t="s">
        <v>7</v>
      </c>
      <c r="H115" s="24" t="s">
        <v>7</v>
      </c>
      <c r="I115" s="24">
        <v>3</v>
      </c>
      <c r="J115" s="24" cm="1">
        <f t="array" ref="J115">-INDEX(PWR_Lab!$F$2:$I$179,AX115,AY115)</f>
        <v>-1.958E-2</v>
      </c>
      <c r="K115" s="24" t="s">
        <v>10</v>
      </c>
      <c r="L115" s="24" t="s">
        <v>10</v>
      </c>
      <c r="M115" s="24" t="s">
        <v>10</v>
      </c>
      <c r="N115" s="24" t="s">
        <v>10</v>
      </c>
      <c r="O115" s="24" t="s">
        <v>10</v>
      </c>
      <c r="P115" s="24" t="s">
        <v>10</v>
      </c>
      <c r="Q115" s="24" t="s">
        <v>10</v>
      </c>
      <c r="R115" s="24" t="s">
        <v>10</v>
      </c>
      <c r="S115" s="24" t="s">
        <v>10</v>
      </c>
      <c r="T115" s="24" t="s">
        <v>10</v>
      </c>
      <c r="U115" s="24" t="s">
        <v>10</v>
      </c>
      <c r="V115" s="24" t="s">
        <v>10</v>
      </c>
      <c r="W115" s="24" t="s">
        <v>10</v>
      </c>
      <c r="X115" s="24" t="s">
        <v>10</v>
      </c>
      <c r="Y115" s="24" t="s">
        <v>10</v>
      </c>
      <c r="Z115" s="24" t="s">
        <v>10</v>
      </c>
      <c r="AA115" s="24" t="s">
        <v>10</v>
      </c>
      <c r="AB115" s="24" t="s">
        <v>10</v>
      </c>
      <c r="AC115" s="24" t="s">
        <v>10</v>
      </c>
      <c r="AD115" s="24" t="s">
        <v>10</v>
      </c>
      <c r="AE115" s="24" t="s">
        <v>10</v>
      </c>
      <c r="AF115" s="24" t="s">
        <v>10</v>
      </c>
      <c r="AG115" s="24" t="s">
        <v>10</v>
      </c>
      <c r="AH115" s="24" t="s">
        <v>10</v>
      </c>
      <c r="AI115" s="24" t="s">
        <v>10</v>
      </c>
      <c r="AJ115" s="24" t="s">
        <v>10</v>
      </c>
      <c r="AK115" s="24" t="s">
        <v>10</v>
      </c>
      <c r="AL115" s="24" t="s">
        <v>10</v>
      </c>
      <c r="AM115" s="24" t="s">
        <v>10</v>
      </c>
      <c r="AN115" s="24" t="s">
        <v>10</v>
      </c>
      <c r="AO115" s="24" t="s">
        <v>10</v>
      </c>
      <c r="AP115" s="24" t="s">
        <v>10</v>
      </c>
      <c r="AX115" s="24">
        <f t="shared" si="4"/>
        <v>26</v>
      </c>
      <c r="AY115" s="24">
        <f t="shared" si="5"/>
        <v>2</v>
      </c>
    </row>
    <row r="116" spans="1:51" x14ac:dyDescent="0.25">
      <c r="A116" s="24" t="str">
        <f>IF(ISERROR(MATCH(E116,PWR_Lab!$S$3:$S$140,0)),"*","")</f>
        <v>*</v>
      </c>
      <c r="B116" s="24" t="s">
        <v>18</v>
      </c>
      <c r="C116" s="24" t="str">
        <f t="shared" si="3"/>
        <v>UCPWR_FLAB-S</v>
      </c>
      <c r="D116" s="24" t="s">
        <v>12</v>
      </c>
      <c r="E116" s="24" t="str" cm="1">
        <f t="array" ref="E116">INDEX(PWR_Lab!$A$2:$A$179,AX116)</f>
        <v>ESTSICP</v>
      </c>
      <c r="F116" s="24" t="s">
        <v>7</v>
      </c>
      <c r="G116" s="24" t="s">
        <v>7</v>
      </c>
      <c r="H116" s="24" t="s">
        <v>7</v>
      </c>
      <c r="I116" s="24">
        <v>3</v>
      </c>
      <c r="J116" s="24" cm="1">
        <f t="array" ref="J116">-INDEX(PWR_Lab!$F$2:$I$179,AX116,AY116)</f>
        <v>-6.4769999999999994E-2</v>
      </c>
      <c r="K116" s="24" t="s">
        <v>10</v>
      </c>
      <c r="L116" s="24" t="s">
        <v>10</v>
      </c>
      <c r="M116" s="24" t="s">
        <v>10</v>
      </c>
      <c r="N116" s="24" t="s">
        <v>10</v>
      </c>
      <c r="O116" s="24" t="s">
        <v>10</v>
      </c>
      <c r="P116" s="24" t="s">
        <v>10</v>
      </c>
      <c r="Q116" s="24" t="s">
        <v>10</v>
      </c>
      <c r="R116" s="24" t="s">
        <v>10</v>
      </c>
      <c r="S116" s="24" t="s">
        <v>10</v>
      </c>
      <c r="T116" s="24" t="s">
        <v>10</v>
      </c>
      <c r="U116" s="24" t="s">
        <v>10</v>
      </c>
      <c r="V116" s="24" t="s">
        <v>10</v>
      </c>
      <c r="W116" s="24" t="s">
        <v>10</v>
      </c>
      <c r="X116" s="24" t="s">
        <v>10</v>
      </c>
      <c r="Y116" s="24" t="s">
        <v>10</v>
      </c>
      <c r="Z116" s="24" t="s">
        <v>10</v>
      </c>
      <c r="AA116" s="24" t="s">
        <v>10</v>
      </c>
      <c r="AB116" s="24" t="s">
        <v>10</v>
      </c>
      <c r="AC116" s="24" t="s">
        <v>10</v>
      </c>
      <c r="AD116" s="24" t="s">
        <v>10</v>
      </c>
      <c r="AE116" s="24" t="s">
        <v>10</v>
      </c>
      <c r="AF116" s="24" t="s">
        <v>10</v>
      </c>
      <c r="AG116" s="24" t="s">
        <v>10</v>
      </c>
      <c r="AH116" s="24" t="s">
        <v>10</v>
      </c>
      <c r="AI116" s="24" t="s">
        <v>10</v>
      </c>
      <c r="AJ116" s="24" t="s">
        <v>10</v>
      </c>
      <c r="AK116" s="24" t="s">
        <v>10</v>
      </c>
      <c r="AL116" s="24" t="s">
        <v>10</v>
      </c>
      <c r="AM116" s="24" t="s">
        <v>10</v>
      </c>
      <c r="AN116" s="24" t="s">
        <v>10</v>
      </c>
      <c r="AO116" s="24" t="s">
        <v>10</v>
      </c>
      <c r="AP116" s="24" t="s">
        <v>10</v>
      </c>
      <c r="AX116" s="24">
        <f t="shared" si="4"/>
        <v>26</v>
      </c>
      <c r="AY116" s="24">
        <f t="shared" si="5"/>
        <v>3</v>
      </c>
    </row>
    <row r="117" spans="1:51" x14ac:dyDescent="0.25">
      <c r="A117" s="24" t="str">
        <f>IF(ISERROR(MATCH(E117,PWR_Lab!$S$3:$S$140,0)),"*","")</f>
        <v>*</v>
      </c>
      <c r="B117" s="24" t="s">
        <v>18</v>
      </c>
      <c r="C117" s="24" t="str">
        <f t="shared" si="3"/>
        <v>UCPWR_FLAB-T</v>
      </c>
      <c r="D117" s="24" t="s">
        <v>12</v>
      </c>
      <c r="E117" s="24" t="str" cm="1">
        <f t="array" ref="E117">INDEX(PWR_Lab!$A$2:$A$179,AX117)</f>
        <v>ESTSICP</v>
      </c>
      <c r="F117" s="24" t="s">
        <v>7</v>
      </c>
      <c r="G117" s="24" t="s">
        <v>7</v>
      </c>
      <c r="H117" s="24" t="s">
        <v>7</v>
      </c>
      <c r="I117" s="24">
        <v>3</v>
      </c>
      <c r="J117" s="24" cm="1">
        <f t="array" ref="J117">-INDEX(PWR_Lab!$F$2:$I$179,AX117,AY117)</f>
        <v>-0.23189000000000001</v>
      </c>
      <c r="K117" s="24" t="s">
        <v>10</v>
      </c>
      <c r="L117" s="24" t="s">
        <v>10</v>
      </c>
      <c r="M117" s="24" t="s">
        <v>10</v>
      </c>
      <c r="N117" s="24" t="s">
        <v>10</v>
      </c>
      <c r="O117" s="24" t="s">
        <v>10</v>
      </c>
      <c r="P117" s="24" t="s">
        <v>10</v>
      </c>
      <c r="Q117" s="24" t="s">
        <v>10</v>
      </c>
      <c r="R117" s="24" t="s">
        <v>10</v>
      </c>
      <c r="S117" s="24" t="s">
        <v>10</v>
      </c>
      <c r="T117" s="24" t="s">
        <v>10</v>
      </c>
      <c r="U117" s="24" t="s">
        <v>10</v>
      </c>
      <c r="V117" s="24" t="s">
        <v>10</v>
      </c>
      <c r="W117" s="24" t="s">
        <v>10</v>
      </c>
      <c r="X117" s="24" t="s">
        <v>10</v>
      </c>
      <c r="Y117" s="24" t="s">
        <v>10</v>
      </c>
      <c r="Z117" s="24" t="s">
        <v>10</v>
      </c>
      <c r="AA117" s="24" t="s">
        <v>10</v>
      </c>
      <c r="AB117" s="24" t="s">
        <v>10</v>
      </c>
      <c r="AC117" s="24" t="s">
        <v>10</v>
      </c>
      <c r="AD117" s="24" t="s">
        <v>10</v>
      </c>
      <c r="AE117" s="24" t="s">
        <v>10</v>
      </c>
      <c r="AF117" s="24" t="s">
        <v>10</v>
      </c>
      <c r="AG117" s="24" t="s">
        <v>10</v>
      </c>
      <c r="AH117" s="24" t="s">
        <v>10</v>
      </c>
      <c r="AI117" s="24" t="s">
        <v>10</v>
      </c>
      <c r="AJ117" s="24" t="s">
        <v>10</v>
      </c>
      <c r="AK117" s="24" t="s">
        <v>10</v>
      </c>
      <c r="AL117" s="24" t="s">
        <v>10</v>
      </c>
      <c r="AM117" s="24" t="s">
        <v>10</v>
      </c>
      <c r="AN117" s="24" t="s">
        <v>10</v>
      </c>
      <c r="AO117" s="24" t="s">
        <v>10</v>
      </c>
      <c r="AP117" s="24" t="s">
        <v>10</v>
      </c>
      <c r="AX117" s="24">
        <f t="shared" si="4"/>
        <v>26</v>
      </c>
      <c r="AY117" s="24">
        <f t="shared" si="5"/>
        <v>4</v>
      </c>
    </row>
    <row r="118" spans="1:51" x14ac:dyDescent="0.25">
      <c r="A118" s="24" t="str">
        <f>IF(ISERROR(MATCH(E118,PWR_Lab!$S$3:$S$140,0)),"*","")</f>
        <v>*</v>
      </c>
      <c r="B118" s="24" t="s">
        <v>18</v>
      </c>
      <c r="C118" s="24" t="str">
        <f t="shared" si="3"/>
        <v>UCPWR_FLAB-P</v>
      </c>
      <c r="D118" s="24" t="s">
        <v>12</v>
      </c>
      <c r="E118" s="24" t="str" cm="1">
        <f t="array" ref="E118">INDEX(PWR_Lab!$A$2:$A$179,AX118)</f>
        <v>ESTSIFA</v>
      </c>
      <c r="F118" s="24" t="s">
        <v>7</v>
      </c>
      <c r="G118" s="24" t="s">
        <v>7</v>
      </c>
      <c r="H118" s="24" t="s">
        <v>7</v>
      </c>
      <c r="I118" s="24">
        <v>3</v>
      </c>
      <c r="J118" s="24" cm="1">
        <f t="array" ref="J118">-INDEX(PWR_Lab!$F$2:$I$179,AX118,AY118)</f>
        <v>-1.72E-2</v>
      </c>
      <c r="K118" s="24" t="s">
        <v>10</v>
      </c>
      <c r="L118" s="24" t="s">
        <v>10</v>
      </c>
      <c r="M118" s="24" t="s">
        <v>10</v>
      </c>
      <c r="N118" s="24" t="s">
        <v>10</v>
      </c>
      <c r="O118" s="24" t="s">
        <v>10</v>
      </c>
      <c r="P118" s="24" t="s">
        <v>10</v>
      </c>
      <c r="Q118" s="24" t="s">
        <v>10</v>
      </c>
      <c r="R118" s="24" t="s">
        <v>10</v>
      </c>
      <c r="S118" s="24" t="s">
        <v>10</v>
      </c>
      <c r="T118" s="24" t="s">
        <v>10</v>
      </c>
      <c r="U118" s="24" t="s">
        <v>10</v>
      </c>
      <c r="V118" s="24" t="s">
        <v>10</v>
      </c>
      <c r="W118" s="24" t="s">
        <v>10</v>
      </c>
      <c r="X118" s="24" t="s">
        <v>10</v>
      </c>
      <c r="Y118" s="24" t="s">
        <v>10</v>
      </c>
      <c r="Z118" s="24" t="s">
        <v>10</v>
      </c>
      <c r="AA118" s="24" t="s">
        <v>10</v>
      </c>
      <c r="AB118" s="24" t="s">
        <v>10</v>
      </c>
      <c r="AC118" s="24" t="s">
        <v>10</v>
      </c>
      <c r="AD118" s="24" t="s">
        <v>10</v>
      </c>
      <c r="AE118" s="24" t="s">
        <v>10</v>
      </c>
      <c r="AF118" s="24" t="s">
        <v>10</v>
      </c>
      <c r="AG118" s="24" t="s">
        <v>10</v>
      </c>
      <c r="AH118" s="24" t="s">
        <v>10</v>
      </c>
      <c r="AI118" s="24" t="s">
        <v>10</v>
      </c>
      <c r="AJ118" s="24" t="s">
        <v>10</v>
      </c>
      <c r="AK118" s="24" t="s">
        <v>10</v>
      </c>
      <c r="AL118" s="24" t="s">
        <v>10</v>
      </c>
      <c r="AM118" s="24" t="s">
        <v>10</v>
      </c>
      <c r="AN118" s="24" t="s">
        <v>10</v>
      </c>
      <c r="AO118" s="24" t="s">
        <v>10</v>
      </c>
      <c r="AP118" s="24" t="s">
        <v>10</v>
      </c>
      <c r="AX118" s="24">
        <f t="shared" si="4"/>
        <v>27</v>
      </c>
      <c r="AY118" s="24">
        <f t="shared" si="5"/>
        <v>1</v>
      </c>
    </row>
    <row r="119" spans="1:51" x14ac:dyDescent="0.25">
      <c r="A119" s="24" t="str">
        <f>IF(ISERROR(MATCH(E119,PWR_Lab!$S$3:$S$140,0)),"*","")</f>
        <v>*</v>
      </c>
      <c r="B119" s="24" t="s">
        <v>18</v>
      </c>
      <c r="C119" s="24" t="str">
        <f t="shared" si="3"/>
        <v>UCPWR_FLAB-M</v>
      </c>
      <c r="D119" s="24" t="s">
        <v>12</v>
      </c>
      <c r="E119" s="24" t="str" cm="1">
        <f t="array" ref="E119">INDEX(PWR_Lab!$A$2:$A$179,AX119)</f>
        <v>ESTSIFA</v>
      </c>
      <c r="F119" s="24" t="s">
        <v>7</v>
      </c>
      <c r="G119" s="24" t="s">
        <v>7</v>
      </c>
      <c r="H119" s="24" t="s">
        <v>7</v>
      </c>
      <c r="I119" s="24">
        <v>3</v>
      </c>
      <c r="J119" s="24" cm="1">
        <f t="array" ref="J119">-INDEX(PWR_Lab!$F$2:$I$179,AX119,AY119)</f>
        <v>-1.958E-2</v>
      </c>
      <c r="K119" s="24" t="s">
        <v>10</v>
      </c>
      <c r="L119" s="24" t="s">
        <v>10</v>
      </c>
      <c r="M119" s="24" t="s">
        <v>10</v>
      </c>
      <c r="N119" s="24" t="s">
        <v>10</v>
      </c>
      <c r="O119" s="24" t="s">
        <v>10</v>
      </c>
      <c r="P119" s="24" t="s">
        <v>10</v>
      </c>
      <c r="Q119" s="24" t="s">
        <v>10</v>
      </c>
      <c r="R119" s="24" t="s">
        <v>10</v>
      </c>
      <c r="S119" s="24" t="s">
        <v>10</v>
      </c>
      <c r="T119" s="24" t="s">
        <v>10</v>
      </c>
      <c r="U119" s="24" t="s">
        <v>10</v>
      </c>
      <c r="V119" s="24" t="s">
        <v>10</v>
      </c>
      <c r="W119" s="24" t="s">
        <v>10</v>
      </c>
      <c r="X119" s="24" t="s">
        <v>10</v>
      </c>
      <c r="Y119" s="24" t="s">
        <v>10</v>
      </c>
      <c r="Z119" s="24" t="s">
        <v>10</v>
      </c>
      <c r="AA119" s="24" t="s">
        <v>10</v>
      </c>
      <c r="AB119" s="24" t="s">
        <v>10</v>
      </c>
      <c r="AC119" s="24" t="s">
        <v>10</v>
      </c>
      <c r="AD119" s="24" t="s">
        <v>10</v>
      </c>
      <c r="AE119" s="24" t="s">
        <v>10</v>
      </c>
      <c r="AF119" s="24" t="s">
        <v>10</v>
      </c>
      <c r="AG119" s="24" t="s">
        <v>10</v>
      </c>
      <c r="AH119" s="24" t="s">
        <v>10</v>
      </c>
      <c r="AI119" s="24" t="s">
        <v>10</v>
      </c>
      <c r="AJ119" s="24" t="s">
        <v>10</v>
      </c>
      <c r="AK119" s="24" t="s">
        <v>10</v>
      </c>
      <c r="AL119" s="24" t="s">
        <v>10</v>
      </c>
      <c r="AM119" s="24" t="s">
        <v>10</v>
      </c>
      <c r="AN119" s="24" t="s">
        <v>10</v>
      </c>
      <c r="AO119" s="24" t="s">
        <v>10</v>
      </c>
      <c r="AP119" s="24" t="s">
        <v>10</v>
      </c>
      <c r="AX119" s="24">
        <f t="shared" si="4"/>
        <v>27</v>
      </c>
      <c r="AY119" s="24">
        <f t="shared" si="5"/>
        <v>2</v>
      </c>
    </row>
    <row r="120" spans="1:51" x14ac:dyDescent="0.25">
      <c r="A120" s="24" t="str">
        <f>IF(ISERROR(MATCH(E120,PWR_Lab!$S$3:$S$140,0)),"*","")</f>
        <v>*</v>
      </c>
      <c r="B120" s="24" t="s">
        <v>18</v>
      </c>
      <c r="C120" s="24" t="str">
        <f t="shared" si="3"/>
        <v>UCPWR_FLAB-S</v>
      </c>
      <c r="D120" s="24" t="s">
        <v>12</v>
      </c>
      <c r="E120" s="24" t="str" cm="1">
        <f t="array" ref="E120">INDEX(PWR_Lab!$A$2:$A$179,AX120)</f>
        <v>ESTSIFA</v>
      </c>
      <c r="F120" s="24" t="s">
        <v>7</v>
      </c>
      <c r="G120" s="24" t="s">
        <v>7</v>
      </c>
      <c r="H120" s="24" t="s">
        <v>7</v>
      </c>
      <c r="I120" s="24">
        <v>3</v>
      </c>
      <c r="J120" s="24" cm="1">
        <f t="array" ref="J120">-INDEX(PWR_Lab!$F$2:$I$179,AX120,AY120)</f>
        <v>-6.4769999999999994E-2</v>
      </c>
      <c r="K120" s="24" t="s">
        <v>10</v>
      </c>
      <c r="L120" s="24" t="s">
        <v>10</v>
      </c>
      <c r="M120" s="24" t="s">
        <v>10</v>
      </c>
      <c r="N120" s="24" t="s">
        <v>10</v>
      </c>
      <c r="O120" s="24" t="s">
        <v>10</v>
      </c>
      <c r="P120" s="24" t="s">
        <v>10</v>
      </c>
      <c r="Q120" s="24" t="s">
        <v>10</v>
      </c>
      <c r="R120" s="24" t="s">
        <v>10</v>
      </c>
      <c r="S120" s="24" t="s">
        <v>10</v>
      </c>
      <c r="T120" s="24" t="s">
        <v>10</v>
      </c>
      <c r="U120" s="24" t="s">
        <v>10</v>
      </c>
      <c r="V120" s="24" t="s">
        <v>10</v>
      </c>
      <c r="W120" s="24" t="s">
        <v>10</v>
      </c>
      <c r="X120" s="24" t="s">
        <v>10</v>
      </c>
      <c r="Y120" s="24" t="s">
        <v>10</v>
      </c>
      <c r="Z120" s="24" t="s">
        <v>10</v>
      </c>
      <c r="AA120" s="24" t="s">
        <v>10</v>
      </c>
      <c r="AB120" s="24" t="s">
        <v>10</v>
      </c>
      <c r="AC120" s="24" t="s">
        <v>10</v>
      </c>
      <c r="AD120" s="24" t="s">
        <v>10</v>
      </c>
      <c r="AE120" s="24" t="s">
        <v>10</v>
      </c>
      <c r="AF120" s="24" t="s">
        <v>10</v>
      </c>
      <c r="AG120" s="24" t="s">
        <v>10</v>
      </c>
      <c r="AH120" s="24" t="s">
        <v>10</v>
      </c>
      <c r="AI120" s="24" t="s">
        <v>10</v>
      </c>
      <c r="AJ120" s="24" t="s">
        <v>10</v>
      </c>
      <c r="AK120" s="24" t="s">
        <v>10</v>
      </c>
      <c r="AL120" s="24" t="s">
        <v>10</v>
      </c>
      <c r="AM120" s="24" t="s">
        <v>10</v>
      </c>
      <c r="AN120" s="24" t="s">
        <v>10</v>
      </c>
      <c r="AO120" s="24" t="s">
        <v>10</v>
      </c>
      <c r="AP120" s="24" t="s">
        <v>10</v>
      </c>
      <c r="AX120" s="24">
        <f t="shared" si="4"/>
        <v>27</v>
      </c>
      <c r="AY120" s="24">
        <f t="shared" si="5"/>
        <v>3</v>
      </c>
    </row>
    <row r="121" spans="1:51" x14ac:dyDescent="0.25">
      <c r="A121" s="24" t="str">
        <f>IF(ISERROR(MATCH(E121,PWR_Lab!$S$3:$S$140,0)),"*","")</f>
        <v>*</v>
      </c>
      <c r="B121" s="24" t="s">
        <v>18</v>
      </c>
      <c r="C121" s="24" t="str">
        <f t="shared" si="3"/>
        <v>UCPWR_FLAB-T</v>
      </c>
      <c r="D121" s="24" t="s">
        <v>12</v>
      </c>
      <c r="E121" s="24" t="str" cm="1">
        <f t="array" ref="E121">INDEX(PWR_Lab!$A$2:$A$179,AX121)</f>
        <v>ESTSIFA</v>
      </c>
      <c r="F121" s="24" t="s">
        <v>7</v>
      </c>
      <c r="G121" s="24" t="s">
        <v>7</v>
      </c>
      <c r="H121" s="24" t="s">
        <v>7</v>
      </c>
      <c r="I121" s="24">
        <v>3</v>
      </c>
      <c r="J121" s="24" cm="1">
        <f t="array" ref="J121">-INDEX(PWR_Lab!$F$2:$I$179,AX121,AY121)</f>
        <v>-0.23189000000000001</v>
      </c>
      <c r="K121" s="24" t="s">
        <v>10</v>
      </c>
      <c r="L121" s="24" t="s">
        <v>10</v>
      </c>
      <c r="M121" s="24" t="s">
        <v>10</v>
      </c>
      <c r="N121" s="24" t="s">
        <v>10</v>
      </c>
      <c r="O121" s="24" t="s">
        <v>10</v>
      </c>
      <c r="P121" s="24" t="s">
        <v>10</v>
      </c>
      <c r="Q121" s="24" t="s">
        <v>10</v>
      </c>
      <c r="R121" s="24" t="s">
        <v>10</v>
      </c>
      <c r="S121" s="24" t="s">
        <v>10</v>
      </c>
      <c r="T121" s="24" t="s">
        <v>10</v>
      </c>
      <c r="U121" s="24" t="s">
        <v>10</v>
      </c>
      <c r="V121" s="24" t="s">
        <v>10</v>
      </c>
      <c r="W121" s="24" t="s">
        <v>10</v>
      </c>
      <c r="X121" s="24" t="s">
        <v>10</v>
      </c>
      <c r="Y121" s="24" t="s">
        <v>10</v>
      </c>
      <c r="Z121" s="24" t="s">
        <v>10</v>
      </c>
      <c r="AA121" s="24" t="s">
        <v>10</v>
      </c>
      <c r="AB121" s="24" t="s">
        <v>10</v>
      </c>
      <c r="AC121" s="24" t="s">
        <v>10</v>
      </c>
      <c r="AD121" s="24" t="s">
        <v>10</v>
      </c>
      <c r="AE121" s="24" t="s">
        <v>10</v>
      </c>
      <c r="AF121" s="24" t="s">
        <v>10</v>
      </c>
      <c r="AG121" s="24" t="s">
        <v>10</v>
      </c>
      <c r="AH121" s="24" t="s">
        <v>10</v>
      </c>
      <c r="AI121" s="24" t="s">
        <v>10</v>
      </c>
      <c r="AJ121" s="24" t="s">
        <v>10</v>
      </c>
      <c r="AK121" s="24" t="s">
        <v>10</v>
      </c>
      <c r="AL121" s="24" t="s">
        <v>10</v>
      </c>
      <c r="AM121" s="24" t="s">
        <v>10</v>
      </c>
      <c r="AN121" s="24" t="s">
        <v>10</v>
      </c>
      <c r="AO121" s="24" t="s">
        <v>10</v>
      </c>
      <c r="AP121" s="24" t="s">
        <v>10</v>
      </c>
      <c r="AX121" s="24">
        <f t="shared" si="4"/>
        <v>27</v>
      </c>
      <c r="AY121" s="24">
        <f t="shared" si="5"/>
        <v>4</v>
      </c>
    </row>
    <row r="122" spans="1:51" x14ac:dyDescent="0.25">
      <c r="A122" s="24" t="str">
        <f>IF(ISERROR(MATCH(E122,PWR_Lab!$S$3:$S$140,0)),"*","")</f>
        <v>*</v>
      </c>
      <c r="B122" s="24" t="s">
        <v>18</v>
      </c>
      <c r="C122" s="24" t="str">
        <f t="shared" si="3"/>
        <v>UCPWR_FLAB-P</v>
      </c>
      <c r="D122" s="24" t="s">
        <v>12</v>
      </c>
      <c r="E122" s="24" t="str" cm="1">
        <f t="array" ref="E122">INDEX(PWR_Lab!$A$2:$A$179,AX122)</f>
        <v>ESTSIFB</v>
      </c>
      <c r="F122" s="24" t="s">
        <v>7</v>
      </c>
      <c r="G122" s="24" t="s">
        <v>7</v>
      </c>
      <c r="H122" s="24" t="s">
        <v>7</v>
      </c>
      <c r="I122" s="24">
        <v>3</v>
      </c>
      <c r="J122" s="24" cm="1">
        <f t="array" ref="J122">-INDEX(PWR_Lab!$F$2:$I$179,AX122,AY122)</f>
        <v>-1.72E-2</v>
      </c>
      <c r="K122" s="24" t="s">
        <v>10</v>
      </c>
      <c r="L122" s="24" t="s">
        <v>10</v>
      </c>
      <c r="M122" s="24" t="s">
        <v>10</v>
      </c>
      <c r="N122" s="24" t="s">
        <v>10</v>
      </c>
      <c r="O122" s="24" t="s">
        <v>10</v>
      </c>
      <c r="P122" s="24" t="s">
        <v>10</v>
      </c>
      <c r="Q122" s="24" t="s">
        <v>10</v>
      </c>
      <c r="R122" s="24" t="s">
        <v>10</v>
      </c>
      <c r="S122" s="24" t="s">
        <v>10</v>
      </c>
      <c r="T122" s="24" t="s">
        <v>10</v>
      </c>
      <c r="U122" s="24" t="s">
        <v>10</v>
      </c>
      <c r="V122" s="24" t="s">
        <v>10</v>
      </c>
      <c r="W122" s="24" t="s">
        <v>10</v>
      </c>
      <c r="X122" s="24" t="s">
        <v>10</v>
      </c>
      <c r="Y122" s="24" t="s">
        <v>10</v>
      </c>
      <c r="Z122" s="24" t="s">
        <v>10</v>
      </c>
      <c r="AA122" s="24" t="s">
        <v>10</v>
      </c>
      <c r="AB122" s="24" t="s">
        <v>10</v>
      </c>
      <c r="AC122" s="24" t="s">
        <v>10</v>
      </c>
      <c r="AD122" s="24" t="s">
        <v>10</v>
      </c>
      <c r="AE122" s="24" t="s">
        <v>10</v>
      </c>
      <c r="AF122" s="24" t="s">
        <v>10</v>
      </c>
      <c r="AG122" s="24" t="s">
        <v>10</v>
      </c>
      <c r="AH122" s="24" t="s">
        <v>10</v>
      </c>
      <c r="AI122" s="24" t="s">
        <v>10</v>
      </c>
      <c r="AJ122" s="24" t="s">
        <v>10</v>
      </c>
      <c r="AK122" s="24" t="s">
        <v>10</v>
      </c>
      <c r="AL122" s="24" t="s">
        <v>10</v>
      </c>
      <c r="AM122" s="24" t="s">
        <v>10</v>
      </c>
      <c r="AN122" s="24" t="s">
        <v>10</v>
      </c>
      <c r="AO122" s="24" t="s">
        <v>10</v>
      </c>
      <c r="AP122" s="24" t="s">
        <v>10</v>
      </c>
      <c r="AX122" s="24">
        <f t="shared" si="4"/>
        <v>28</v>
      </c>
      <c r="AY122" s="24">
        <f t="shared" si="5"/>
        <v>1</v>
      </c>
    </row>
    <row r="123" spans="1:51" x14ac:dyDescent="0.25">
      <c r="A123" s="24" t="str">
        <f>IF(ISERROR(MATCH(E123,PWR_Lab!$S$3:$S$140,0)),"*","")</f>
        <v>*</v>
      </c>
      <c r="B123" s="24" t="s">
        <v>18</v>
      </c>
      <c r="C123" s="24" t="str">
        <f t="shared" si="3"/>
        <v>UCPWR_FLAB-M</v>
      </c>
      <c r="D123" s="24" t="s">
        <v>12</v>
      </c>
      <c r="E123" s="24" t="str" cm="1">
        <f t="array" ref="E123">INDEX(PWR_Lab!$A$2:$A$179,AX123)</f>
        <v>ESTSIFB</v>
      </c>
      <c r="F123" s="24" t="s">
        <v>7</v>
      </c>
      <c r="G123" s="24" t="s">
        <v>7</v>
      </c>
      <c r="H123" s="24" t="s">
        <v>7</v>
      </c>
      <c r="I123" s="24">
        <v>3</v>
      </c>
      <c r="J123" s="24" cm="1">
        <f t="array" ref="J123">-INDEX(PWR_Lab!$F$2:$I$179,AX123,AY123)</f>
        <v>-1.958E-2</v>
      </c>
      <c r="K123" s="24" t="s">
        <v>10</v>
      </c>
      <c r="L123" s="24" t="s">
        <v>10</v>
      </c>
      <c r="M123" s="24" t="s">
        <v>10</v>
      </c>
      <c r="N123" s="24" t="s">
        <v>10</v>
      </c>
      <c r="O123" s="24" t="s">
        <v>10</v>
      </c>
      <c r="P123" s="24" t="s">
        <v>10</v>
      </c>
      <c r="Q123" s="24" t="s">
        <v>10</v>
      </c>
      <c r="R123" s="24" t="s">
        <v>10</v>
      </c>
      <c r="S123" s="24" t="s">
        <v>10</v>
      </c>
      <c r="T123" s="24" t="s">
        <v>10</v>
      </c>
      <c r="U123" s="24" t="s">
        <v>10</v>
      </c>
      <c r="V123" s="24" t="s">
        <v>10</v>
      </c>
      <c r="W123" s="24" t="s">
        <v>10</v>
      </c>
      <c r="X123" s="24" t="s">
        <v>10</v>
      </c>
      <c r="Y123" s="24" t="s">
        <v>10</v>
      </c>
      <c r="Z123" s="24" t="s">
        <v>10</v>
      </c>
      <c r="AA123" s="24" t="s">
        <v>10</v>
      </c>
      <c r="AB123" s="24" t="s">
        <v>10</v>
      </c>
      <c r="AC123" s="24" t="s">
        <v>10</v>
      </c>
      <c r="AD123" s="24" t="s">
        <v>10</v>
      </c>
      <c r="AE123" s="24" t="s">
        <v>10</v>
      </c>
      <c r="AF123" s="24" t="s">
        <v>10</v>
      </c>
      <c r="AG123" s="24" t="s">
        <v>10</v>
      </c>
      <c r="AH123" s="24" t="s">
        <v>10</v>
      </c>
      <c r="AI123" s="24" t="s">
        <v>10</v>
      </c>
      <c r="AJ123" s="24" t="s">
        <v>10</v>
      </c>
      <c r="AK123" s="24" t="s">
        <v>10</v>
      </c>
      <c r="AL123" s="24" t="s">
        <v>10</v>
      </c>
      <c r="AM123" s="24" t="s">
        <v>10</v>
      </c>
      <c r="AN123" s="24" t="s">
        <v>10</v>
      </c>
      <c r="AO123" s="24" t="s">
        <v>10</v>
      </c>
      <c r="AP123" s="24" t="s">
        <v>10</v>
      </c>
      <c r="AX123" s="24">
        <f t="shared" si="4"/>
        <v>28</v>
      </c>
      <c r="AY123" s="24">
        <f t="shared" si="5"/>
        <v>2</v>
      </c>
    </row>
    <row r="124" spans="1:51" x14ac:dyDescent="0.25">
      <c r="A124" s="24" t="str">
        <f>IF(ISERROR(MATCH(E124,PWR_Lab!$S$3:$S$140,0)),"*","")</f>
        <v>*</v>
      </c>
      <c r="B124" s="24" t="s">
        <v>18</v>
      </c>
      <c r="C124" s="24" t="str">
        <f t="shared" si="3"/>
        <v>UCPWR_FLAB-S</v>
      </c>
      <c r="D124" s="24" t="s">
        <v>12</v>
      </c>
      <c r="E124" s="24" t="str" cm="1">
        <f t="array" ref="E124">INDEX(PWR_Lab!$A$2:$A$179,AX124)</f>
        <v>ESTSIFB</v>
      </c>
      <c r="F124" s="24" t="s">
        <v>7</v>
      </c>
      <c r="G124" s="24" t="s">
        <v>7</v>
      </c>
      <c r="H124" s="24" t="s">
        <v>7</v>
      </c>
      <c r="I124" s="24">
        <v>3</v>
      </c>
      <c r="J124" s="24" cm="1">
        <f t="array" ref="J124">-INDEX(PWR_Lab!$F$2:$I$179,AX124,AY124)</f>
        <v>-6.4769999999999994E-2</v>
      </c>
      <c r="K124" s="24" t="s">
        <v>10</v>
      </c>
      <c r="L124" s="24" t="s">
        <v>10</v>
      </c>
      <c r="M124" s="24" t="s">
        <v>10</v>
      </c>
      <c r="N124" s="24" t="s">
        <v>10</v>
      </c>
      <c r="O124" s="24" t="s">
        <v>10</v>
      </c>
      <c r="P124" s="24" t="s">
        <v>10</v>
      </c>
      <c r="Q124" s="24" t="s">
        <v>10</v>
      </c>
      <c r="R124" s="24" t="s">
        <v>10</v>
      </c>
      <c r="S124" s="24" t="s">
        <v>10</v>
      </c>
      <c r="T124" s="24" t="s">
        <v>10</v>
      </c>
      <c r="U124" s="24" t="s">
        <v>10</v>
      </c>
      <c r="V124" s="24" t="s">
        <v>10</v>
      </c>
      <c r="W124" s="24" t="s">
        <v>10</v>
      </c>
      <c r="X124" s="24" t="s">
        <v>10</v>
      </c>
      <c r="Y124" s="24" t="s">
        <v>10</v>
      </c>
      <c r="Z124" s="24" t="s">
        <v>10</v>
      </c>
      <c r="AA124" s="24" t="s">
        <v>10</v>
      </c>
      <c r="AB124" s="24" t="s">
        <v>10</v>
      </c>
      <c r="AC124" s="24" t="s">
        <v>10</v>
      </c>
      <c r="AD124" s="24" t="s">
        <v>10</v>
      </c>
      <c r="AE124" s="24" t="s">
        <v>10</v>
      </c>
      <c r="AF124" s="24" t="s">
        <v>10</v>
      </c>
      <c r="AG124" s="24" t="s">
        <v>10</v>
      </c>
      <c r="AH124" s="24" t="s">
        <v>10</v>
      </c>
      <c r="AI124" s="24" t="s">
        <v>10</v>
      </c>
      <c r="AJ124" s="24" t="s">
        <v>10</v>
      </c>
      <c r="AK124" s="24" t="s">
        <v>10</v>
      </c>
      <c r="AL124" s="24" t="s">
        <v>10</v>
      </c>
      <c r="AM124" s="24" t="s">
        <v>10</v>
      </c>
      <c r="AN124" s="24" t="s">
        <v>10</v>
      </c>
      <c r="AO124" s="24" t="s">
        <v>10</v>
      </c>
      <c r="AP124" s="24" t="s">
        <v>10</v>
      </c>
      <c r="AX124" s="24">
        <f t="shared" si="4"/>
        <v>28</v>
      </c>
      <c r="AY124" s="24">
        <f t="shared" si="5"/>
        <v>3</v>
      </c>
    </row>
    <row r="125" spans="1:51" x14ac:dyDescent="0.25">
      <c r="A125" s="24" t="str">
        <f>IF(ISERROR(MATCH(E125,PWR_Lab!$S$3:$S$140,0)),"*","")</f>
        <v>*</v>
      </c>
      <c r="B125" s="24" t="s">
        <v>18</v>
      </c>
      <c r="C125" s="24" t="str">
        <f t="shared" si="3"/>
        <v>UCPWR_FLAB-T</v>
      </c>
      <c r="D125" s="24" t="s">
        <v>12</v>
      </c>
      <c r="E125" s="24" t="str" cm="1">
        <f t="array" ref="E125">INDEX(PWR_Lab!$A$2:$A$179,AX125)</f>
        <v>ESTSIFB</v>
      </c>
      <c r="F125" s="24" t="s">
        <v>7</v>
      </c>
      <c r="G125" s="24" t="s">
        <v>7</v>
      </c>
      <c r="H125" s="24" t="s">
        <v>7</v>
      </c>
      <c r="I125" s="24">
        <v>3</v>
      </c>
      <c r="J125" s="24" cm="1">
        <f t="array" ref="J125">-INDEX(PWR_Lab!$F$2:$I$179,AX125,AY125)</f>
        <v>-0.23189000000000001</v>
      </c>
      <c r="K125" s="24" t="s">
        <v>10</v>
      </c>
      <c r="L125" s="24" t="s">
        <v>10</v>
      </c>
      <c r="M125" s="24" t="s">
        <v>10</v>
      </c>
      <c r="N125" s="24" t="s">
        <v>10</v>
      </c>
      <c r="O125" s="24" t="s">
        <v>10</v>
      </c>
      <c r="P125" s="24" t="s">
        <v>10</v>
      </c>
      <c r="Q125" s="24" t="s">
        <v>10</v>
      </c>
      <c r="R125" s="24" t="s">
        <v>10</v>
      </c>
      <c r="S125" s="24" t="s">
        <v>10</v>
      </c>
      <c r="T125" s="24" t="s">
        <v>10</v>
      </c>
      <c r="U125" s="24" t="s">
        <v>10</v>
      </c>
      <c r="V125" s="24" t="s">
        <v>10</v>
      </c>
      <c r="W125" s="24" t="s">
        <v>10</v>
      </c>
      <c r="X125" s="24" t="s">
        <v>10</v>
      </c>
      <c r="Y125" s="24" t="s">
        <v>10</v>
      </c>
      <c r="Z125" s="24" t="s">
        <v>10</v>
      </c>
      <c r="AA125" s="24" t="s">
        <v>10</v>
      </c>
      <c r="AB125" s="24" t="s">
        <v>10</v>
      </c>
      <c r="AC125" s="24" t="s">
        <v>10</v>
      </c>
      <c r="AD125" s="24" t="s">
        <v>10</v>
      </c>
      <c r="AE125" s="24" t="s">
        <v>10</v>
      </c>
      <c r="AF125" s="24" t="s">
        <v>10</v>
      </c>
      <c r="AG125" s="24" t="s">
        <v>10</v>
      </c>
      <c r="AH125" s="24" t="s">
        <v>10</v>
      </c>
      <c r="AI125" s="24" t="s">
        <v>10</v>
      </c>
      <c r="AJ125" s="24" t="s">
        <v>10</v>
      </c>
      <c r="AK125" s="24" t="s">
        <v>10</v>
      </c>
      <c r="AL125" s="24" t="s">
        <v>10</v>
      </c>
      <c r="AM125" s="24" t="s">
        <v>10</v>
      </c>
      <c r="AN125" s="24" t="s">
        <v>10</v>
      </c>
      <c r="AO125" s="24" t="s">
        <v>10</v>
      </c>
      <c r="AP125" s="24" t="s">
        <v>10</v>
      </c>
      <c r="AX125" s="24">
        <f t="shared" si="4"/>
        <v>28</v>
      </c>
      <c r="AY125" s="24">
        <f t="shared" si="5"/>
        <v>4</v>
      </c>
    </row>
    <row r="126" spans="1:51" x14ac:dyDescent="0.25">
      <c r="A126" s="24" t="str">
        <f>IF(ISERROR(MATCH(E126,PWR_Lab!$S$3:$S$140,0)),"*","")</f>
        <v>*</v>
      </c>
      <c r="B126" s="24" t="s">
        <v>18</v>
      </c>
      <c r="C126" s="24" t="str">
        <f t="shared" si="3"/>
        <v>UCPWR_FLAB-P</v>
      </c>
      <c r="D126" s="24" t="s">
        <v>12</v>
      </c>
      <c r="E126" s="24" t="str" cm="1">
        <f t="array" ref="E126">INDEX(PWR_Lab!$A$2:$A$179,AX126)</f>
        <v>ESTSIIS</v>
      </c>
      <c r="F126" s="24" t="s">
        <v>7</v>
      </c>
      <c r="G126" s="24" t="s">
        <v>7</v>
      </c>
      <c r="H126" s="24" t="s">
        <v>7</v>
      </c>
      <c r="I126" s="24">
        <v>3</v>
      </c>
      <c r="J126" s="24" cm="1">
        <f t="array" ref="J126">-INDEX(PWR_Lab!$F$2:$I$179,AX126,AY126)</f>
        <v>-1.72E-2</v>
      </c>
      <c r="K126" s="24" t="s">
        <v>10</v>
      </c>
      <c r="L126" s="24" t="s">
        <v>10</v>
      </c>
      <c r="M126" s="24" t="s">
        <v>10</v>
      </c>
      <c r="N126" s="24" t="s">
        <v>10</v>
      </c>
      <c r="O126" s="24" t="s">
        <v>10</v>
      </c>
      <c r="P126" s="24" t="s">
        <v>10</v>
      </c>
      <c r="Q126" s="24" t="s">
        <v>10</v>
      </c>
      <c r="R126" s="24" t="s">
        <v>10</v>
      </c>
      <c r="S126" s="24" t="s">
        <v>10</v>
      </c>
      <c r="T126" s="24" t="s">
        <v>10</v>
      </c>
      <c r="U126" s="24" t="s">
        <v>10</v>
      </c>
      <c r="V126" s="24" t="s">
        <v>10</v>
      </c>
      <c r="W126" s="24" t="s">
        <v>10</v>
      </c>
      <c r="X126" s="24" t="s">
        <v>10</v>
      </c>
      <c r="Y126" s="24" t="s">
        <v>10</v>
      </c>
      <c r="Z126" s="24" t="s">
        <v>10</v>
      </c>
      <c r="AA126" s="24" t="s">
        <v>10</v>
      </c>
      <c r="AB126" s="24" t="s">
        <v>10</v>
      </c>
      <c r="AC126" s="24" t="s">
        <v>10</v>
      </c>
      <c r="AD126" s="24" t="s">
        <v>10</v>
      </c>
      <c r="AE126" s="24" t="s">
        <v>10</v>
      </c>
      <c r="AF126" s="24" t="s">
        <v>10</v>
      </c>
      <c r="AG126" s="24" t="s">
        <v>10</v>
      </c>
      <c r="AH126" s="24" t="s">
        <v>10</v>
      </c>
      <c r="AI126" s="24" t="s">
        <v>10</v>
      </c>
      <c r="AJ126" s="24" t="s">
        <v>10</v>
      </c>
      <c r="AK126" s="24" t="s">
        <v>10</v>
      </c>
      <c r="AL126" s="24" t="s">
        <v>10</v>
      </c>
      <c r="AM126" s="24" t="s">
        <v>10</v>
      </c>
      <c r="AN126" s="24" t="s">
        <v>10</v>
      </c>
      <c r="AO126" s="24" t="s">
        <v>10</v>
      </c>
      <c r="AP126" s="24" t="s">
        <v>10</v>
      </c>
      <c r="AX126" s="24">
        <f t="shared" si="4"/>
        <v>29</v>
      </c>
      <c r="AY126" s="24">
        <f t="shared" si="5"/>
        <v>1</v>
      </c>
    </row>
    <row r="127" spans="1:51" x14ac:dyDescent="0.25">
      <c r="A127" s="24" t="str">
        <f>IF(ISERROR(MATCH(E127,PWR_Lab!$S$3:$S$140,0)),"*","")</f>
        <v>*</v>
      </c>
      <c r="B127" s="24" t="s">
        <v>18</v>
      </c>
      <c r="C127" s="24" t="str">
        <f t="shared" si="3"/>
        <v>UCPWR_FLAB-M</v>
      </c>
      <c r="D127" s="24" t="s">
        <v>12</v>
      </c>
      <c r="E127" s="24" t="str" cm="1">
        <f t="array" ref="E127">INDEX(PWR_Lab!$A$2:$A$179,AX127)</f>
        <v>ESTSIIS</v>
      </c>
      <c r="F127" s="24" t="s">
        <v>7</v>
      </c>
      <c r="G127" s="24" t="s">
        <v>7</v>
      </c>
      <c r="H127" s="24" t="s">
        <v>7</v>
      </c>
      <c r="I127" s="24">
        <v>3</v>
      </c>
      <c r="J127" s="24" cm="1">
        <f t="array" ref="J127">-INDEX(PWR_Lab!$F$2:$I$179,AX127,AY127)</f>
        <v>-1.958E-2</v>
      </c>
      <c r="K127" s="24" t="s">
        <v>10</v>
      </c>
      <c r="L127" s="24" t="s">
        <v>10</v>
      </c>
      <c r="M127" s="24" t="s">
        <v>10</v>
      </c>
      <c r="N127" s="24" t="s">
        <v>10</v>
      </c>
      <c r="O127" s="24" t="s">
        <v>10</v>
      </c>
      <c r="P127" s="24" t="s">
        <v>10</v>
      </c>
      <c r="Q127" s="24" t="s">
        <v>10</v>
      </c>
      <c r="R127" s="24" t="s">
        <v>10</v>
      </c>
      <c r="S127" s="24" t="s">
        <v>10</v>
      </c>
      <c r="T127" s="24" t="s">
        <v>10</v>
      </c>
      <c r="U127" s="24" t="s">
        <v>10</v>
      </c>
      <c r="V127" s="24" t="s">
        <v>10</v>
      </c>
      <c r="W127" s="24" t="s">
        <v>10</v>
      </c>
      <c r="X127" s="24" t="s">
        <v>10</v>
      </c>
      <c r="Y127" s="24" t="s">
        <v>10</v>
      </c>
      <c r="Z127" s="24" t="s">
        <v>10</v>
      </c>
      <c r="AA127" s="24" t="s">
        <v>10</v>
      </c>
      <c r="AB127" s="24" t="s">
        <v>10</v>
      </c>
      <c r="AC127" s="24" t="s">
        <v>10</v>
      </c>
      <c r="AD127" s="24" t="s">
        <v>10</v>
      </c>
      <c r="AE127" s="24" t="s">
        <v>10</v>
      </c>
      <c r="AF127" s="24" t="s">
        <v>10</v>
      </c>
      <c r="AG127" s="24" t="s">
        <v>10</v>
      </c>
      <c r="AH127" s="24" t="s">
        <v>10</v>
      </c>
      <c r="AI127" s="24" t="s">
        <v>10</v>
      </c>
      <c r="AJ127" s="24" t="s">
        <v>10</v>
      </c>
      <c r="AK127" s="24" t="s">
        <v>10</v>
      </c>
      <c r="AL127" s="24" t="s">
        <v>10</v>
      </c>
      <c r="AM127" s="24" t="s">
        <v>10</v>
      </c>
      <c r="AN127" s="24" t="s">
        <v>10</v>
      </c>
      <c r="AO127" s="24" t="s">
        <v>10</v>
      </c>
      <c r="AP127" s="24" t="s">
        <v>10</v>
      </c>
      <c r="AX127" s="24">
        <f t="shared" si="4"/>
        <v>29</v>
      </c>
      <c r="AY127" s="24">
        <f t="shared" si="5"/>
        <v>2</v>
      </c>
    </row>
    <row r="128" spans="1:51" x14ac:dyDescent="0.25">
      <c r="A128" s="24" t="str">
        <f>IF(ISERROR(MATCH(E128,PWR_Lab!$S$3:$S$140,0)),"*","")</f>
        <v>*</v>
      </c>
      <c r="B128" s="24" t="s">
        <v>18</v>
      </c>
      <c r="C128" s="24" t="str">
        <f t="shared" si="3"/>
        <v>UCPWR_FLAB-S</v>
      </c>
      <c r="D128" s="24" t="s">
        <v>12</v>
      </c>
      <c r="E128" s="24" t="str" cm="1">
        <f t="array" ref="E128">INDEX(PWR_Lab!$A$2:$A$179,AX128)</f>
        <v>ESTSIIS</v>
      </c>
      <c r="F128" s="24" t="s">
        <v>7</v>
      </c>
      <c r="G128" s="24" t="s">
        <v>7</v>
      </c>
      <c r="H128" s="24" t="s">
        <v>7</v>
      </c>
      <c r="I128" s="24">
        <v>3</v>
      </c>
      <c r="J128" s="24" cm="1">
        <f t="array" ref="J128">-INDEX(PWR_Lab!$F$2:$I$179,AX128,AY128)</f>
        <v>-6.4769999999999994E-2</v>
      </c>
      <c r="K128" s="24" t="s">
        <v>10</v>
      </c>
      <c r="L128" s="24" t="s">
        <v>10</v>
      </c>
      <c r="M128" s="24" t="s">
        <v>10</v>
      </c>
      <c r="N128" s="24" t="s">
        <v>10</v>
      </c>
      <c r="O128" s="24" t="s">
        <v>10</v>
      </c>
      <c r="P128" s="24" t="s">
        <v>10</v>
      </c>
      <c r="Q128" s="24" t="s">
        <v>10</v>
      </c>
      <c r="R128" s="24" t="s">
        <v>10</v>
      </c>
      <c r="S128" s="24" t="s">
        <v>10</v>
      </c>
      <c r="T128" s="24" t="s">
        <v>10</v>
      </c>
      <c r="U128" s="24" t="s">
        <v>10</v>
      </c>
      <c r="V128" s="24" t="s">
        <v>10</v>
      </c>
      <c r="W128" s="24" t="s">
        <v>10</v>
      </c>
      <c r="X128" s="24" t="s">
        <v>10</v>
      </c>
      <c r="Y128" s="24" t="s">
        <v>10</v>
      </c>
      <c r="Z128" s="24" t="s">
        <v>10</v>
      </c>
      <c r="AA128" s="24" t="s">
        <v>10</v>
      </c>
      <c r="AB128" s="24" t="s">
        <v>10</v>
      </c>
      <c r="AC128" s="24" t="s">
        <v>10</v>
      </c>
      <c r="AD128" s="24" t="s">
        <v>10</v>
      </c>
      <c r="AE128" s="24" t="s">
        <v>10</v>
      </c>
      <c r="AF128" s="24" t="s">
        <v>10</v>
      </c>
      <c r="AG128" s="24" t="s">
        <v>10</v>
      </c>
      <c r="AH128" s="24" t="s">
        <v>10</v>
      </c>
      <c r="AI128" s="24" t="s">
        <v>10</v>
      </c>
      <c r="AJ128" s="24" t="s">
        <v>10</v>
      </c>
      <c r="AK128" s="24" t="s">
        <v>10</v>
      </c>
      <c r="AL128" s="24" t="s">
        <v>10</v>
      </c>
      <c r="AM128" s="24" t="s">
        <v>10</v>
      </c>
      <c r="AN128" s="24" t="s">
        <v>10</v>
      </c>
      <c r="AO128" s="24" t="s">
        <v>10</v>
      </c>
      <c r="AP128" s="24" t="s">
        <v>10</v>
      </c>
      <c r="AX128" s="24">
        <f t="shared" si="4"/>
        <v>29</v>
      </c>
      <c r="AY128" s="24">
        <f t="shared" si="5"/>
        <v>3</v>
      </c>
    </row>
    <row r="129" spans="1:51" x14ac:dyDescent="0.25">
      <c r="A129" s="24" t="str">
        <f>IF(ISERROR(MATCH(E129,PWR_Lab!$S$3:$S$140,0)),"*","")</f>
        <v>*</v>
      </c>
      <c r="B129" s="24" t="s">
        <v>18</v>
      </c>
      <c r="C129" s="24" t="str">
        <f t="shared" si="3"/>
        <v>UCPWR_FLAB-T</v>
      </c>
      <c r="D129" s="24" t="s">
        <v>12</v>
      </c>
      <c r="E129" s="24" t="str" cm="1">
        <f t="array" ref="E129">INDEX(PWR_Lab!$A$2:$A$179,AX129)</f>
        <v>ESTSIIS</v>
      </c>
      <c r="F129" s="24" t="s">
        <v>7</v>
      </c>
      <c r="G129" s="24" t="s">
        <v>7</v>
      </c>
      <c r="H129" s="24" t="s">
        <v>7</v>
      </c>
      <c r="I129" s="24">
        <v>3</v>
      </c>
      <c r="J129" s="24" cm="1">
        <f t="array" ref="J129">-INDEX(PWR_Lab!$F$2:$I$179,AX129,AY129)</f>
        <v>-0.23189000000000001</v>
      </c>
      <c r="K129" s="24" t="s">
        <v>10</v>
      </c>
      <c r="L129" s="24" t="s">
        <v>10</v>
      </c>
      <c r="M129" s="24" t="s">
        <v>10</v>
      </c>
      <c r="N129" s="24" t="s">
        <v>10</v>
      </c>
      <c r="O129" s="24" t="s">
        <v>10</v>
      </c>
      <c r="P129" s="24" t="s">
        <v>10</v>
      </c>
      <c r="Q129" s="24" t="s">
        <v>10</v>
      </c>
      <c r="R129" s="24" t="s">
        <v>10</v>
      </c>
      <c r="S129" s="24" t="s">
        <v>10</v>
      </c>
      <c r="T129" s="24" t="s">
        <v>10</v>
      </c>
      <c r="U129" s="24" t="s">
        <v>10</v>
      </c>
      <c r="V129" s="24" t="s">
        <v>10</v>
      </c>
      <c r="W129" s="24" t="s">
        <v>10</v>
      </c>
      <c r="X129" s="24" t="s">
        <v>10</v>
      </c>
      <c r="Y129" s="24" t="s">
        <v>10</v>
      </c>
      <c r="Z129" s="24" t="s">
        <v>10</v>
      </c>
      <c r="AA129" s="24" t="s">
        <v>10</v>
      </c>
      <c r="AB129" s="24" t="s">
        <v>10</v>
      </c>
      <c r="AC129" s="24" t="s">
        <v>10</v>
      </c>
      <c r="AD129" s="24" t="s">
        <v>10</v>
      </c>
      <c r="AE129" s="24" t="s">
        <v>10</v>
      </c>
      <c r="AF129" s="24" t="s">
        <v>10</v>
      </c>
      <c r="AG129" s="24" t="s">
        <v>10</v>
      </c>
      <c r="AH129" s="24" t="s">
        <v>10</v>
      </c>
      <c r="AI129" s="24" t="s">
        <v>10</v>
      </c>
      <c r="AJ129" s="24" t="s">
        <v>10</v>
      </c>
      <c r="AK129" s="24" t="s">
        <v>10</v>
      </c>
      <c r="AL129" s="24" t="s">
        <v>10</v>
      </c>
      <c r="AM129" s="24" t="s">
        <v>10</v>
      </c>
      <c r="AN129" s="24" t="s">
        <v>10</v>
      </c>
      <c r="AO129" s="24" t="s">
        <v>10</v>
      </c>
      <c r="AP129" s="24" t="s">
        <v>10</v>
      </c>
      <c r="AX129" s="24">
        <f t="shared" si="4"/>
        <v>29</v>
      </c>
      <c r="AY129" s="24">
        <f t="shared" si="5"/>
        <v>4</v>
      </c>
    </row>
    <row r="130" spans="1:51" x14ac:dyDescent="0.25">
      <c r="A130" s="24" t="str">
        <f>IF(ISERROR(MATCH(E130,PWR_Lab!$S$3:$S$140,0)),"*","")</f>
        <v>*</v>
      </c>
      <c r="B130" s="24" t="s">
        <v>18</v>
      </c>
      <c r="C130" s="24" t="str">
        <f t="shared" si="3"/>
        <v>UCPWR_FLAB-P</v>
      </c>
      <c r="D130" s="24" t="s">
        <v>12</v>
      </c>
      <c r="E130" s="24" t="str" cm="1">
        <f t="array" ref="E130">INDEX(PWR_Lab!$A$2:$A$179,AX130)</f>
        <v>ESTSINF</v>
      </c>
      <c r="F130" s="24" t="s">
        <v>7</v>
      </c>
      <c r="G130" s="24" t="s">
        <v>7</v>
      </c>
      <c r="H130" s="24" t="s">
        <v>7</v>
      </c>
      <c r="I130" s="24">
        <v>3</v>
      </c>
      <c r="J130" s="24" cm="1">
        <f t="array" ref="J130">-INDEX(PWR_Lab!$F$2:$I$179,AX130,AY130)</f>
        <v>-1.72E-2</v>
      </c>
      <c r="K130" s="24" t="s">
        <v>10</v>
      </c>
      <c r="L130" s="24" t="s">
        <v>10</v>
      </c>
      <c r="M130" s="24" t="s">
        <v>10</v>
      </c>
      <c r="N130" s="24" t="s">
        <v>10</v>
      </c>
      <c r="O130" s="24" t="s">
        <v>10</v>
      </c>
      <c r="P130" s="24" t="s">
        <v>10</v>
      </c>
      <c r="Q130" s="24" t="s">
        <v>10</v>
      </c>
      <c r="R130" s="24" t="s">
        <v>10</v>
      </c>
      <c r="S130" s="24" t="s">
        <v>10</v>
      </c>
      <c r="T130" s="24" t="s">
        <v>10</v>
      </c>
      <c r="U130" s="24" t="s">
        <v>10</v>
      </c>
      <c r="V130" s="24" t="s">
        <v>10</v>
      </c>
      <c r="W130" s="24" t="s">
        <v>10</v>
      </c>
      <c r="X130" s="24" t="s">
        <v>10</v>
      </c>
      <c r="Y130" s="24" t="s">
        <v>10</v>
      </c>
      <c r="Z130" s="24" t="s">
        <v>10</v>
      </c>
      <c r="AA130" s="24" t="s">
        <v>10</v>
      </c>
      <c r="AB130" s="24" t="s">
        <v>10</v>
      </c>
      <c r="AC130" s="24" t="s">
        <v>10</v>
      </c>
      <c r="AD130" s="24" t="s">
        <v>10</v>
      </c>
      <c r="AE130" s="24" t="s">
        <v>10</v>
      </c>
      <c r="AF130" s="24" t="s">
        <v>10</v>
      </c>
      <c r="AG130" s="24" t="s">
        <v>10</v>
      </c>
      <c r="AH130" s="24" t="s">
        <v>10</v>
      </c>
      <c r="AI130" s="24" t="s">
        <v>10</v>
      </c>
      <c r="AJ130" s="24" t="s">
        <v>10</v>
      </c>
      <c r="AK130" s="24" t="s">
        <v>10</v>
      </c>
      <c r="AL130" s="24" t="s">
        <v>10</v>
      </c>
      <c r="AM130" s="24" t="s">
        <v>10</v>
      </c>
      <c r="AN130" s="24" t="s">
        <v>10</v>
      </c>
      <c r="AO130" s="24" t="s">
        <v>10</v>
      </c>
      <c r="AP130" s="24" t="s">
        <v>10</v>
      </c>
      <c r="AX130" s="24">
        <f t="shared" si="4"/>
        <v>30</v>
      </c>
      <c r="AY130" s="24">
        <f t="shared" si="5"/>
        <v>1</v>
      </c>
    </row>
    <row r="131" spans="1:51" x14ac:dyDescent="0.25">
      <c r="A131" s="24" t="str">
        <f>IF(ISERROR(MATCH(E131,PWR_Lab!$S$3:$S$140,0)),"*","")</f>
        <v>*</v>
      </c>
      <c r="B131" s="24" t="s">
        <v>18</v>
      </c>
      <c r="C131" s="24" t="str">
        <f t="shared" si="3"/>
        <v>UCPWR_FLAB-M</v>
      </c>
      <c r="D131" s="24" t="s">
        <v>12</v>
      </c>
      <c r="E131" s="24" t="str" cm="1">
        <f t="array" ref="E131">INDEX(PWR_Lab!$A$2:$A$179,AX131)</f>
        <v>ESTSINF</v>
      </c>
      <c r="F131" s="24" t="s">
        <v>7</v>
      </c>
      <c r="G131" s="24" t="s">
        <v>7</v>
      </c>
      <c r="H131" s="24" t="s">
        <v>7</v>
      </c>
      <c r="I131" s="24">
        <v>3</v>
      </c>
      <c r="J131" s="24" cm="1">
        <f t="array" ref="J131">-INDEX(PWR_Lab!$F$2:$I$179,AX131,AY131)</f>
        <v>-1.958E-2</v>
      </c>
      <c r="K131" s="24" t="s">
        <v>10</v>
      </c>
      <c r="L131" s="24" t="s">
        <v>10</v>
      </c>
      <c r="M131" s="24" t="s">
        <v>10</v>
      </c>
      <c r="N131" s="24" t="s">
        <v>10</v>
      </c>
      <c r="O131" s="24" t="s">
        <v>10</v>
      </c>
      <c r="P131" s="24" t="s">
        <v>10</v>
      </c>
      <c r="Q131" s="24" t="s">
        <v>10</v>
      </c>
      <c r="R131" s="24" t="s">
        <v>10</v>
      </c>
      <c r="S131" s="24" t="s">
        <v>10</v>
      </c>
      <c r="T131" s="24" t="s">
        <v>10</v>
      </c>
      <c r="U131" s="24" t="s">
        <v>10</v>
      </c>
      <c r="V131" s="24" t="s">
        <v>10</v>
      </c>
      <c r="W131" s="24" t="s">
        <v>10</v>
      </c>
      <c r="X131" s="24" t="s">
        <v>10</v>
      </c>
      <c r="Y131" s="24" t="s">
        <v>10</v>
      </c>
      <c r="Z131" s="24" t="s">
        <v>10</v>
      </c>
      <c r="AA131" s="24" t="s">
        <v>10</v>
      </c>
      <c r="AB131" s="24" t="s">
        <v>10</v>
      </c>
      <c r="AC131" s="24" t="s">
        <v>10</v>
      </c>
      <c r="AD131" s="24" t="s">
        <v>10</v>
      </c>
      <c r="AE131" s="24" t="s">
        <v>10</v>
      </c>
      <c r="AF131" s="24" t="s">
        <v>10</v>
      </c>
      <c r="AG131" s="24" t="s">
        <v>10</v>
      </c>
      <c r="AH131" s="24" t="s">
        <v>10</v>
      </c>
      <c r="AI131" s="24" t="s">
        <v>10</v>
      </c>
      <c r="AJ131" s="24" t="s">
        <v>10</v>
      </c>
      <c r="AK131" s="24" t="s">
        <v>10</v>
      </c>
      <c r="AL131" s="24" t="s">
        <v>10</v>
      </c>
      <c r="AM131" s="24" t="s">
        <v>10</v>
      </c>
      <c r="AN131" s="24" t="s">
        <v>10</v>
      </c>
      <c r="AO131" s="24" t="s">
        <v>10</v>
      </c>
      <c r="AP131" s="24" t="s">
        <v>10</v>
      </c>
      <c r="AX131" s="24">
        <f t="shared" si="4"/>
        <v>30</v>
      </c>
      <c r="AY131" s="24">
        <f t="shared" si="5"/>
        <v>2</v>
      </c>
    </row>
    <row r="132" spans="1:51" x14ac:dyDescent="0.25">
      <c r="A132" s="24" t="str">
        <f>IF(ISERROR(MATCH(E132,PWR_Lab!$S$3:$S$140,0)),"*","")</f>
        <v>*</v>
      </c>
      <c r="B132" s="24" t="s">
        <v>18</v>
      </c>
      <c r="C132" s="24" t="str">
        <f t="shared" si="3"/>
        <v>UCPWR_FLAB-S</v>
      </c>
      <c r="D132" s="24" t="s">
        <v>12</v>
      </c>
      <c r="E132" s="24" t="str" cm="1">
        <f t="array" ref="E132">INDEX(PWR_Lab!$A$2:$A$179,AX132)</f>
        <v>ESTSINF</v>
      </c>
      <c r="F132" s="24" t="s">
        <v>7</v>
      </c>
      <c r="G132" s="24" t="s">
        <v>7</v>
      </c>
      <c r="H132" s="24" t="s">
        <v>7</v>
      </c>
      <c r="I132" s="24">
        <v>3</v>
      </c>
      <c r="J132" s="24" cm="1">
        <f t="array" ref="J132">-INDEX(PWR_Lab!$F$2:$I$179,AX132,AY132)</f>
        <v>-6.4769999999999994E-2</v>
      </c>
      <c r="K132" s="24" t="s">
        <v>10</v>
      </c>
      <c r="L132" s="24" t="s">
        <v>10</v>
      </c>
      <c r="M132" s="24" t="s">
        <v>10</v>
      </c>
      <c r="N132" s="24" t="s">
        <v>10</v>
      </c>
      <c r="O132" s="24" t="s">
        <v>10</v>
      </c>
      <c r="P132" s="24" t="s">
        <v>10</v>
      </c>
      <c r="Q132" s="24" t="s">
        <v>10</v>
      </c>
      <c r="R132" s="24" t="s">
        <v>10</v>
      </c>
      <c r="S132" s="24" t="s">
        <v>10</v>
      </c>
      <c r="T132" s="24" t="s">
        <v>10</v>
      </c>
      <c r="U132" s="24" t="s">
        <v>10</v>
      </c>
      <c r="V132" s="24" t="s">
        <v>10</v>
      </c>
      <c r="W132" s="24" t="s">
        <v>10</v>
      </c>
      <c r="X132" s="24" t="s">
        <v>10</v>
      </c>
      <c r="Y132" s="24" t="s">
        <v>10</v>
      </c>
      <c r="Z132" s="24" t="s">
        <v>10</v>
      </c>
      <c r="AA132" s="24" t="s">
        <v>10</v>
      </c>
      <c r="AB132" s="24" t="s">
        <v>10</v>
      </c>
      <c r="AC132" s="24" t="s">
        <v>10</v>
      </c>
      <c r="AD132" s="24" t="s">
        <v>10</v>
      </c>
      <c r="AE132" s="24" t="s">
        <v>10</v>
      </c>
      <c r="AF132" s="24" t="s">
        <v>10</v>
      </c>
      <c r="AG132" s="24" t="s">
        <v>10</v>
      </c>
      <c r="AH132" s="24" t="s">
        <v>10</v>
      </c>
      <c r="AI132" s="24" t="s">
        <v>10</v>
      </c>
      <c r="AJ132" s="24" t="s">
        <v>10</v>
      </c>
      <c r="AK132" s="24" t="s">
        <v>10</v>
      </c>
      <c r="AL132" s="24" t="s">
        <v>10</v>
      </c>
      <c r="AM132" s="24" t="s">
        <v>10</v>
      </c>
      <c r="AN132" s="24" t="s">
        <v>10</v>
      </c>
      <c r="AO132" s="24" t="s">
        <v>10</v>
      </c>
      <c r="AP132" s="24" t="s">
        <v>10</v>
      </c>
      <c r="AX132" s="24">
        <f t="shared" si="4"/>
        <v>30</v>
      </c>
      <c r="AY132" s="24">
        <f t="shared" si="5"/>
        <v>3</v>
      </c>
    </row>
    <row r="133" spans="1:51" x14ac:dyDescent="0.25">
      <c r="A133" s="24" t="str">
        <f>IF(ISERROR(MATCH(E133,PWR_Lab!$S$3:$S$140,0)),"*","")</f>
        <v>*</v>
      </c>
      <c r="B133" s="24" t="s">
        <v>18</v>
      </c>
      <c r="C133" s="24" t="str">
        <f t="shared" si="3"/>
        <v>UCPWR_FLAB-T</v>
      </c>
      <c r="D133" s="24" t="s">
        <v>12</v>
      </c>
      <c r="E133" s="24" t="str" cm="1">
        <f t="array" ref="E133">INDEX(PWR_Lab!$A$2:$A$179,AX133)</f>
        <v>ESTSINF</v>
      </c>
      <c r="F133" s="24" t="s">
        <v>7</v>
      </c>
      <c r="G133" s="24" t="s">
        <v>7</v>
      </c>
      <c r="H133" s="24" t="s">
        <v>7</v>
      </c>
      <c r="I133" s="24">
        <v>3</v>
      </c>
      <c r="J133" s="24" cm="1">
        <f t="array" ref="J133">-INDEX(PWR_Lab!$F$2:$I$179,AX133,AY133)</f>
        <v>-0.23189000000000001</v>
      </c>
      <c r="K133" s="24" t="s">
        <v>10</v>
      </c>
      <c r="L133" s="24" t="s">
        <v>10</v>
      </c>
      <c r="M133" s="24" t="s">
        <v>10</v>
      </c>
      <c r="N133" s="24" t="s">
        <v>10</v>
      </c>
      <c r="O133" s="24" t="s">
        <v>10</v>
      </c>
      <c r="P133" s="24" t="s">
        <v>10</v>
      </c>
      <c r="Q133" s="24" t="s">
        <v>10</v>
      </c>
      <c r="R133" s="24" t="s">
        <v>10</v>
      </c>
      <c r="S133" s="24" t="s">
        <v>10</v>
      </c>
      <c r="T133" s="24" t="s">
        <v>10</v>
      </c>
      <c r="U133" s="24" t="s">
        <v>10</v>
      </c>
      <c r="V133" s="24" t="s">
        <v>10</v>
      </c>
      <c r="W133" s="24" t="s">
        <v>10</v>
      </c>
      <c r="X133" s="24" t="s">
        <v>10</v>
      </c>
      <c r="Y133" s="24" t="s">
        <v>10</v>
      </c>
      <c r="Z133" s="24" t="s">
        <v>10</v>
      </c>
      <c r="AA133" s="24" t="s">
        <v>10</v>
      </c>
      <c r="AB133" s="24" t="s">
        <v>10</v>
      </c>
      <c r="AC133" s="24" t="s">
        <v>10</v>
      </c>
      <c r="AD133" s="24" t="s">
        <v>10</v>
      </c>
      <c r="AE133" s="24" t="s">
        <v>10</v>
      </c>
      <c r="AF133" s="24" t="s">
        <v>10</v>
      </c>
      <c r="AG133" s="24" t="s">
        <v>10</v>
      </c>
      <c r="AH133" s="24" t="s">
        <v>10</v>
      </c>
      <c r="AI133" s="24" t="s">
        <v>10</v>
      </c>
      <c r="AJ133" s="24" t="s">
        <v>10</v>
      </c>
      <c r="AK133" s="24" t="s">
        <v>10</v>
      </c>
      <c r="AL133" s="24" t="s">
        <v>10</v>
      </c>
      <c r="AM133" s="24" t="s">
        <v>10</v>
      </c>
      <c r="AN133" s="24" t="s">
        <v>10</v>
      </c>
      <c r="AO133" s="24" t="s">
        <v>10</v>
      </c>
      <c r="AP133" s="24" t="s">
        <v>10</v>
      </c>
      <c r="AX133" s="24">
        <f t="shared" si="4"/>
        <v>30</v>
      </c>
      <c r="AY133" s="24">
        <f t="shared" si="5"/>
        <v>4</v>
      </c>
    </row>
    <row r="134" spans="1:51" x14ac:dyDescent="0.25">
      <c r="A134" s="24" t="str">
        <f>IF(ISERROR(MATCH(E134,PWR_Lab!$S$3:$S$140,0)),"*","")</f>
        <v>*</v>
      </c>
      <c r="B134" s="24" t="s">
        <v>18</v>
      </c>
      <c r="C134" s="24" t="str">
        <f t="shared" si="3"/>
        <v>UCPWR_FLAB-P</v>
      </c>
      <c r="D134" s="24" t="s">
        <v>12</v>
      </c>
      <c r="E134" s="24" t="str" cm="1">
        <f t="array" ref="E134">INDEX(PWR_Lab!$A$2:$A$179,AX134)</f>
        <v>ESTSINM</v>
      </c>
      <c r="F134" s="24" t="s">
        <v>7</v>
      </c>
      <c r="G134" s="24" t="s">
        <v>7</v>
      </c>
      <c r="H134" s="24" t="s">
        <v>7</v>
      </c>
      <c r="I134" s="24">
        <v>3</v>
      </c>
      <c r="J134" s="24" cm="1">
        <f t="array" ref="J134">-INDEX(PWR_Lab!$F$2:$I$179,AX134,AY134)</f>
        <v>-1.72E-2</v>
      </c>
      <c r="K134" s="24" t="s">
        <v>10</v>
      </c>
      <c r="L134" s="24" t="s">
        <v>10</v>
      </c>
      <c r="M134" s="24" t="s">
        <v>10</v>
      </c>
      <c r="N134" s="24" t="s">
        <v>10</v>
      </c>
      <c r="O134" s="24" t="s">
        <v>10</v>
      </c>
      <c r="P134" s="24" t="s">
        <v>10</v>
      </c>
      <c r="Q134" s="24" t="s">
        <v>10</v>
      </c>
      <c r="R134" s="24" t="s">
        <v>10</v>
      </c>
      <c r="S134" s="24" t="s">
        <v>10</v>
      </c>
      <c r="T134" s="24" t="s">
        <v>10</v>
      </c>
      <c r="U134" s="24" t="s">
        <v>10</v>
      </c>
      <c r="V134" s="24" t="s">
        <v>10</v>
      </c>
      <c r="W134" s="24" t="s">
        <v>10</v>
      </c>
      <c r="X134" s="24" t="s">
        <v>10</v>
      </c>
      <c r="Y134" s="24" t="s">
        <v>10</v>
      </c>
      <c r="Z134" s="24" t="s">
        <v>10</v>
      </c>
      <c r="AA134" s="24" t="s">
        <v>10</v>
      </c>
      <c r="AB134" s="24" t="s">
        <v>10</v>
      </c>
      <c r="AC134" s="24" t="s">
        <v>10</v>
      </c>
      <c r="AD134" s="24" t="s">
        <v>10</v>
      </c>
      <c r="AE134" s="24" t="s">
        <v>10</v>
      </c>
      <c r="AF134" s="24" t="s">
        <v>10</v>
      </c>
      <c r="AG134" s="24" t="s">
        <v>10</v>
      </c>
      <c r="AH134" s="24" t="s">
        <v>10</v>
      </c>
      <c r="AI134" s="24" t="s">
        <v>10</v>
      </c>
      <c r="AJ134" s="24" t="s">
        <v>10</v>
      </c>
      <c r="AK134" s="24" t="s">
        <v>10</v>
      </c>
      <c r="AL134" s="24" t="s">
        <v>10</v>
      </c>
      <c r="AM134" s="24" t="s">
        <v>10</v>
      </c>
      <c r="AN134" s="24" t="s">
        <v>10</v>
      </c>
      <c r="AO134" s="24" t="s">
        <v>10</v>
      </c>
      <c r="AP134" s="24" t="s">
        <v>10</v>
      </c>
      <c r="AX134" s="24">
        <f t="shared" si="4"/>
        <v>31</v>
      </c>
      <c r="AY134" s="24">
        <f t="shared" si="5"/>
        <v>1</v>
      </c>
    </row>
    <row r="135" spans="1:51" x14ac:dyDescent="0.25">
      <c r="A135" s="24" t="str">
        <f>IF(ISERROR(MATCH(E135,PWR_Lab!$S$3:$S$140,0)),"*","")</f>
        <v>*</v>
      </c>
      <c r="B135" s="24" t="s">
        <v>18</v>
      </c>
      <c r="C135" s="24" t="str">
        <f t="shared" si="3"/>
        <v>UCPWR_FLAB-M</v>
      </c>
      <c r="D135" s="24" t="s">
        <v>12</v>
      </c>
      <c r="E135" s="24" t="str" cm="1">
        <f t="array" ref="E135">INDEX(PWR_Lab!$A$2:$A$179,AX135)</f>
        <v>ESTSINM</v>
      </c>
      <c r="F135" s="24" t="s">
        <v>7</v>
      </c>
      <c r="G135" s="24" t="s">
        <v>7</v>
      </c>
      <c r="H135" s="24" t="s">
        <v>7</v>
      </c>
      <c r="I135" s="24">
        <v>3</v>
      </c>
      <c r="J135" s="24" cm="1">
        <f t="array" ref="J135">-INDEX(PWR_Lab!$F$2:$I$179,AX135,AY135)</f>
        <v>-1.958E-2</v>
      </c>
      <c r="K135" s="24" t="s">
        <v>10</v>
      </c>
      <c r="L135" s="24" t="s">
        <v>10</v>
      </c>
      <c r="M135" s="24" t="s">
        <v>10</v>
      </c>
      <c r="N135" s="24" t="s">
        <v>10</v>
      </c>
      <c r="O135" s="24" t="s">
        <v>10</v>
      </c>
      <c r="P135" s="24" t="s">
        <v>10</v>
      </c>
      <c r="Q135" s="24" t="s">
        <v>10</v>
      </c>
      <c r="R135" s="24" t="s">
        <v>10</v>
      </c>
      <c r="S135" s="24" t="s">
        <v>10</v>
      </c>
      <c r="T135" s="24" t="s">
        <v>10</v>
      </c>
      <c r="U135" s="24" t="s">
        <v>10</v>
      </c>
      <c r="V135" s="24" t="s">
        <v>10</v>
      </c>
      <c r="W135" s="24" t="s">
        <v>10</v>
      </c>
      <c r="X135" s="24" t="s">
        <v>10</v>
      </c>
      <c r="Y135" s="24" t="s">
        <v>10</v>
      </c>
      <c r="Z135" s="24" t="s">
        <v>10</v>
      </c>
      <c r="AA135" s="24" t="s">
        <v>10</v>
      </c>
      <c r="AB135" s="24" t="s">
        <v>10</v>
      </c>
      <c r="AC135" s="24" t="s">
        <v>10</v>
      </c>
      <c r="AD135" s="24" t="s">
        <v>10</v>
      </c>
      <c r="AE135" s="24" t="s">
        <v>10</v>
      </c>
      <c r="AF135" s="24" t="s">
        <v>10</v>
      </c>
      <c r="AG135" s="24" t="s">
        <v>10</v>
      </c>
      <c r="AH135" s="24" t="s">
        <v>10</v>
      </c>
      <c r="AI135" s="24" t="s">
        <v>10</v>
      </c>
      <c r="AJ135" s="24" t="s">
        <v>10</v>
      </c>
      <c r="AK135" s="24" t="s">
        <v>10</v>
      </c>
      <c r="AL135" s="24" t="s">
        <v>10</v>
      </c>
      <c r="AM135" s="24" t="s">
        <v>10</v>
      </c>
      <c r="AN135" s="24" t="s">
        <v>10</v>
      </c>
      <c r="AO135" s="24" t="s">
        <v>10</v>
      </c>
      <c r="AP135" s="24" t="s">
        <v>10</v>
      </c>
      <c r="AX135" s="24">
        <f t="shared" si="4"/>
        <v>31</v>
      </c>
      <c r="AY135" s="24">
        <f t="shared" si="5"/>
        <v>2</v>
      </c>
    </row>
    <row r="136" spans="1:51" x14ac:dyDescent="0.25">
      <c r="A136" s="24" t="str">
        <f>IF(ISERROR(MATCH(E136,PWR_Lab!$S$3:$S$140,0)),"*","")</f>
        <v>*</v>
      </c>
      <c r="B136" s="24" t="s">
        <v>18</v>
      </c>
      <c r="C136" s="24" t="str">
        <f t="shared" si="3"/>
        <v>UCPWR_FLAB-S</v>
      </c>
      <c r="D136" s="24" t="s">
        <v>12</v>
      </c>
      <c r="E136" s="24" t="str" cm="1">
        <f t="array" ref="E136">INDEX(PWR_Lab!$A$2:$A$179,AX136)</f>
        <v>ESTSINM</v>
      </c>
      <c r="F136" s="24" t="s">
        <v>7</v>
      </c>
      <c r="G136" s="24" t="s">
        <v>7</v>
      </c>
      <c r="H136" s="24" t="s">
        <v>7</v>
      </c>
      <c r="I136" s="24">
        <v>3</v>
      </c>
      <c r="J136" s="24" cm="1">
        <f t="array" ref="J136">-INDEX(PWR_Lab!$F$2:$I$179,AX136,AY136)</f>
        <v>-6.4769999999999994E-2</v>
      </c>
      <c r="K136" s="24" t="s">
        <v>10</v>
      </c>
      <c r="L136" s="24" t="s">
        <v>10</v>
      </c>
      <c r="M136" s="24" t="s">
        <v>10</v>
      </c>
      <c r="N136" s="24" t="s">
        <v>10</v>
      </c>
      <c r="O136" s="24" t="s">
        <v>10</v>
      </c>
      <c r="P136" s="24" t="s">
        <v>10</v>
      </c>
      <c r="Q136" s="24" t="s">
        <v>10</v>
      </c>
      <c r="R136" s="24" t="s">
        <v>10</v>
      </c>
      <c r="S136" s="24" t="s">
        <v>10</v>
      </c>
      <c r="T136" s="24" t="s">
        <v>10</v>
      </c>
      <c r="U136" s="24" t="s">
        <v>10</v>
      </c>
      <c r="V136" s="24" t="s">
        <v>10</v>
      </c>
      <c r="W136" s="24" t="s">
        <v>10</v>
      </c>
      <c r="X136" s="24" t="s">
        <v>10</v>
      </c>
      <c r="Y136" s="24" t="s">
        <v>10</v>
      </c>
      <c r="Z136" s="24" t="s">
        <v>10</v>
      </c>
      <c r="AA136" s="24" t="s">
        <v>10</v>
      </c>
      <c r="AB136" s="24" t="s">
        <v>10</v>
      </c>
      <c r="AC136" s="24" t="s">
        <v>10</v>
      </c>
      <c r="AD136" s="24" t="s">
        <v>10</v>
      </c>
      <c r="AE136" s="24" t="s">
        <v>10</v>
      </c>
      <c r="AF136" s="24" t="s">
        <v>10</v>
      </c>
      <c r="AG136" s="24" t="s">
        <v>10</v>
      </c>
      <c r="AH136" s="24" t="s">
        <v>10</v>
      </c>
      <c r="AI136" s="24" t="s">
        <v>10</v>
      </c>
      <c r="AJ136" s="24" t="s">
        <v>10</v>
      </c>
      <c r="AK136" s="24" t="s">
        <v>10</v>
      </c>
      <c r="AL136" s="24" t="s">
        <v>10</v>
      </c>
      <c r="AM136" s="24" t="s">
        <v>10</v>
      </c>
      <c r="AN136" s="24" t="s">
        <v>10</v>
      </c>
      <c r="AO136" s="24" t="s">
        <v>10</v>
      </c>
      <c r="AP136" s="24" t="s">
        <v>10</v>
      </c>
      <c r="AX136" s="24">
        <f t="shared" si="4"/>
        <v>31</v>
      </c>
      <c r="AY136" s="24">
        <f t="shared" si="5"/>
        <v>3</v>
      </c>
    </row>
    <row r="137" spans="1:51" x14ac:dyDescent="0.25">
      <c r="A137" s="24" t="str">
        <f>IF(ISERROR(MATCH(E137,PWR_Lab!$S$3:$S$140,0)),"*","")</f>
        <v>*</v>
      </c>
      <c r="B137" s="24" t="s">
        <v>18</v>
      </c>
      <c r="C137" s="24" t="str">
        <f t="shared" si="3"/>
        <v>UCPWR_FLAB-T</v>
      </c>
      <c r="D137" s="24" t="s">
        <v>12</v>
      </c>
      <c r="E137" s="24" t="str" cm="1">
        <f t="array" ref="E137">INDEX(PWR_Lab!$A$2:$A$179,AX137)</f>
        <v>ESTSINM</v>
      </c>
      <c r="F137" s="24" t="s">
        <v>7</v>
      </c>
      <c r="G137" s="24" t="s">
        <v>7</v>
      </c>
      <c r="H137" s="24" t="s">
        <v>7</v>
      </c>
      <c r="I137" s="24">
        <v>3</v>
      </c>
      <c r="J137" s="24" cm="1">
        <f t="array" ref="J137">-INDEX(PWR_Lab!$F$2:$I$179,AX137,AY137)</f>
        <v>-0.23189000000000001</v>
      </c>
      <c r="K137" s="24" t="s">
        <v>10</v>
      </c>
      <c r="L137" s="24" t="s">
        <v>10</v>
      </c>
      <c r="M137" s="24" t="s">
        <v>10</v>
      </c>
      <c r="N137" s="24" t="s">
        <v>10</v>
      </c>
      <c r="O137" s="24" t="s">
        <v>10</v>
      </c>
      <c r="P137" s="24" t="s">
        <v>10</v>
      </c>
      <c r="Q137" s="24" t="s">
        <v>10</v>
      </c>
      <c r="R137" s="24" t="s">
        <v>10</v>
      </c>
      <c r="S137" s="24" t="s">
        <v>10</v>
      </c>
      <c r="T137" s="24" t="s">
        <v>10</v>
      </c>
      <c r="U137" s="24" t="s">
        <v>10</v>
      </c>
      <c r="V137" s="24" t="s">
        <v>10</v>
      </c>
      <c r="W137" s="24" t="s">
        <v>10</v>
      </c>
      <c r="X137" s="24" t="s">
        <v>10</v>
      </c>
      <c r="Y137" s="24" t="s">
        <v>10</v>
      </c>
      <c r="Z137" s="24" t="s">
        <v>10</v>
      </c>
      <c r="AA137" s="24" t="s">
        <v>10</v>
      </c>
      <c r="AB137" s="24" t="s">
        <v>10</v>
      </c>
      <c r="AC137" s="24" t="s">
        <v>10</v>
      </c>
      <c r="AD137" s="24" t="s">
        <v>10</v>
      </c>
      <c r="AE137" s="24" t="s">
        <v>10</v>
      </c>
      <c r="AF137" s="24" t="s">
        <v>10</v>
      </c>
      <c r="AG137" s="24" t="s">
        <v>10</v>
      </c>
      <c r="AH137" s="24" t="s">
        <v>10</v>
      </c>
      <c r="AI137" s="24" t="s">
        <v>10</v>
      </c>
      <c r="AJ137" s="24" t="s">
        <v>10</v>
      </c>
      <c r="AK137" s="24" t="s">
        <v>10</v>
      </c>
      <c r="AL137" s="24" t="s">
        <v>10</v>
      </c>
      <c r="AM137" s="24" t="s">
        <v>10</v>
      </c>
      <c r="AN137" s="24" t="s">
        <v>10</v>
      </c>
      <c r="AO137" s="24" t="s">
        <v>10</v>
      </c>
      <c r="AP137" s="24" t="s">
        <v>10</v>
      </c>
      <c r="AX137" s="24">
        <f t="shared" si="4"/>
        <v>31</v>
      </c>
      <c r="AY137" s="24">
        <f t="shared" si="5"/>
        <v>4</v>
      </c>
    </row>
    <row r="138" spans="1:51" x14ac:dyDescent="0.25">
      <c r="A138" s="24" t="str">
        <f>IF(ISERROR(MATCH(E138,PWR_Lab!$S$3:$S$140,0)),"*","")</f>
        <v>*</v>
      </c>
      <c r="B138" s="24" t="s">
        <v>18</v>
      </c>
      <c r="C138" s="24" t="str">
        <f t="shared" si="3"/>
        <v>UCPWR_FLAB-P</v>
      </c>
      <c r="D138" s="24" t="s">
        <v>12</v>
      </c>
      <c r="E138" s="24" t="str" cm="1">
        <f t="array" ref="E138">INDEX(PWR_Lab!$A$2:$A$179,AX138)</f>
        <v>ESTSIOT</v>
      </c>
      <c r="F138" s="24" t="s">
        <v>7</v>
      </c>
      <c r="G138" s="24" t="s">
        <v>7</v>
      </c>
      <c r="H138" s="24" t="s">
        <v>7</v>
      </c>
      <c r="I138" s="24">
        <v>3</v>
      </c>
      <c r="J138" s="24" cm="1">
        <f t="array" ref="J138">-INDEX(PWR_Lab!$F$2:$I$179,AX138,AY138)</f>
        <v>-1.72E-2</v>
      </c>
      <c r="K138" s="24" t="s">
        <v>10</v>
      </c>
      <c r="L138" s="24" t="s">
        <v>10</v>
      </c>
      <c r="M138" s="24" t="s">
        <v>10</v>
      </c>
      <c r="N138" s="24" t="s">
        <v>10</v>
      </c>
      <c r="O138" s="24" t="s">
        <v>10</v>
      </c>
      <c r="P138" s="24" t="s">
        <v>10</v>
      </c>
      <c r="Q138" s="24" t="s">
        <v>10</v>
      </c>
      <c r="R138" s="24" t="s">
        <v>10</v>
      </c>
      <c r="S138" s="24" t="s">
        <v>10</v>
      </c>
      <c r="T138" s="24" t="s">
        <v>10</v>
      </c>
      <c r="U138" s="24" t="s">
        <v>10</v>
      </c>
      <c r="V138" s="24" t="s">
        <v>10</v>
      </c>
      <c r="W138" s="24" t="s">
        <v>10</v>
      </c>
      <c r="X138" s="24" t="s">
        <v>10</v>
      </c>
      <c r="Y138" s="24" t="s">
        <v>10</v>
      </c>
      <c r="Z138" s="24" t="s">
        <v>10</v>
      </c>
      <c r="AA138" s="24" t="s">
        <v>10</v>
      </c>
      <c r="AB138" s="24" t="s">
        <v>10</v>
      </c>
      <c r="AC138" s="24" t="s">
        <v>10</v>
      </c>
      <c r="AD138" s="24" t="s">
        <v>10</v>
      </c>
      <c r="AE138" s="24" t="s">
        <v>10</v>
      </c>
      <c r="AF138" s="24" t="s">
        <v>10</v>
      </c>
      <c r="AG138" s="24" t="s">
        <v>10</v>
      </c>
      <c r="AH138" s="24" t="s">
        <v>10</v>
      </c>
      <c r="AI138" s="24" t="s">
        <v>10</v>
      </c>
      <c r="AJ138" s="24" t="s">
        <v>10</v>
      </c>
      <c r="AK138" s="24" t="s">
        <v>10</v>
      </c>
      <c r="AL138" s="24" t="s">
        <v>10</v>
      </c>
      <c r="AM138" s="24" t="s">
        <v>10</v>
      </c>
      <c r="AN138" s="24" t="s">
        <v>10</v>
      </c>
      <c r="AO138" s="24" t="s">
        <v>10</v>
      </c>
      <c r="AP138" s="24" t="s">
        <v>10</v>
      </c>
      <c r="AX138" s="24">
        <f t="shared" si="4"/>
        <v>32</v>
      </c>
      <c r="AY138" s="24">
        <f t="shared" si="5"/>
        <v>1</v>
      </c>
    </row>
    <row r="139" spans="1:51" x14ac:dyDescent="0.25">
      <c r="A139" s="24" t="str">
        <f>IF(ISERROR(MATCH(E139,PWR_Lab!$S$3:$S$140,0)),"*","")</f>
        <v>*</v>
      </c>
      <c r="B139" s="24" t="s">
        <v>18</v>
      </c>
      <c r="C139" s="24" t="str">
        <f t="shared" ref="C139:C202" si="6">C135</f>
        <v>UCPWR_FLAB-M</v>
      </c>
      <c r="D139" s="24" t="s">
        <v>12</v>
      </c>
      <c r="E139" s="24" t="str" cm="1">
        <f t="array" ref="E139">INDEX(PWR_Lab!$A$2:$A$179,AX139)</f>
        <v>ESTSIOT</v>
      </c>
      <c r="F139" s="24" t="s">
        <v>7</v>
      </c>
      <c r="G139" s="24" t="s">
        <v>7</v>
      </c>
      <c r="H139" s="24" t="s">
        <v>7</v>
      </c>
      <c r="I139" s="24">
        <v>3</v>
      </c>
      <c r="J139" s="24" cm="1">
        <f t="array" ref="J139">-INDEX(PWR_Lab!$F$2:$I$179,AX139,AY139)</f>
        <v>-1.958E-2</v>
      </c>
      <c r="K139" s="24" t="s">
        <v>10</v>
      </c>
      <c r="L139" s="24" t="s">
        <v>10</v>
      </c>
      <c r="M139" s="24" t="s">
        <v>10</v>
      </c>
      <c r="N139" s="24" t="s">
        <v>10</v>
      </c>
      <c r="O139" s="24" t="s">
        <v>10</v>
      </c>
      <c r="P139" s="24" t="s">
        <v>10</v>
      </c>
      <c r="Q139" s="24" t="s">
        <v>10</v>
      </c>
      <c r="R139" s="24" t="s">
        <v>10</v>
      </c>
      <c r="S139" s="24" t="s">
        <v>10</v>
      </c>
      <c r="T139" s="24" t="s">
        <v>10</v>
      </c>
      <c r="U139" s="24" t="s">
        <v>10</v>
      </c>
      <c r="V139" s="24" t="s">
        <v>10</v>
      </c>
      <c r="W139" s="24" t="s">
        <v>10</v>
      </c>
      <c r="X139" s="24" t="s">
        <v>10</v>
      </c>
      <c r="Y139" s="24" t="s">
        <v>10</v>
      </c>
      <c r="Z139" s="24" t="s">
        <v>10</v>
      </c>
      <c r="AA139" s="24" t="s">
        <v>10</v>
      </c>
      <c r="AB139" s="24" t="s">
        <v>10</v>
      </c>
      <c r="AC139" s="24" t="s">
        <v>10</v>
      </c>
      <c r="AD139" s="24" t="s">
        <v>10</v>
      </c>
      <c r="AE139" s="24" t="s">
        <v>10</v>
      </c>
      <c r="AF139" s="24" t="s">
        <v>10</v>
      </c>
      <c r="AG139" s="24" t="s">
        <v>10</v>
      </c>
      <c r="AH139" s="24" t="s">
        <v>10</v>
      </c>
      <c r="AI139" s="24" t="s">
        <v>10</v>
      </c>
      <c r="AJ139" s="24" t="s">
        <v>10</v>
      </c>
      <c r="AK139" s="24" t="s">
        <v>10</v>
      </c>
      <c r="AL139" s="24" t="s">
        <v>10</v>
      </c>
      <c r="AM139" s="24" t="s">
        <v>10</v>
      </c>
      <c r="AN139" s="24" t="s">
        <v>10</v>
      </c>
      <c r="AO139" s="24" t="s">
        <v>10</v>
      </c>
      <c r="AP139" s="24" t="s">
        <v>10</v>
      </c>
      <c r="AX139" s="24">
        <f t="shared" si="4"/>
        <v>32</v>
      </c>
      <c r="AY139" s="24">
        <f t="shared" si="5"/>
        <v>2</v>
      </c>
    </row>
    <row r="140" spans="1:51" x14ac:dyDescent="0.25">
      <c r="A140" s="24" t="str">
        <f>IF(ISERROR(MATCH(E140,PWR_Lab!$S$3:$S$140,0)),"*","")</f>
        <v>*</v>
      </c>
      <c r="B140" s="24" t="s">
        <v>18</v>
      </c>
      <c r="C140" s="24" t="str">
        <f t="shared" si="6"/>
        <v>UCPWR_FLAB-S</v>
      </c>
      <c r="D140" s="24" t="s">
        <v>12</v>
      </c>
      <c r="E140" s="24" t="str" cm="1">
        <f t="array" ref="E140">INDEX(PWR_Lab!$A$2:$A$179,AX140)</f>
        <v>ESTSIOT</v>
      </c>
      <c r="F140" s="24" t="s">
        <v>7</v>
      </c>
      <c r="G140" s="24" t="s">
        <v>7</v>
      </c>
      <c r="H140" s="24" t="s">
        <v>7</v>
      </c>
      <c r="I140" s="24">
        <v>3</v>
      </c>
      <c r="J140" s="24" cm="1">
        <f t="array" ref="J140">-INDEX(PWR_Lab!$F$2:$I$179,AX140,AY140)</f>
        <v>-6.4769999999999994E-2</v>
      </c>
      <c r="K140" s="24" t="s">
        <v>10</v>
      </c>
      <c r="L140" s="24" t="s">
        <v>10</v>
      </c>
      <c r="M140" s="24" t="s">
        <v>10</v>
      </c>
      <c r="N140" s="24" t="s">
        <v>10</v>
      </c>
      <c r="O140" s="24" t="s">
        <v>10</v>
      </c>
      <c r="P140" s="24" t="s">
        <v>10</v>
      </c>
      <c r="Q140" s="24" t="s">
        <v>10</v>
      </c>
      <c r="R140" s="24" t="s">
        <v>10</v>
      </c>
      <c r="S140" s="24" t="s">
        <v>10</v>
      </c>
      <c r="T140" s="24" t="s">
        <v>10</v>
      </c>
      <c r="U140" s="24" t="s">
        <v>10</v>
      </c>
      <c r="V140" s="24" t="s">
        <v>10</v>
      </c>
      <c r="W140" s="24" t="s">
        <v>10</v>
      </c>
      <c r="X140" s="24" t="s">
        <v>10</v>
      </c>
      <c r="Y140" s="24" t="s">
        <v>10</v>
      </c>
      <c r="Z140" s="24" t="s">
        <v>10</v>
      </c>
      <c r="AA140" s="24" t="s">
        <v>10</v>
      </c>
      <c r="AB140" s="24" t="s">
        <v>10</v>
      </c>
      <c r="AC140" s="24" t="s">
        <v>10</v>
      </c>
      <c r="AD140" s="24" t="s">
        <v>10</v>
      </c>
      <c r="AE140" s="24" t="s">
        <v>10</v>
      </c>
      <c r="AF140" s="24" t="s">
        <v>10</v>
      </c>
      <c r="AG140" s="24" t="s">
        <v>10</v>
      </c>
      <c r="AH140" s="24" t="s">
        <v>10</v>
      </c>
      <c r="AI140" s="24" t="s">
        <v>10</v>
      </c>
      <c r="AJ140" s="24" t="s">
        <v>10</v>
      </c>
      <c r="AK140" s="24" t="s">
        <v>10</v>
      </c>
      <c r="AL140" s="24" t="s">
        <v>10</v>
      </c>
      <c r="AM140" s="24" t="s">
        <v>10</v>
      </c>
      <c r="AN140" s="24" t="s">
        <v>10</v>
      </c>
      <c r="AO140" s="24" t="s">
        <v>10</v>
      </c>
      <c r="AP140" s="24" t="s">
        <v>10</v>
      </c>
      <c r="AX140" s="24">
        <f t="shared" si="4"/>
        <v>32</v>
      </c>
      <c r="AY140" s="24">
        <f t="shared" si="5"/>
        <v>3</v>
      </c>
    </row>
    <row r="141" spans="1:51" x14ac:dyDescent="0.25">
      <c r="A141" s="24" t="str">
        <f>IF(ISERROR(MATCH(E141,PWR_Lab!$S$3:$S$140,0)),"*","")</f>
        <v>*</v>
      </c>
      <c r="B141" s="24" t="s">
        <v>18</v>
      </c>
      <c r="C141" s="24" t="str">
        <f t="shared" si="6"/>
        <v>UCPWR_FLAB-T</v>
      </c>
      <c r="D141" s="24" t="s">
        <v>12</v>
      </c>
      <c r="E141" s="24" t="str" cm="1">
        <f t="array" ref="E141">INDEX(PWR_Lab!$A$2:$A$179,AX141)</f>
        <v>ESTSIOT</v>
      </c>
      <c r="F141" s="24" t="s">
        <v>7</v>
      </c>
      <c r="G141" s="24" t="s">
        <v>7</v>
      </c>
      <c r="H141" s="24" t="s">
        <v>7</v>
      </c>
      <c r="I141" s="24">
        <v>3</v>
      </c>
      <c r="J141" s="24" cm="1">
        <f t="array" ref="J141">-INDEX(PWR_Lab!$F$2:$I$179,AX141,AY141)</f>
        <v>-0.23189000000000001</v>
      </c>
      <c r="K141" s="24" t="s">
        <v>10</v>
      </c>
      <c r="L141" s="24" t="s">
        <v>10</v>
      </c>
      <c r="M141" s="24" t="s">
        <v>10</v>
      </c>
      <c r="N141" s="24" t="s">
        <v>10</v>
      </c>
      <c r="O141" s="24" t="s">
        <v>10</v>
      </c>
      <c r="P141" s="24" t="s">
        <v>10</v>
      </c>
      <c r="Q141" s="24" t="s">
        <v>10</v>
      </c>
      <c r="R141" s="24" t="s">
        <v>10</v>
      </c>
      <c r="S141" s="24" t="s">
        <v>10</v>
      </c>
      <c r="T141" s="24" t="s">
        <v>10</v>
      </c>
      <c r="U141" s="24" t="s">
        <v>10</v>
      </c>
      <c r="V141" s="24" t="s">
        <v>10</v>
      </c>
      <c r="W141" s="24" t="s">
        <v>10</v>
      </c>
      <c r="X141" s="24" t="s">
        <v>10</v>
      </c>
      <c r="Y141" s="24" t="s">
        <v>10</v>
      </c>
      <c r="Z141" s="24" t="s">
        <v>10</v>
      </c>
      <c r="AA141" s="24" t="s">
        <v>10</v>
      </c>
      <c r="AB141" s="24" t="s">
        <v>10</v>
      </c>
      <c r="AC141" s="24" t="s">
        <v>10</v>
      </c>
      <c r="AD141" s="24" t="s">
        <v>10</v>
      </c>
      <c r="AE141" s="24" t="s">
        <v>10</v>
      </c>
      <c r="AF141" s="24" t="s">
        <v>10</v>
      </c>
      <c r="AG141" s="24" t="s">
        <v>10</v>
      </c>
      <c r="AH141" s="24" t="s">
        <v>10</v>
      </c>
      <c r="AI141" s="24" t="s">
        <v>10</v>
      </c>
      <c r="AJ141" s="24" t="s">
        <v>10</v>
      </c>
      <c r="AK141" s="24" t="s">
        <v>10</v>
      </c>
      <c r="AL141" s="24" t="s">
        <v>10</v>
      </c>
      <c r="AM141" s="24" t="s">
        <v>10</v>
      </c>
      <c r="AN141" s="24" t="s">
        <v>10</v>
      </c>
      <c r="AO141" s="24" t="s">
        <v>10</v>
      </c>
      <c r="AP141" s="24" t="s">
        <v>10</v>
      </c>
      <c r="AX141" s="24">
        <f t="shared" si="4"/>
        <v>32</v>
      </c>
      <c r="AY141" s="24">
        <f t="shared" si="5"/>
        <v>4</v>
      </c>
    </row>
    <row r="142" spans="1:51" x14ac:dyDescent="0.25">
      <c r="A142" s="24" t="str">
        <f>IF(ISERROR(MATCH(E142,PWR_Lab!$S$3:$S$140,0)),"*","")</f>
        <v>*</v>
      </c>
      <c r="B142" s="24" t="s">
        <v>18</v>
      </c>
      <c r="C142" s="24" t="str">
        <f t="shared" si="6"/>
        <v>UCPWR_FLAB-P</v>
      </c>
      <c r="D142" s="24" t="s">
        <v>12</v>
      </c>
      <c r="E142" s="24" t="str" cm="1">
        <f t="array" ref="E142">INDEX(PWR_Lab!$A$2:$A$179,AX142)</f>
        <v>ESTSIPP</v>
      </c>
      <c r="F142" s="24" t="s">
        <v>7</v>
      </c>
      <c r="G142" s="24" t="s">
        <v>7</v>
      </c>
      <c r="H142" s="24" t="s">
        <v>7</v>
      </c>
      <c r="I142" s="24">
        <v>3</v>
      </c>
      <c r="J142" s="24" cm="1">
        <f t="array" ref="J142">-INDEX(PWR_Lab!$F$2:$I$179,AX142,AY142)</f>
        <v>-1.72E-2</v>
      </c>
      <c r="K142" s="24" t="s">
        <v>10</v>
      </c>
      <c r="L142" s="24" t="s">
        <v>10</v>
      </c>
      <c r="M142" s="24" t="s">
        <v>10</v>
      </c>
      <c r="N142" s="24" t="s">
        <v>10</v>
      </c>
      <c r="O142" s="24" t="s">
        <v>10</v>
      </c>
      <c r="P142" s="24" t="s">
        <v>10</v>
      </c>
      <c r="Q142" s="24" t="s">
        <v>10</v>
      </c>
      <c r="R142" s="24" t="s">
        <v>10</v>
      </c>
      <c r="S142" s="24" t="s">
        <v>10</v>
      </c>
      <c r="T142" s="24" t="s">
        <v>10</v>
      </c>
      <c r="U142" s="24" t="s">
        <v>10</v>
      </c>
      <c r="V142" s="24" t="s">
        <v>10</v>
      </c>
      <c r="W142" s="24" t="s">
        <v>10</v>
      </c>
      <c r="X142" s="24" t="s">
        <v>10</v>
      </c>
      <c r="Y142" s="24" t="s">
        <v>10</v>
      </c>
      <c r="Z142" s="24" t="s">
        <v>10</v>
      </c>
      <c r="AA142" s="24" t="s">
        <v>10</v>
      </c>
      <c r="AB142" s="24" t="s">
        <v>10</v>
      </c>
      <c r="AC142" s="24" t="s">
        <v>10</v>
      </c>
      <c r="AD142" s="24" t="s">
        <v>10</v>
      </c>
      <c r="AE142" s="24" t="s">
        <v>10</v>
      </c>
      <c r="AF142" s="24" t="s">
        <v>10</v>
      </c>
      <c r="AG142" s="24" t="s">
        <v>10</v>
      </c>
      <c r="AH142" s="24" t="s">
        <v>10</v>
      </c>
      <c r="AI142" s="24" t="s">
        <v>10</v>
      </c>
      <c r="AJ142" s="24" t="s">
        <v>10</v>
      </c>
      <c r="AK142" s="24" t="s">
        <v>10</v>
      </c>
      <c r="AL142" s="24" t="s">
        <v>10</v>
      </c>
      <c r="AM142" s="24" t="s">
        <v>10</v>
      </c>
      <c r="AN142" s="24" t="s">
        <v>10</v>
      </c>
      <c r="AO142" s="24" t="s">
        <v>10</v>
      </c>
      <c r="AP142" s="24" t="s">
        <v>10</v>
      </c>
      <c r="AX142" s="24">
        <f t="shared" si="4"/>
        <v>33</v>
      </c>
      <c r="AY142" s="24">
        <f t="shared" si="5"/>
        <v>1</v>
      </c>
    </row>
    <row r="143" spans="1:51" x14ac:dyDescent="0.25">
      <c r="A143" s="24" t="str">
        <f>IF(ISERROR(MATCH(E143,PWR_Lab!$S$3:$S$140,0)),"*","")</f>
        <v>*</v>
      </c>
      <c r="B143" s="24" t="s">
        <v>18</v>
      </c>
      <c r="C143" s="24" t="str">
        <f t="shared" si="6"/>
        <v>UCPWR_FLAB-M</v>
      </c>
      <c r="D143" s="24" t="s">
        <v>12</v>
      </c>
      <c r="E143" s="24" t="str" cm="1">
        <f t="array" ref="E143">INDEX(PWR_Lab!$A$2:$A$179,AX143)</f>
        <v>ESTSIPP</v>
      </c>
      <c r="F143" s="24" t="s">
        <v>7</v>
      </c>
      <c r="G143" s="24" t="s">
        <v>7</v>
      </c>
      <c r="H143" s="24" t="s">
        <v>7</v>
      </c>
      <c r="I143" s="24">
        <v>3</v>
      </c>
      <c r="J143" s="24" cm="1">
        <f t="array" ref="J143">-INDEX(PWR_Lab!$F$2:$I$179,AX143,AY143)</f>
        <v>-1.958E-2</v>
      </c>
      <c r="K143" s="24" t="s">
        <v>10</v>
      </c>
      <c r="L143" s="24" t="s">
        <v>10</v>
      </c>
      <c r="M143" s="24" t="s">
        <v>10</v>
      </c>
      <c r="N143" s="24" t="s">
        <v>10</v>
      </c>
      <c r="O143" s="24" t="s">
        <v>10</v>
      </c>
      <c r="P143" s="24" t="s">
        <v>10</v>
      </c>
      <c r="Q143" s="24" t="s">
        <v>10</v>
      </c>
      <c r="R143" s="24" t="s">
        <v>10</v>
      </c>
      <c r="S143" s="24" t="s">
        <v>10</v>
      </c>
      <c r="T143" s="24" t="s">
        <v>10</v>
      </c>
      <c r="U143" s="24" t="s">
        <v>10</v>
      </c>
      <c r="V143" s="24" t="s">
        <v>10</v>
      </c>
      <c r="W143" s="24" t="s">
        <v>10</v>
      </c>
      <c r="X143" s="24" t="s">
        <v>10</v>
      </c>
      <c r="Y143" s="24" t="s">
        <v>10</v>
      </c>
      <c r="Z143" s="24" t="s">
        <v>10</v>
      </c>
      <c r="AA143" s="24" t="s">
        <v>10</v>
      </c>
      <c r="AB143" s="24" t="s">
        <v>10</v>
      </c>
      <c r="AC143" s="24" t="s">
        <v>10</v>
      </c>
      <c r="AD143" s="24" t="s">
        <v>10</v>
      </c>
      <c r="AE143" s="24" t="s">
        <v>10</v>
      </c>
      <c r="AF143" s="24" t="s">
        <v>10</v>
      </c>
      <c r="AG143" s="24" t="s">
        <v>10</v>
      </c>
      <c r="AH143" s="24" t="s">
        <v>10</v>
      </c>
      <c r="AI143" s="24" t="s">
        <v>10</v>
      </c>
      <c r="AJ143" s="24" t="s">
        <v>10</v>
      </c>
      <c r="AK143" s="24" t="s">
        <v>10</v>
      </c>
      <c r="AL143" s="24" t="s">
        <v>10</v>
      </c>
      <c r="AM143" s="24" t="s">
        <v>10</v>
      </c>
      <c r="AN143" s="24" t="s">
        <v>10</v>
      </c>
      <c r="AO143" s="24" t="s">
        <v>10</v>
      </c>
      <c r="AP143" s="24" t="s">
        <v>10</v>
      </c>
      <c r="AX143" s="24">
        <f t="shared" ref="AX143:AX206" si="7">IF(AY142=$AY$7,AX142+1,AX142)</f>
        <v>33</v>
      </c>
      <c r="AY143" s="24">
        <f t="shared" ref="AY143:AY206" si="8">IF(AY142=$AY$7,1,AY142+1)</f>
        <v>2</v>
      </c>
    </row>
    <row r="144" spans="1:51" x14ac:dyDescent="0.25">
      <c r="A144" s="24" t="str">
        <f>IF(ISERROR(MATCH(E144,PWR_Lab!$S$3:$S$140,0)),"*","")</f>
        <v>*</v>
      </c>
      <c r="B144" s="24" t="s">
        <v>18</v>
      </c>
      <c r="C144" s="24" t="str">
        <f t="shared" si="6"/>
        <v>UCPWR_FLAB-S</v>
      </c>
      <c r="D144" s="24" t="s">
        <v>12</v>
      </c>
      <c r="E144" s="24" t="str" cm="1">
        <f t="array" ref="E144">INDEX(PWR_Lab!$A$2:$A$179,AX144)</f>
        <v>ESTSIPP</v>
      </c>
      <c r="F144" s="24" t="s">
        <v>7</v>
      </c>
      <c r="G144" s="24" t="s">
        <v>7</v>
      </c>
      <c r="H144" s="24" t="s">
        <v>7</v>
      </c>
      <c r="I144" s="24">
        <v>3</v>
      </c>
      <c r="J144" s="24" cm="1">
        <f t="array" ref="J144">-INDEX(PWR_Lab!$F$2:$I$179,AX144,AY144)</f>
        <v>-6.4769999999999994E-2</v>
      </c>
      <c r="K144" s="24" t="s">
        <v>10</v>
      </c>
      <c r="L144" s="24" t="s">
        <v>10</v>
      </c>
      <c r="M144" s="24" t="s">
        <v>10</v>
      </c>
      <c r="N144" s="24" t="s">
        <v>10</v>
      </c>
      <c r="O144" s="24" t="s">
        <v>10</v>
      </c>
      <c r="P144" s="24" t="s">
        <v>10</v>
      </c>
      <c r="Q144" s="24" t="s">
        <v>10</v>
      </c>
      <c r="R144" s="24" t="s">
        <v>10</v>
      </c>
      <c r="S144" s="24" t="s">
        <v>10</v>
      </c>
      <c r="T144" s="24" t="s">
        <v>10</v>
      </c>
      <c r="U144" s="24" t="s">
        <v>10</v>
      </c>
      <c r="V144" s="24" t="s">
        <v>10</v>
      </c>
      <c r="W144" s="24" t="s">
        <v>10</v>
      </c>
      <c r="X144" s="24" t="s">
        <v>10</v>
      </c>
      <c r="Y144" s="24" t="s">
        <v>10</v>
      </c>
      <c r="Z144" s="24" t="s">
        <v>10</v>
      </c>
      <c r="AA144" s="24" t="s">
        <v>10</v>
      </c>
      <c r="AB144" s="24" t="s">
        <v>10</v>
      </c>
      <c r="AC144" s="24" t="s">
        <v>10</v>
      </c>
      <c r="AD144" s="24" t="s">
        <v>10</v>
      </c>
      <c r="AE144" s="24" t="s">
        <v>10</v>
      </c>
      <c r="AF144" s="24" t="s">
        <v>10</v>
      </c>
      <c r="AG144" s="24" t="s">
        <v>10</v>
      </c>
      <c r="AH144" s="24" t="s">
        <v>10</v>
      </c>
      <c r="AI144" s="24" t="s">
        <v>10</v>
      </c>
      <c r="AJ144" s="24" t="s">
        <v>10</v>
      </c>
      <c r="AK144" s="24" t="s">
        <v>10</v>
      </c>
      <c r="AL144" s="24" t="s">
        <v>10</v>
      </c>
      <c r="AM144" s="24" t="s">
        <v>10</v>
      </c>
      <c r="AN144" s="24" t="s">
        <v>10</v>
      </c>
      <c r="AO144" s="24" t="s">
        <v>10</v>
      </c>
      <c r="AP144" s="24" t="s">
        <v>10</v>
      </c>
      <c r="AX144" s="24">
        <f t="shared" si="7"/>
        <v>33</v>
      </c>
      <c r="AY144" s="24">
        <f t="shared" si="8"/>
        <v>3</v>
      </c>
    </row>
    <row r="145" spans="1:51" x14ac:dyDescent="0.25">
      <c r="A145" s="24" t="str">
        <f>IF(ISERROR(MATCH(E145,PWR_Lab!$S$3:$S$140,0)),"*","")</f>
        <v>*</v>
      </c>
      <c r="B145" s="24" t="s">
        <v>18</v>
      </c>
      <c r="C145" s="24" t="str">
        <f t="shared" si="6"/>
        <v>UCPWR_FLAB-T</v>
      </c>
      <c r="D145" s="24" t="s">
        <v>12</v>
      </c>
      <c r="E145" s="24" t="str" cm="1">
        <f t="array" ref="E145">INDEX(PWR_Lab!$A$2:$A$179,AX145)</f>
        <v>ESTSIPP</v>
      </c>
      <c r="F145" s="24" t="s">
        <v>7</v>
      </c>
      <c r="G145" s="24" t="s">
        <v>7</v>
      </c>
      <c r="H145" s="24" t="s">
        <v>7</v>
      </c>
      <c r="I145" s="24">
        <v>3</v>
      </c>
      <c r="J145" s="24" cm="1">
        <f t="array" ref="J145">-INDEX(PWR_Lab!$F$2:$I$179,AX145,AY145)</f>
        <v>-0.23189000000000001</v>
      </c>
      <c r="K145" s="24" t="s">
        <v>10</v>
      </c>
      <c r="L145" s="24" t="s">
        <v>10</v>
      </c>
      <c r="M145" s="24" t="s">
        <v>10</v>
      </c>
      <c r="N145" s="24" t="s">
        <v>10</v>
      </c>
      <c r="O145" s="24" t="s">
        <v>10</v>
      </c>
      <c r="P145" s="24" t="s">
        <v>10</v>
      </c>
      <c r="Q145" s="24" t="s">
        <v>10</v>
      </c>
      <c r="R145" s="24" t="s">
        <v>10</v>
      </c>
      <c r="S145" s="24" t="s">
        <v>10</v>
      </c>
      <c r="T145" s="24" t="s">
        <v>10</v>
      </c>
      <c r="U145" s="24" t="s">
        <v>10</v>
      </c>
      <c r="V145" s="24" t="s">
        <v>10</v>
      </c>
      <c r="W145" s="24" t="s">
        <v>10</v>
      </c>
      <c r="X145" s="24" t="s">
        <v>10</v>
      </c>
      <c r="Y145" s="24" t="s">
        <v>10</v>
      </c>
      <c r="Z145" s="24" t="s">
        <v>10</v>
      </c>
      <c r="AA145" s="24" t="s">
        <v>10</v>
      </c>
      <c r="AB145" s="24" t="s">
        <v>10</v>
      </c>
      <c r="AC145" s="24" t="s">
        <v>10</v>
      </c>
      <c r="AD145" s="24" t="s">
        <v>10</v>
      </c>
      <c r="AE145" s="24" t="s">
        <v>10</v>
      </c>
      <c r="AF145" s="24" t="s">
        <v>10</v>
      </c>
      <c r="AG145" s="24" t="s">
        <v>10</v>
      </c>
      <c r="AH145" s="24" t="s">
        <v>10</v>
      </c>
      <c r="AI145" s="24" t="s">
        <v>10</v>
      </c>
      <c r="AJ145" s="24" t="s">
        <v>10</v>
      </c>
      <c r="AK145" s="24" t="s">
        <v>10</v>
      </c>
      <c r="AL145" s="24" t="s">
        <v>10</v>
      </c>
      <c r="AM145" s="24" t="s">
        <v>10</v>
      </c>
      <c r="AN145" s="24" t="s">
        <v>10</v>
      </c>
      <c r="AO145" s="24" t="s">
        <v>10</v>
      </c>
      <c r="AP145" s="24" t="s">
        <v>10</v>
      </c>
      <c r="AX145" s="24">
        <f t="shared" si="7"/>
        <v>33</v>
      </c>
      <c r="AY145" s="24">
        <f t="shared" si="8"/>
        <v>4</v>
      </c>
    </row>
    <row r="146" spans="1:51" x14ac:dyDescent="0.25">
      <c r="A146" s="24" t="str">
        <f>IF(ISERROR(MATCH(E146,PWR_Lab!$S$3:$S$140,0)),"*","")</f>
        <v>*</v>
      </c>
      <c r="B146" s="24" t="s">
        <v>18</v>
      </c>
      <c r="C146" s="24" t="str">
        <f t="shared" si="6"/>
        <v>UCPWR_FLAB-P</v>
      </c>
      <c r="D146" s="24" t="s">
        <v>12</v>
      </c>
      <c r="E146" s="24" t="str" cm="1">
        <f t="array" ref="E146">INDEX(PWR_Lab!$A$2:$A$179,AX146)</f>
        <v>ESTSRES</v>
      </c>
      <c r="F146" s="24" t="s">
        <v>7</v>
      </c>
      <c r="G146" s="24" t="s">
        <v>7</v>
      </c>
      <c r="H146" s="24" t="s">
        <v>7</v>
      </c>
      <c r="I146" s="24">
        <v>3</v>
      </c>
      <c r="J146" s="24" cm="1">
        <f t="array" ref="J146">-INDEX(PWR_Lab!$F$2:$I$179,AX146,AY146)</f>
        <v>-1.72E-2</v>
      </c>
      <c r="K146" s="24" t="s">
        <v>10</v>
      </c>
      <c r="L146" s="24" t="s">
        <v>10</v>
      </c>
      <c r="M146" s="24" t="s">
        <v>10</v>
      </c>
      <c r="N146" s="24" t="s">
        <v>10</v>
      </c>
      <c r="O146" s="24" t="s">
        <v>10</v>
      </c>
      <c r="P146" s="24" t="s">
        <v>10</v>
      </c>
      <c r="Q146" s="24" t="s">
        <v>10</v>
      </c>
      <c r="R146" s="24" t="s">
        <v>10</v>
      </c>
      <c r="S146" s="24" t="s">
        <v>10</v>
      </c>
      <c r="T146" s="24" t="s">
        <v>10</v>
      </c>
      <c r="U146" s="24" t="s">
        <v>10</v>
      </c>
      <c r="V146" s="24" t="s">
        <v>10</v>
      </c>
      <c r="W146" s="24" t="s">
        <v>10</v>
      </c>
      <c r="X146" s="24" t="s">
        <v>10</v>
      </c>
      <c r="Y146" s="24" t="s">
        <v>10</v>
      </c>
      <c r="Z146" s="24" t="s">
        <v>10</v>
      </c>
      <c r="AA146" s="24" t="s">
        <v>10</v>
      </c>
      <c r="AB146" s="24" t="s">
        <v>10</v>
      </c>
      <c r="AC146" s="24" t="s">
        <v>10</v>
      </c>
      <c r="AD146" s="24" t="s">
        <v>10</v>
      </c>
      <c r="AE146" s="24" t="s">
        <v>10</v>
      </c>
      <c r="AF146" s="24" t="s">
        <v>10</v>
      </c>
      <c r="AG146" s="24" t="s">
        <v>10</v>
      </c>
      <c r="AH146" s="24" t="s">
        <v>10</v>
      </c>
      <c r="AI146" s="24" t="s">
        <v>10</v>
      </c>
      <c r="AJ146" s="24" t="s">
        <v>10</v>
      </c>
      <c r="AK146" s="24" t="s">
        <v>10</v>
      </c>
      <c r="AL146" s="24" t="s">
        <v>10</v>
      </c>
      <c r="AM146" s="24" t="s">
        <v>10</v>
      </c>
      <c r="AN146" s="24" t="s">
        <v>10</v>
      </c>
      <c r="AO146" s="24" t="s">
        <v>10</v>
      </c>
      <c r="AP146" s="24" t="s">
        <v>10</v>
      </c>
      <c r="AX146" s="24">
        <f t="shared" si="7"/>
        <v>34</v>
      </c>
      <c r="AY146" s="24">
        <f t="shared" si="8"/>
        <v>1</v>
      </c>
    </row>
    <row r="147" spans="1:51" x14ac:dyDescent="0.25">
      <c r="A147" s="24" t="str">
        <f>IF(ISERROR(MATCH(E147,PWR_Lab!$S$3:$S$140,0)),"*","")</f>
        <v>*</v>
      </c>
      <c r="B147" s="24" t="s">
        <v>18</v>
      </c>
      <c r="C147" s="24" t="str">
        <f t="shared" si="6"/>
        <v>UCPWR_FLAB-M</v>
      </c>
      <c r="D147" s="24" t="s">
        <v>12</v>
      </c>
      <c r="E147" s="24" t="str" cm="1">
        <f t="array" ref="E147">INDEX(PWR_Lab!$A$2:$A$179,AX147)</f>
        <v>ESTSRES</v>
      </c>
      <c r="F147" s="24" t="s">
        <v>7</v>
      </c>
      <c r="G147" s="24" t="s">
        <v>7</v>
      </c>
      <c r="H147" s="24" t="s">
        <v>7</v>
      </c>
      <c r="I147" s="24">
        <v>3</v>
      </c>
      <c r="J147" s="24" cm="1">
        <f t="array" ref="J147">-INDEX(PWR_Lab!$F$2:$I$179,AX147,AY147)</f>
        <v>-1.958E-2</v>
      </c>
      <c r="K147" s="24" t="s">
        <v>10</v>
      </c>
      <c r="L147" s="24" t="s">
        <v>10</v>
      </c>
      <c r="M147" s="24" t="s">
        <v>10</v>
      </c>
      <c r="N147" s="24" t="s">
        <v>10</v>
      </c>
      <c r="O147" s="24" t="s">
        <v>10</v>
      </c>
      <c r="P147" s="24" t="s">
        <v>10</v>
      </c>
      <c r="Q147" s="24" t="s">
        <v>10</v>
      </c>
      <c r="R147" s="24" t="s">
        <v>10</v>
      </c>
      <c r="S147" s="24" t="s">
        <v>10</v>
      </c>
      <c r="T147" s="24" t="s">
        <v>10</v>
      </c>
      <c r="U147" s="24" t="s">
        <v>10</v>
      </c>
      <c r="V147" s="24" t="s">
        <v>10</v>
      </c>
      <c r="W147" s="24" t="s">
        <v>10</v>
      </c>
      <c r="X147" s="24" t="s">
        <v>10</v>
      </c>
      <c r="Y147" s="24" t="s">
        <v>10</v>
      </c>
      <c r="Z147" s="24" t="s">
        <v>10</v>
      </c>
      <c r="AA147" s="24" t="s">
        <v>10</v>
      </c>
      <c r="AB147" s="24" t="s">
        <v>10</v>
      </c>
      <c r="AC147" s="24" t="s">
        <v>10</v>
      </c>
      <c r="AD147" s="24" t="s">
        <v>10</v>
      </c>
      <c r="AE147" s="24" t="s">
        <v>10</v>
      </c>
      <c r="AF147" s="24" t="s">
        <v>10</v>
      </c>
      <c r="AG147" s="24" t="s">
        <v>10</v>
      </c>
      <c r="AH147" s="24" t="s">
        <v>10</v>
      </c>
      <c r="AI147" s="24" t="s">
        <v>10</v>
      </c>
      <c r="AJ147" s="24" t="s">
        <v>10</v>
      </c>
      <c r="AK147" s="24" t="s">
        <v>10</v>
      </c>
      <c r="AL147" s="24" t="s">
        <v>10</v>
      </c>
      <c r="AM147" s="24" t="s">
        <v>10</v>
      </c>
      <c r="AN147" s="24" t="s">
        <v>10</v>
      </c>
      <c r="AO147" s="24" t="s">
        <v>10</v>
      </c>
      <c r="AP147" s="24" t="s">
        <v>10</v>
      </c>
      <c r="AX147" s="24">
        <f t="shared" si="7"/>
        <v>34</v>
      </c>
      <c r="AY147" s="24">
        <f t="shared" si="8"/>
        <v>2</v>
      </c>
    </row>
    <row r="148" spans="1:51" x14ac:dyDescent="0.25">
      <c r="A148" s="24" t="str">
        <f>IF(ISERROR(MATCH(E148,PWR_Lab!$S$3:$S$140,0)),"*","")</f>
        <v>*</v>
      </c>
      <c r="B148" s="24" t="s">
        <v>18</v>
      </c>
      <c r="C148" s="24" t="str">
        <f t="shared" si="6"/>
        <v>UCPWR_FLAB-S</v>
      </c>
      <c r="D148" s="24" t="s">
        <v>12</v>
      </c>
      <c r="E148" s="24" t="str" cm="1">
        <f t="array" ref="E148">INDEX(PWR_Lab!$A$2:$A$179,AX148)</f>
        <v>ESTSRES</v>
      </c>
      <c r="F148" s="24" t="s">
        <v>7</v>
      </c>
      <c r="G148" s="24" t="s">
        <v>7</v>
      </c>
      <c r="H148" s="24" t="s">
        <v>7</v>
      </c>
      <c r="I148" s="24">
        <v>3</v>
      </c>
      <c r="J148" s="24" cm="1">
        <f t="array" ref="J148">-INDEX(PWR_Lab!$F$2:$I$179,AX148,AY148)</f>
        <v>-6.4769999999999994E-2</v>
      </c>
      <c r="K148" s="24" t="s">
        <v>10</v>
      </c>
      <c r="L148" s="24" t="s">
        <v>10</v>
      </c>
      <c r="M148" s="24" t="s">
        <v>10</v>
      </c>
      <c r="N148" s="24" t="s">
        <v>10</v>
      </c>
      <c r="O148" s="24" t="s">
        <v>10</v>
      </c>
      <c r="P148" s="24" t="s">
        <v>10</v>
      </c>
      <c r="Q148" s="24" t="s">
        <v>10</v>
      </c>
      <c r="R148" s="24" t="s">
        <v>10</v>
      </c>
      <c r="S148" s="24" t="s">
        <v>10</v>
      </c>
      <c r="T148" s="24" t="s">
        <v>10</v>
      </c>
      <c r="U148" s="24" t="s">
        <v>10</v>
      </c>
      <c r="V148" s="24" t="s">
        <v>10</v>
      </c>
      <c r="W148" s="24" t="s">
        <v>10</v>
      </c>
      <c r="X148" s="24" t="s">
        <v>10</v>
      </c>
      <c r="Y148" s="24" t="s">
        <v>10</v>
      </c>
      <c r="Z148" s="24" t="s">
        <v>10</v>
      </c>
      <c r="AA148" s="24" t="s">
        <v>10</v>
      </c>
      <c r="AB148" s="24" t="s">
        <v>10</v>
      </c>
      <c r="AC148" s="24" t="s">
        <v>10</v>
      </c>
      <c r="AD148" s="24" t="s">
        <v>10</v>
      </c>
      <c r="AE148" s="24" t="s">
        <v>10</v>
      </c>
      <c r="AF148" s="24" t="s">
        <v>10</v>
      </c>
      <c r="AG148" s="24" t="s">
        <v>10</v>
      </c>
      <c r="AH148" s="24" t="s">
        <v>10</v>
      </c>
      <c r="AI148" s="24" t="s">
        <v>10</v>
      </c>
      <c r="AJ148" s="24" t="s">
        <v>10</v>
      </c>
      <c r="AK148" s="24" t="s">
        <v>10</v>
      </c>
      <c r="AL148" s="24" t="s">
        <v>10</v>
      </c>
      <c r="AM148" s="24" t="s">
        <v>10</v>
      </c>
      <c r="AN148" s="24" t="s">
        <v>10</v>
      </c>
      <c r="AO148" s="24" t="s">
        <v>10</v>
      </c>
      <c r="AP148" s="24" t="s">
        <v>10</v>
      </c>
      <c r="AX148" s="24">
        <f t="shared" si="7"/>
        <v>34</v>
      </c>
      <c r="AY148" s="24">
        <f t="shared" si="8"/>
        <v>3</v>
      </c>
    </row>
    <row r="149" spans="1:51" x14ac:dyDescent="0.25">
      <c r="A149" s="24" t="str">
        <f>IF(ISERROR(MATCH(E149,PWR_Lab!$S$3:$S$140,0)),"*","")</f>
        <v>*</v>
      </c>
      <c r="B149" s="24" t="s">
        <v>18</v>
      </c>
      <c r="C149" s="24" t="str">
        <f t="shared" si="6"/>
        <v>UCPWR_FLAB-T</v>
      </c>
      <c r="D149" s="24" t="s">
        <v>12</v>
      </c>
      <c r="E149" s="24" t="str" cm="1">
        <f t="array" ref="E149">INDEX(PWR_Lab!$A$2:$A$179,AX149)</f>
        <v>ESTSRES</v>
      </c>
      <c r="F149" s="24" t="s">
        <v>7</v>
      </c>
      <c r="G149" s="24" t="s">
        <v>7</v>
      </c>
      <c r="H149" s="24" t="s">
        <v>7</v>
      </c>
      <c r="I149" s="24">
        <v>3</v>
      </c>
      <c r="J149" s="24" cm="1">
        <f t="array" ref="J149">-INDEX(PWR_Lab!$F$2:$I$179,AX149,AY149)</f>
        <v>-0.23189000000000001</v>
      </c>
      <c r="K149" s="24" t="s">
        <v>10</v>
      </c>
      <c r="L149" s="24" t="s">
        <v>10</v>
      </c>
      <c r="M149" s="24" t="s">
        <v>10</v>
      </c>
      <c r="N149" s="24" t="s">
        <v>10</v>
      </c>
      <c r="O149" s="24" t="s">
        <v>10</v>
      </c>
      <c r="P149" s="24" t="s">
        <v>10</v>
      </c>
      <c r="Q149" s="24" t="s">
        <v>10</v>
      </c>
      <c r="R149" s="24" t="s">
        <v>10</v>
      </c>
      <c r="S149" s="24" t="s">
        <v>10</v>
      </c>
      <c r="T149" s="24" t="s">
        <v>10</v>
      </c>
      <c r="U149" s="24" t="s">
        <v>10</v>
      </c>
      <c r="V149" s="24" t="s">
        <v>10</v>
      </c>
      <c r="W149" s="24" t="s">
        <v>10</v>
      </c>
      <c r="X149" s="24" t="s">
        <v>10</v>
      </c>
      <c r="Y149" s="24" t="s">
        <v>10</v>
      </c>
      <c r="Z149" s="24" t="s">
        <v>10</v>
      </c>
      <c r="AA149" s="24" t="s">
        <v>10</v>
      </c>
      <c r="AB149" s="24" t="s">
        <v>10</v>
      </c>
      <c r="AC149" s="24" t="s">
        <v>10</v>
      </c>
      <c r="AD149" s="24" t="s">
        <v>10</v>
      </c>
      <c r="AE149" s="24" t="s">
        <v>10</v>
      </c>
      <c r="AF149" s="24" t="s">
        <v>10</v>
      </c>
      <c r="AG149" s="24" t="s">
        <v>10</v>
      </c>
      <c r="AH149" s="24" t="s">
        <v>10</v>
      </c>
      <c r="AI149" s="24" t="s">
        <v>10</v>
      </c>
      <c r="AJ149" s="24" t="s">
        <v>10</v>
      </c>
      <c r="AK149" s="24" t="s">
        <v>10</v>
      </c>
      <c r="AL149" s="24" t="s">
        <v>10</v>
      </c>
      <c r="AM149" s="24" t="s">
        <v>10</v>
      </c>
      <c r="AN149" s="24" t="s">
        <v>10</v>
      </c>
      <c r="AO149" s="24" t="s">
        <v>10</v>
      </c>
      <c r="AP149" s="24" t="s">
        <v>10</v>
      </c>
      <c r="AX149" s="24">
        <f t="shared" si="7"/>
        <v>34</v>
      </c>
      <c r="AY149" s="24">
        <f t="shared" si="8"/>
        <v>4</v>
      </c>
    </row>
    <row r="150" spans="1:51" x14ac:dyDescent="0.25">
      <c r="A150" s="24" t="str">
        <f>IF(ISERROR(MATCH(E150,PWR_Lab!$S$3:$S$140,0)),"*","")</f>
        <v/>
      </c>
      <c r="B150" s="24" t="s">
        <v>18</v>
      </c>
      <c r="C150" s="24" t="str">
        <f t="shared" si="6"/>
        <v>UCPWR_FLAB-P</v>
      </c>
      <c r="D150" s="24" t="s">
        <v>12</v>
      </c>
      <c r="E150" s="24" t="str" cm="1">
        <f t="array" ref="E150">INDEX(PWR_Lab!$A$2:$A$179,AX150)</f>
        <v>ESTSUTL</v>
      </c>
      <c r="F150" s="24" t="s">
        <v>7</v>
      </c>
      <c r="G150" s="24" t="s">
        <v>7</v>
      </c>
      <c r="H150" s="24" t="s">
        <v>7</v>
      </c>
      <c r="I150" s="24">
        <v>3</v>
      </c>
      <c r="J150" s="24" cm="1">
        <f t="array" ref="J150">-INDEX(PWR_Lab!$F$2:$I$179,AX150,AY150)</f>
        <v>-1.72E-2</v>
      </c>
      <c r="K150" s="24" t="s">
        <v>10</v>
      </c>
      <c r="L150" s="24" t="s">
        <v>10</v>
      </c>
      <c r="M150" s="24" t="s">
        <v>10</v>
      </c>
      <c r="N150" s="24" t="s">
        <v>10</v>
      </c>
      <c r="O150" s="24" t="s">
        <v>10</v>
      </c>
      <c r="P150" s="24" t="s">
        <v>10</v>
      </c>
      <c r="Q150" s="24" t="s">
        <v>10</v>
      </c>
      <c r="R150" s="24" t="s">
        <v>10</v>
      </c>
      <c r="S150" s="24" t="s">
        <v>10</v>
      </c>
      <c r="T150" s="24" t="s">
        <v>10</v>
      </c>
      <c r="U150" s="24" t="s">
        <v>10</v>
      </c>
      <c r="V150" s="24" t="s">
        <v>10</v>
      </c>
      <c r="W150" s="24" t="s">
        <v>10</v>
      </c>
      <c r="X150" s="24" t="s">
        <v>10</v>
      </c>
      <c r="Y150" s="24" t="s">
        <v>10</v>
      </c>
      <c r="Z150" s="24" t="s">
        <v>10</v>
      </c>
      <c r="AA150" s="24" t="s">
        <v>10</v>
      </c>
      <c r="AB150" s="24" t="s">
        <v>10</v>
      </c>
      <c r="AC150" s="24" t="s">
        <v>10</v>
      </c>
      <c r="AD150" s="24" t="s">
        <v>10</v>
      </c>
      <c r="AE150" s="24" t="s">
        <v>10</v>
      </c>
      <c r="AF150" s="24" t="s">
        <v>10</v>
      </c>
      <c r="AG150" s="24" t="s">
        <v>10</v>
      </c>
      <c r="AH150" s="24" t="s">
        <v>10</v>
      </c>
      <c r="AI150" s="24" t="s">
        <v>10</v>
      </c>
      <c r="AJ150" s="24" t="s">
        <v>10</v>
      </c>
      <c r="AK150" s="24" t="s">
        <v>10</v>
      </c>
      <c r="AL150" s="24" t="s">
        <v>10</v>
      </c>
      <c r="AM150" s="24" t="s">
        <v>10</v>
      </c>
      <c r="AN150" s="24" t="s">
        <v>10</v>
      </c>
      <c r="AO150" s="24" t="s">
        <v>10</v>
      </c>
      <c r="AP150" s="24" t="s">
        <v>10</v>
      </c>
      <c r="AX150" s="24">
        <f t="shared" si="7"/>
        <v>35</v>
      </c>
      <c r="AY150" s="24">
        <f t="shared" si="8"/>
        <v>1</v>
      </c>
    </row>
    <row r="151" spans="1:51" x14ac:dyDescent="0.25">
      <c r="A151" s="24" t="str">
        <f>IF(ISERROR(MATCH(E151,PWR_Lab!$S$3:$S$140,0)),"*","")</f>
        <v/>
      </c>
      <c r="B151" s="24" t="s">
        <v>18</v>
      </c>
      <c r="C151" s="24" t="str">
        <f t="shared" si="6"/>
        <v>UCPWR_FLAB-M</v>
      </c>
      <c r="D151" s="24" t="s">
        <v>12</v>
      </c>
      <c r="E151" s="24" t="str" cm="1">
        <f t="array" ref="E151">INDEX(PWR_Lab!$A$2:$A$179,AX151)</f>
        <v>ESTSUTL</v>
      </c>
      <c r="F151" s="24" t="s">
        <v>7</v>
      </c>
      <c r="G151" s="24" t="s">
        <v>7</v>
      </c>
      <c r="H151" s="24" t="s">
        <v>7</v>
      </c>
      <c r="I151" s="24">
        <v>3</v>
      </c>
      <c r="J151" s="24" cm="1">
        <f t="array" ref="J151">-INDEX(PWR_Lab!$F$2:$I$179,AX151,AY151)</f>
        <v>-1.958E-2</v>
      </c>
      <c r="K151" s="24" t="s">
        <v>10</v>
      </c>
      <c r="L151" s="24" t="s">
        <v>10</v>
      </c>
      <c r="M151" s="24" t="s">
        <v>10</v>
      </c>
      <c r="N151" s="24" t="s">
        <v>10</v>
      </c>
      <c r="O151" s="24" t="s">
        <v>10</v>
      </c>
      <c r="P151" s="24" t="s">
        <v>10</v>
      </c>
      <c r="Q151" s="24" t="s">
        <v>10</v>
      </c>
      <c r="R151" s="24" t="s">
        <v>10</v>
      </c>
      <c r="S151" s="24" t="s">
        <v>10</v>
      </c>
      <c r="T151" s="24" t="s">
        <v>10</v>
      </c>
      <c r="U151" s="24" t="s">
        <v>10</v>
      </c>
      <c r="V151" s="24" t="s">
        <v>10</v>
      </c>
      <c r="W151" s="24" t="s">
        <v>10</v>
      </c>
      <c r="X151" s="24" t="s">
        <v>10</v>
      </c>
      <c r="Y151" s="24" t="s">
        <v>10</v>
      </c>
      <c r="Z151" s="24" t="s">
        <v>10</v>
      </c>
      <c r="AA151" s="24" t="s">
        <v>10</v>
      </c>
      <c r="AB151" s="24" t="s">
        <v>10</v>
      </c>
      <c r="AC151" s="24" t="s">
        <v>10</v>
      </c>
      <c r="AD151" s="24" t="s">
        <v>10</v>
      </c>
      <c r="AE151" s="24" t="s">
        <v>10</v>
      </c>
      <c r="AF151" s="24" t="s">
        <v>10</v>
      </c>
      <c r="AG151" s="24" t="s">
        <v>10</v>
      </c>
      <c r="AH151" s="24" t="s">
        <v>10</v>
      </c>
      <c r="AI151" s="24" t="s">
        <v>10</v>
      </c>
      <c r="AJ151" s="24" t="s">
        <v>10</v>
      </c>
      <c r="AK151" s="24" t="s">
        <v>10</v>
      </c>
      <c r="AL151" s="24" t="s">
        <v>10</v>
      </c>
      <c r="AM151" s="24" t="s">
        <v>10</v>
      </c>
      <c r="AN151" s="24" t="s">
        <v>10</v>
      </c>
      <c r="AO151" s="24" t="s">
        <v>10</v>
      </c>
      <c r="AP151" s="24" t="s">
        <v>10</v>
      </c>
      <c r="AX151" s="24">
        <f t="shared" si="7"/>
        <v>35</v>
      </c>
      <c r="AY151" s="24">
        <f t="shared" si="8"/>
        <v>2</v>
      </c>
    </row>
    <row r="152" spans="1:51" x14ac:dyDescent="0.25">
      <c r="A152" s="24" t="str">
        <f>IF(ISERROR(MATCH(E152,PWR_Lab!$S$3:$S$140,0)),"*","")</f>
        <v/>
      </c>
      <c r="B152" s="24" t="s">
        <v>18</v>
      </c>
      <c r="C152" s="24" t="str">
        <f t="shared" si="6"/>
        <v>UCPWR_FLAB-S</v>
      </c>
      <c r="D152" s="24" t="s">
        <v>12</v>
      </c>
      <c r="E152" s="24" t="str" cm="1">
        <f t="array" ref="E152">INDEX(PWR_Lab!$A$2:$A$179,AX152)</f>
        <v>ESTSUTL</v>
      </c>
      <c r="F152" s="24" t="s">
        <v>7</v>
      </c>
      <c r="G152" s="24" t="s">
        <v>7</v>
      </c>
      <c r="H152" s="24" t="s">
        <v>7</v>
      </c>
      <c r="I152" s="24">
        <v>3</v>
      </c>
      <c r="J152" s="24" cm="1">
        <f t="array" ref="J152">-INDEX(PWR_Lab!$F$2:$I$179,AX152,AY152)</f>
        <v>-6.4769999999999994E-2</v>
      </c>
      <c r="K152" s="24" t="s">
        <v>10</v>
      </c>
      <c r="L152" s="24" t="s">
        <v>10</v>
      </c>
      <c r="M152" s="24" t="s">
        <v>10</v>
      </c>
      <c r="N152" s="24" t="s">
        <v>10</v>
      </c>
      <c r="O152" s="24" t="s">
        <v>10</v>
      </c>
      <c r="P152" s="24" t="s">
        <v>10</v>
      </c>
      <c r="Q152" s="24" t="s">
        <v>10</v>
      </c>
      <c r="R152" s="24" t="s">
        <v>10</v>
      </c>
      <c r="S152" s="24" t="s">
        <v>10</v>
      </c>
      <c r="T152" s="24" t="s">
        <v>10</v>
      </c>
      <c r="U152" s="24" t="s">
        <v>10</v>
      </c>
      <c r="V152" s="24" t="s">
        <v>10</v>
      </c>
      <c r="W152" s="24" t="s">
        <v>10</v>
      </c>
      <c r="X152" s="24" t="s">
        <v>10</v>
      </c>
      <c r="Y152" s="24" t="s">
        <v>10</v>
      </c>
      <c r="Z152" s="24" t="s">
        <v>10</v>
      </c>
      <c r="AA152" s="24" t="s">
        <v>10</v>
      </c>
      <c r="AB152" s="24" t="s">
        <v>10</v>
      </c>
      <c r="AC152" s="24" t="s">
        <v>10</v>
      </c>
      <c r="AD152" s="24" t="s">
        <v>10</v>
      </c>
      <c r="AE152" s="24" t="s">
        <v>10</v>
      </c>
      <c r="AF152" s="24" t="s">
        <v>10</v>
      </c>
      <c r="AG152" s="24" t="s">
        <v>10</v>
      </c>
      <c r="AH152" s="24" t="s">
        <v>10</v>
      </c>
      <c r="AI152" s="24" t="s">
        <v>10</v>
      </c>
      <c r="AJ152" s="24" t="s">
        <v>10</v>
      </c>
      <c r="AK152" s="24" t="s">
        <v>10</v>
      </c>
      <c r="AL152" s="24" t="s">
        <v>10</v>
      </c>
      <c r="AM152" s="24" t="s">
        <v>10</v>
      </c>
      <c r="AN152" s="24" t="s">
        <v>10</v>
      </c>
      <c r="AO152" s="24" t="s">
        <v>10</v>
      </c>
      <c r="AP152" s="24" t="s">
        <v>10</v>
      </c>
      <c r="AX152" s="24">
        <f t="shared" si="7"/>
        <v>35</v>
      </c>
      <c r="AY152" s="24">
        <f t="shared" si="8"/>
        <v>3</v>
      </c>
    </row>
    <row r="153" spans="1:51" x14ac:dyDescent="0.25">
      <c r="A153" s="24" t="str">
        <f>IF(ISERROR(MATCH(E153,PWR_Lab!$S$3:$S$140,0)),"*","")</f>
        <v/>
      </c>
      <c r="B153" s="24" t="s">
        <v>18</v>
      </c>
      <c r="C153" s="24" t="str">
        <f t="shared" si="6"/>
        <v>UCPWR_FLAB-T</v>
      </c>
      <c r="D153" s="24" t="s">
        <v>12</v>
      </c>
      <c r="E153" s="24" t="str" cm="1">
        <f t="array" ref="E153">INDEX(PWR_Lab!$A$2:$A$179,AX153)</f>
        <v>ESTSUTL</v>
      </c>
      <c r="F153" s="24" t="s">
        <v>7</v>
      </c>
      <c r="G153" s="24" t="s">
        <v>7</v>
      </c>
      <c r="H153" s="24" t="s">
        <v>7</v>
      </c>
      <c r="I153" s="24">
        <v>3</v>
      </c>
      <c r="J153" s="24" cm="1">
        <f t="array" ref="J153">-INDEX(PWR_Lab!$F$2:$I$179,AX153,AY153)</f>
        <v>-0.23189000000000001</v>
      </c>
      <c r="K153" s="24" t="s">
        <v>10</v>
      </c>
      <c r="L153" s="24" t="s">
        <v>10</v>
      </c>
      <c r="M153" s="24" t="s">
        <v>10</v>
      </c>
      <c r="N153" s="24" t="s">
        <v>10</v>
      </c>
      <c r="O153" s="24" t="s">
        <v>10</v>
      </c>
      <c r="P153" s="24" t="s">
        <v>10</v>
      </c>
      <c r="Q153" s="24" t="s">
        <v>10</v>
      </c>
      <c r="R153" s="24" t="s">
        <v>10</v>
      </c>
      <c r="S153" s="24" t="s">
        <v>10</v>
      </c>
      <c r="T153" s="24" t="s">
        <v>10</v>
      </c>
      <c r="U153" s="24" t="s">
        <v>10</v>
      </c>
      <c r="V153" s="24" t="s">
        <v>10</v>
      </c>
      <c r="W153" s="24" t="s">
        <v>10</v>
      </c>
      <c r="X153" s="24" t="s">
        <v>10</v>
      </c>
      <c r="Y153" s="24" t="s">
        <v>10</v>
      </c>
      <c r="Z153" s="24" t="s">
        <v>10</v>
      </c>
      <c r="AA153" s="24" t="s">
        <v>10</v>
      </c>
      <c r="AB153" s="24" t="s">
        <v>10</v>
      </c>
      <c r="AC153" s="24" t="s">
        <v>10</v>
      </c>
      <c r="AD153" s="24" t="s">
        <v>10</v>
      </c>
      <c r="AE153" s="24" t="s">
        <v>10</v>
      </c>
      <c r="AF153" s="24" t="s">
        <v>10</v>
      </c>
      <c r="AG153" s="24" t="s">
        <v>10</v>
      </c>
      <c r="AH153" s="24" t="s">
        <v>10</v>
      </c>
      <c r="AI153" s="24" t="s">
        <v>10</v>
      </c>
      <c r="AJ153" s="24" t="s">
        <v>10</v>
      </c>
      <c r="AK153" s="24" t="s">
        <v>10</v>
      </c>
      <c r="AL153" s="24" t="s">
        <v>10</v>
      </c>
      <c r="AM153" s="24" t="s">
        <v>10</v>
      </c>
      <c r="AN153" s="24" t="s">
        <v>10</v>
      </c>
      <c r="AO153" s="24" t="s">
        <v>10</v>
      </c>
      <c r="AP153" s="24" t="s">
        <v>10</v>
      </c>
      <c r="AX153" s="24">
        <f t="shared" si="7"/>
        <v>35</v>
      </c>
      <c r="AY153" s="24">
        <f t="shared" si="8"/>
        <v>4</v>
      </c>
    </row>
    <row r="154" spans="1:51" x14ac:dyDescent="0.25">
      <c r="A154" s="24" t="str">
        <f>IF(ISERROR(MATCH(E154,PWR_Lab!$S$3:$S$140,0)),"*","")</f>
        <v/>
      </c>
      <c r="B154" s="24" t="s">
        <v>18</v>
      </c>
      <c r="C154" s="24" t="str">
        <f t="shared" si="6"/>
        <v>UCPWR_FLAB-P</v>
      </c>
      <c r="D154" s="24" t="s">
        <v>12</v>
      </c>
      <c r="E154" s="24" t="str" cm="1">
        <f t="array" ref="E154">INDEX(PWR_Lab!$A$2:$A$179,AX154)</f>
        <v>ETCLDFB-N</v>
      </c>
      <c r="F154" s="24" t="s">
        <v>7</v>
      </c>
      <c r="G154" s="24" t="s">
        <v>7</v>
      </c>
      <c r="H154" s="24" t="s">
        <v>7</v>
      </c>
      <c r="I154" s="24">
        <v>3</v>
      </c>
      <c r="J154" s="24" cm="1">
        <f t="array" ref="J154">-INDEX(PWR_Lab!$F$2:$I$179,AX154,AY154)</f>
        <v>-1.72E-2</v>
      </c>
      <c r="K154" s="24" t="s">
        <v>10</v>
      </c>
      <c r="L154" s="24" t="s">
        <v>10</v>
      </c>
      <c r="M154" s="24" t="s">
        <v>10</v>
      </c>
      <c r="N154" s="24" t="s">
        <v>10</v>
      </c>
      <c r="O154" s="24" t="s">
        <v>10</v>
      </c>
      <c r="P154" s="24" t="s">
        <v>10</v>
      </c>
      <c r="Q154" s="24" t="s">
        <v>10</v>
      </c>
      <c r="R154" s="24" t="s">
        <v>10</v>
      </c>
      <c r="S154" s="24" t="s">
        <v>10</v>
      </c>
      <c r="T154" s="24" t="s">
        <v>10</v>
      </c>
      <c r="U154" s="24" t="s">
        <v>10</v>
      </c>
      <c r="V154" s="24" t="s">
        <v>10</v>
      </c>
      <c r="W154" s="24" t="s">
        <v>10</v>
      </c>
      <c r="X154" s="24" t="s">
        <v>10</v>
      </c>
      <c r="Y154" s="24" t="s">
        <v>10</v>
      </c>
      <c r="Z154" s="24" t="s">
        <v>10</v>
      </c>
      <c r="AA154" s="24" t="s">
        <v>10</v>
      </c>
      <c r="AB154" s="24" t="s">
        <v>10</v>
      </c>
      <c r="AC154" s="24" t="s">
        <v>10</v>
      </c>
      <c r="AD154" s="24" t="s">
        <v>10</v>
      </c>
      <c r="AE154" s="24" t="s">
        <v>10</v>
      </c>
      <c r="AF154" s="24" t="s">
        <v>10</v>
      </c>
      <c r="AG154" s="24" t="s">
        <v>10</v>
      </c>
      <c r="AH154" s="24" t="s">
        <v>10</v>
      </c>
      <c r="AI154" s="24" t="s">
        <v>10</v>
      </c>
      <c r="AJ154" s="24" t="s">
        <v>10</v>
      </c>
      <c r="AK154" s="24" t="s">
        <v>10</v>
      </c>
      <c r="AL154" s="24" t="s">
        <v>10</v>
      </c>
      <c r="AM154" s="24" t="s">
        <v>10</v>
      </c>
      <c r="AN154" s="24" t="s">
        <v>10</v>
      </c>
      <c r="AO154" s="24" t="s">
        <v>10</v>
      </c>
      <c r="AP154" s="24" t="s">
        <v>10</v>
      </c>
      <c r="AX154" s="24">
        <f t="shared" si="7"/>
        <v>36</v>
      </c>
      <c r="AY154" s="24">
        <f t="shared" si="8"/>
        <v>1</v>
      </c>
    </row>
    <row r="155" spans="1:51" x14ac:dyDescent="0.25">
      <c r="A155" s="24" t="str">
        <f>IF(ISERROR(MATCH(E155,PWR_Lab!$S$3:$S$140,0)),"*","")</f>
        <v/>
      </c>
      <c r="B155" s="24" t="s">
        <v>18</v>
      </c>
      <c r="C155" s="24" t="str">
        <f t="shared" si="6"/>
        <v>UCPWR_FLAB-M</v>
      </c>
      <c r="D155" s="24" t="s">
        <v>12</v>
      </c>
      <c r="E155" s="24" t="str" cm="1">
        <f t="array" ref="E155">INDEX(PWR_Lab!$A$2:$A$179,AX155)</f>
        <v>ETCLDFB-N</v>
      </c>
      <c r="F155" s="24" t="s">
        <v>7</v>
      </c>
      <c r="G155" s="24" t="s">
        <v>7</v>
      </c>
      <c r="H155" s="24" t="s">
        <v>7</v>
      </c>
      <c r="I155" s="24">
        <v>3</v>
      </c>
      <c r="J155" s="24" cm="1">
        <f t="array" ref="J155">-INDEX(PWR_Lab!$F$2:$I$179,AX155,AY155)</f>
        <v>-1.958E-2</v>
      </c>
      <c r="K155" s="24" t="s">
        <v>10</v>
      </c>
      <c r="L155" s="24" t="s">
        <v>10</v>
      </c>
      <c r="M155" s="24" t="s">
        <v>10</v>
      </c>
      <c r="N155" s="24" t="s">
        <v>10</v>
      </c>
      <c r="O155" s="24" t="s">
        <v>10</v>
      </c>
      <c r="P155" s="24" t="s">
        <v>10</v>
      </c>
      <c r="Q155" s="24" t="s">
        <v>10</v>
      </c>
      <c r="R155" s="24" t="s">
        <v>10</v>
      </c>
      <c r="S155" s="24" t="s">
        <v>10</v>
      </c>
      <c r="T155" s="24" t="s">
        <v>10</v>
      </c>
      <c r="U155" s="24" t="s">
        <v>10</v>
      </c>
      <c r="V155" s="24" t="s">
        <v>10</v>
      </c>
      <c r="W155" s="24" t="s">
        <v>10</v>
      </c>
      <c r="X155" s="24" t="s">
        <v>10</v>
      </c>
      <c r="Y155" s="24" t="s">
        <v>10</v>
      </c>
      <c r="Z155" s="24" t="s">
        <v>10</v>
      </c>
      <c r="AA155" s="24" t="s">
        <v>10</v>
      </c>
      <c r="AB155" s="24" t="s">
        <v>10</v>
      </c>
      <c r="AC155" s="24" t="s">
        <v>10</v>
      </c>
      <c r="AD155" s="24" t="s">
        <v>10</v>
      </c>
      <c r="AE155" s="24" t="s">
        <v>10</v>
      </c>
      <c r="AF155" s="24" t="s">
        <v>10</v>
      </c>
      <c r="AG155" s="24" t="s">
        <v>10</v>
      </c>
      <c r="AH155" s="24" t="s">
        <v>10</v>
      </c>
      <c r="AI155" s="24" t="s">
        <v>10</v>
      </c>
      <c r="AJ155" s="24" t="s">
        <v>10</v>
      </c>
      <c r="AK155" s="24" t="s">
        <v>10</v>
      </c>
      <c r="AL155" s="24" t="s">
        <v>10</v>
      </c>
      <c r="AM155" s="24" t="s">
        <v>10</v>
      </c>
      <c r="AN155" s="24" t="s">
        <v>10</v>
      </c>
      <c r="AO155" s="24" t="s">
        <v>10</v>
      </c>
      <c r="AP155" s="24" t="s">
        <v>10</v>
      </c>
      <c r="AX155" s="24">
        <f t="shared" si="7"/>
        <v>36</v>
      </c>
      <c r="AY155" s="24">
        <f t="shared" si="8"/>
        <v>2</v>
      </c>
    </row>
    <row r="156" spans="1:51" x14ac:dyDescent="0.25">
      <c r="A156" s="24" t="str">
        <f>IF(ISERROR(MATCH(E156,PWR_Lab!$S$3:$S$140,0)),"*","")</f>
        <v/>
      </c>
      <c r="B156" s="24" t="s">
        <v>18</v>
      </c>
      <c r="C156" s="24" t="str">
        <f t="shared" si="6"/>
        <v>UCPWR_FLAB-S</v>
      </c>
      <c r="D156" s="24" t="s">
        <v>12</v>
      </c>
      <c r="E156" s="24" t="str" cm="1">
        <f t="array" ref="E156">INDEX(PWR_Lab!$A$2:$A$179,AX156)</f>
        <v>ETCLDFB-N</v>
      </c>
      <c r="F156" s="24" t="s">
        <v>7</v>
      </c>
      <c r="G156" s="24" t="s">
        <v>7</v>
      </c>
      <c r="H156" s="24" t="s">
        <v>7</v>
      </c>
      <c r="I156" s="24">
        <v>3</v>
      </c>
      <c r="J156" s="24" cm="1">
        <f t="array" ref="J156">-INDEX(PWR_Lab!$F$2:$I$179,AX156,AY156)</f>
        <v>-6.4769999999999994E-2</v>
      </c>
      <c r="K156" s="24" t="s">
        <v>10</v>
      </c>
      <c r="L156" s="24" t="s">
        <v>10</v>
      </c>
      <c r="M156" s="24" t="s">
        <v>10</v>
      </c>
      <c r="N156" s="24" t="s">
        <v>10</v>
      </c>
      <c r="O156" s="24" t="s">
        <v>10</v>
      </c>
      <c r="P156" s="24" t="s">
        <v>10</v>
      </c>
      <c r="Q156" s="24" t="s">
        <v>10</v>
      </c>
      <c r="R156" s="24" t="s">
        <v>10</v>
      </c>
      <c r="S156" s="24" t="s">
        <v>10</v>
      </c>
      <c r="T156" s="24" t="s">
        <v>10</v>
      </c>
      <c r="U156" s="24" t="s">
        <v>10</v>
      </c>
      <c r="V156" s="24" t="s">
        <v>10</v>
      </c>
      <c r="W156" s="24" t="s">
        <v>10</v>
      </c>
      <c r="X156" s="24" t="s">
        <v>10</v>
      </c>
      <c r="Y156" s="24" t="s">
        <v>10</v>
      </c>
      <c r="Z156" s="24" t="s">
        <v>10</v>
      </c>
      <c r="AA156" s="24" t="s">
        <v>10</v>
      </c>
      <c r="AB156" s="24" t="s">
        <v>10</v>
      </c>
      <c r="AC156" s="24" t="s">
        <v>10</v>
      </c>
      <c r="AD156" s="24" t="s">
        <v>10</v>
      </c>
      <c r="AE156" s="24" t="s">
        <v>10</v>
      </c>
      <c r="AF156" s="24" t="s">
        <v>10</v>
      </c>
      <c r="AG156" s="24" t="s">
        <v>10</v>
      </c>
      <c r="AH156" s="24" t="s">
        <v>10</v>
      </c>
      <c r="AI156" s="24" t="s">
        <v>10</v>
      </c>
      <c r="AJ156" s="24" t="s">
        <v>10</v>
      </c>
      <c r="AK156" s="24" t="s">
        <v>10</v>
      </c>
      <c r="AL156" s="24" t="s">
        <v>10</v>
      </c>
      <c r="AM156" s="24" t="s">
        <v>10</v>
      </c>
      <c r="AN156" s="24" t="s">
        <v>10</v>
      </c>
      <c r="AO156" s="24" t="s">
        <v>10</v>
      </c>
      <c r="AP156" s="24" t="s">
        <v>10</v>
      </c>
      <c r="AX156" s="24">
        <f t="shared" si="7"/>
        <v>36</v>
      </c>
      <c r="AY156" s="24">
        <f t="shared" si="8"/>
        <v>3</v>
      </c>
    </row>
    <row r="157" spans="1:51" x14ac:dyDescent="0.25">
      <c r="A157" s="24" t="str">
        <f>IF(ISERROR(MATCH(E157,PWR_Lab!$S$3:$S$140,0)),"*","")</f>
        <v/>
      </c>
      <c r="B157" s="24" t="s">
        <v>18</v>
      </c>
      <c r="C157" s="24" t="str">
        <f t="shared" si="6"/>
        <v>UCPWR_FLAB-T</v>
      </c>
      <c r="D157" s="24" t="s">
        <v>12</v>
      </c>
      <c r="E157" s="24" t="str" cm="1">
        <f t="array" ref="E157">INDEX(PWR_Lab!$A$2:$A$179,AX157)</f>
        <v>ETCLDFB-N</v>
      </c>
      <c r="F157" s="24" t="s">
        <v>7</v>
      </c>
      <c r="G157" s="24" t="s">
        <v>7</v>
      </c>
      <c r="H157" s="24" t="s">
        <v>7</v>
      </c>
      <c r="I157" s="24">
        <v>3</v>
      </c>
      <c r="J157" s="24" cm="1">
        <f t="array" ref="J157">-INDEX(PWR_Lab!$F$2:$I$179,AX157,AY157)</f>
        <v>-0.23189000000000001</v>
      </c>
      <c r="K157" s="24" t="s">
        <v>10</v>
      </c>
      <c r="L157" s="24" t="s">
        <v>10</v>
      </c>
      <c r="M157" s="24" t="s">
        <v>10</v>
      </c>
      <c r="N157" s="24" t="s">
        <v>10</v>
      </c>
      <c r="O157" s="24" t="s">
        <v>10</v>
      </c>
      <c r="P157" s="24" t="s">
        <v>10</v>
      </c>
      <c r="Q157" s="24" t="s">
        <v>10</v>
      </c>
      <c r="R157" s="24" t="s">
        <v>10</v>
      </c>
      <c r="S157" s="24" t="s">
        <v>10</v>
      </c>
      <c r="T157" s="24" t="s">
        <v>10</v>
      </c>
      <c r="U157" s="24" t="s">
        <v>10</v>
      </c>
      <c r="V157" s="24" t="s">
        <v>10</v>
      </c>
      <c r="W157" s="24" t="s">
        <v>10</v>
      </c>
      <c r="X157" s="24" t="s">
        <v>10</v>
      </c>
      <c r="Y157" s="24" t="s">
        <v>10</v>
      </c>
      <c r="Z157" s="24" t="s">
        <v>10</v>
      </c>
      <c r="AA157" s="24" t="s">
        <v>10</v>
      </c>
      <c r="AB157" s="24" t="s">
        <v>10</v>
      </c>
      <c r="AC157" s="24" t="s">
        <v>10</v>
      </c>
      <c r="AD157" s="24" t="s">
        <v>10</v>
      </c>
      <c r="AE157" s="24" t="s">
        <v>10</v>
      </c>
      <c r="AF157" s="24" t="s">
        <v>10</v>
      </c>
      <c r="AG157" s="24" t="s">
        <v>10</v>
      </c>
      <c r="AH157" s="24" t="s">
        <v>10</v>
      </c>
      <c r="AI157" s="24" t="s">
        <v>10</v>
      </c>
      <c r="AJ157" s="24" t="s">
        <v>10</v>
      </c>
      <c r="AK157" s="24" t="s">
        <v>10</v>
      </c>
      <c r="AL157" s="24" t="s">
        <v>10</v>
      </c>
      <c r="AM157" s="24" t="s">
        <v>10</v>
      </c>
      <c r="AN157" s="24" t="s">
        <v>10</v>
      </c>
      <c r="AO157" s="24" t="s">
        <v>10</v>
      </c>
      <c r="AP157" s="24" t="s">
        <v>10</v>
      </c>
      <c r="AX157" s="24">
        <f t="shared" si="7"/>
        <v>36</v>
      </c>
      <c r="AY157" s="24">
        <f t="shared" si="8"/>
        <v>4</v>
      </c>
    </row>
    <row r="158" spans="1:51" x14ac:dyDescent="0.25">
      <c r="A158" s="24" t="str">
        <f>IF(ISERROR(MATCH(E158,PWR_Lab!$S$3:$S$140,0)),"*","")</f>
        <v/>
      </c>
      <c r="B158" s="24" t="s">
        <v>18</v>
      </c>
      <c r="C158" s="24" t="str">
        <f t="shared" si="6"/>
        <v>UCPWR_FLAB-P</v>
      </c>
      <c r="D158" s="24" t="s">
        <v>12</v>
      </c>
      <c r="E158" s="24" t="str" cm="1">
        <f t="array" ref="E158">INDEX(PWR_Lab!$A$2:$A$179,AX158)</f>
        <v>ETCLEARNO-E</v>
      </c>
      <c r="F158" s="24" t="s">
        <v>7</v>
      </c>
      <c r="G158" s="24" t="s">
        <v>7</v>
      </c>
      <c r="H158" s="24" t="s">
        <v>7</v>
      </c>
      <c r="I158" s="24">
        <v>3</v>
      </c>
      <c r="J158" s="24" cm="1">
        <f t="array" ref="J158">-INDEX(PWR_Lab!$F$2:$I$179,AX158,AY158)</f>
        <v>-1.72E-2</v>
      </c>
      <c r="K158" s="24" t="s">
        <v>10</v>
      </c>
      <c r="L158" s="24" t="s">
        <v>10</v>
      </c>
      <c r="M158" s="24" t="s">
        <v>10</v>
      </c>
      <c r="N158" s="24" t="s">
        <v>10</v>
      </c>
      <c r="O158" s="24" t="s">
        <v>10</v>
      </c>
      <c r="P158" s="24" t="s">
        <v>10</v>
      </c>
      <c r="Q158" s="24" t="s">
        <v>10</v>
      </c>
      <c r="R158" s="24" t="s">
        <v>10</v>
      </c>
      <c r="S158" s="24" t="s">
        <v>10</v>
      </c>
      <c r="T158" s="24" t="s">
        <v>10</v>
      </c>
      <c r="U158" s="24" t="s">
        <v>10</v>
      </c>
      <c r="V158" s="24" t="s">
        <v>10</v>
      </c>
      <c r="W158" s="24" t="s">
        <v>10</v>
      </c>
      <c r="X158" s="24" t="s">
        <v>10</v>
      </c>
      <c r="Y158" s="24" t="s">
        <v>10</v>
      </c>
      <c r="Z158" s="24" t="s">
        <v>10</v>
      </c>
      <c r="AA158" s="24" t="s">
        <v>10</v>
      </c>
      <c r="AB158" s="24" t="s">
        <v>10</v>
      </c>
      <c r="AC158" s="24" t="s">
        <v>10</v>
      </c>
      <c r="AD158" s="24" t="s">
        <v>10</v>
      </c>
      <c r="AE158" s="24" t="s">
        <v>10</v>
      </c>
      <c r="AF158" s="24" t="s">
        <v>10</v>
      </c>
      <c r="AG158" s="24" t="s">
        <v>10</v>
      </c>
      <c r="AH158" s="24" t="s">
        <v>10</v>
      </c>
      <c r="AI158" s="24" t="s">
        <v>10</v>
      </c>
      <c r="AJ158" s="24" t="s">
        <v>10</v>
      </c>
      <c r="AK158" s="24" t="s">
        <v>10</v>
      </c>
      <c r="AL158" s="24" t="s">
        <v>10</v>
      </c>
      <c r="AM158" s="24" t="s">
        <v>10</v>
      </c>
      <c r="AN158" s="24" t="s">
        <v>10</v>
      </c>
      <c r="AO158" s="24" t="s">
        <v>10</v>
      </c>
      <c r="AP158" s="24" t="s">
        <v>10</v>
      </c>
      <c r="AX158" s="24">
        <f t="shared" si="7"/>
        <v>37</v>
      </c>
      <c r="AY158" s="24">
        <f t="shared" si="8"/>
        <v>1</v>
      </c>
    </row>
    <row r="159" spans="1:51" x14ac:dyDescent="0.25">
      <c r="A159" s="24" t="str">
        <f>IF(ISERROR(MATCH(E159,PWR_Lab!$S$3:$S$140,0)),"*","")</f>
        <v/>
      </c>
      <c r="B159" s="24" t="s">
        <v>18</v>
      </c>
      <c r="C159" s="24" t="str">
        <f t="shared" si="6"/>
        <v>UCPWR_FLAB-M</v>
      </c>
      <c r="D159" s="24" t="s">
        <v>12</v>
      </c>
      <c r="E159" s="24" t="str" cm="1">
        <f t="array" ref="E159">INDEX(PWR_Lab!$A$2:$A$179,AX159)</f>
        <v>ETCLEARNO-E</v>
      </c>
      <c r="F159" s="24" t="s">
        <v>7</v>
      </c>
      <c r="G159" s="24" t="s">
        <v>7</v>
      </c>
      <c r="H159" s="24" t="s">
        <v>7</v>
      </c>
      <c r="I159" s="24">
        <v>3</v>
      </c>
      <c r="J159" s="24" cm="1">
        <f t="array" ref="J159">-INDEX(PWR_Lab!$F$2:$I$179,AX159,AY159)</f>
        <v>-1.958E-2</v>
      </c>
      <c r="K159" s="24" t="s">
        <v>10</v>
      </c>
      <c r="L159" s="24" t="s">
        <v>10</v>
      </c>
      <c r="M159" s="24" t="s">
        <v>10</v>
      </c>
      <c r="N159" s="24" t="s">
        <v>10</v>
      </c>
      <c r="O159" s="24" t="s">
        <v>10</v>
      </c>
      <c r="P159" s="24" t="s">
        <v>10</v>
      </c>
      <c r="Q159" s="24" t="s">
        <v>10</v>
      </c>
      <c r="R159" s="24" t="s">
        <v>10</v>
      </c>
      <c r="S159" s="24" t="s">
        <v>10</v>
      </c>
      <c r="T159" s="24" t="s">
        <v>10</v>
      </c>
      <c r="U159" s="24" t="s">
        <v>10</v>
      </c>
      <c r="V159" s="24" t="s">
        <v>10</v>
      </c>
      <c r="W159" s="24" t="s">
        <v>10</v>
      </c>
      <c r="X159" s="24" t="s">
        <v>10</v>
      </c>
      <c r="Y159" s="24" t="s">
        <v>10</v>
      </c>
      <c r="Z159" s="24" t="s">
        <v>10</v>
      </c>
      <c r="AA159" s="24" t="s">
        <v>10</v>
      </c>
      <c r="AB159" s="24" t="s">
        <v>10</v>
      </c>
      <c r="AC159" s="24" t="s">
        <v>10</v>
      </c>
      <c r="AD159" s="24" t="s">
        <v>10</v>
      </c>
      <c r="AE159" s="24" t="s">
        <v>10</v>
      </c>
      <c r="AF159" s="24" t="s">
        <v>10</v>
      </c>
      <c r="AG159" s="24" t="s">
        <v>10</v>
      </c>
      <c r="AH159" s="24" t="s">
        <v>10</v>
      </c>
      <c r="AI159" s="24" t="s">
        <v>10</v>
      </c>
      <c r="AJ159" s="24" t="s">
        <v>10</v>
      </c>
      <c r="AK159" s="24" t="s">
        <v>10</v>
      </c>
      <c r="AL159" s="24" t="s">
        <v>10</v>
      </c>
      <c r="AM159" s="24" t="s">
        <v>10</v>
      </c>
      <c r="AN159" s="24" t="s">
        <v>10</v>
      </c>
      <c r="AO159" s="24" t="s">
        <v>10</v>
      </c>
      <c r="AP159" s="24" t="s">
        <v>10</v>
      </c>
      <c r="AX159" s="24">
        <f t="shared" si="7"/>
        <v>37</v>
      </c>
      <c r="AY159" s="24">
        <f t="shared" si="8"/>
        <v>2</v>
      </c>
    </row>
    <row r="160" spans="1:51" x14ac:dyDescent="0.25">
      <c r="A160" s="24" t="str">
        <f>IF(ISERROR(MATCH(E160,PWR_Lab!$S$3:$S$140,0)),"*","")</f>
        <v/>
      </c>
      <c r="B160" s="24" t="s">
        <v>18</v>
      </c>
      <c r="C160" s="24" t="str">
        <f t="shared" si="6"/>
        <v>UCPWR_FLAB-S</v>
      </c>
      <c r="D160" s="24" t="s">
        <v>12</v>
      </c>
      <c r="E160" s="24" t="str" cm="1">
        <f t="array" ref="E160">INDEX(PWR_Lab!$A$2:$A$179,AX160)</f>
        <v>ETCLEARNO-E</v>
      </c>
      <c r="F160" s="24" t="s">
        <v>7</v>
      </c>
      <c r="G160" s="24" t="s">
        <v>7</v>
      </c>
      <c r="H160" s="24" t="s">
        <v>7</v>
      </c>
      <c r="I160" s="24">
        <v>3</v>
      </c>
      <c r="J160" s="24" cm="1">
        <f t="array" ref="J160">-INDEX(PWR_Lab!$F$2:$I$179,AX160,AY160)</f>
        <v>-6.4769999999999994E-2</v>
      </c>
      <c r="K160" s="24" t="s">
        <v>10</v>
      </c>
      <c r="L160" s="24" t="s">
        <v>10</v>
      </c>
      <c r="M160" s="24" t="s">
        <v>10</v>
      </c>
      <c r="N160" s="24" t="s">
        <v>10</v>
      </c>
      <c r="O160" s="24" t="s">
        <v>10</v>
      </c>
      <c r="P160" s="24" t="s">
        <v>10</v>
      </c>
      <c r="Q160" s="24" t="s">
        <v>10</v>
      </c>
      <c r="R160" s="24" t="s">
        <v>10</v>
      </c>
      <c r="S160" s="24" t="s">
        <v>10</v>
      </c>
      <c r="T160" s="24" t="s">
        <v>10</v>
      </c>
      <c r="U160" s="24" t="s">
        <v>10</v>
      </c>
      <c r="V160" s="24" t="s">
        <v>10</v>
      </c>
      <c r="W160" s="24" t="s">
        <v>10</v>
      </c>
      <c r="X160" s="24" t="s">
        <v>10</v>
      </c>
      <c r="Y160" s="24" t="s">
        <v>10</v>
      </c>
      <c r="Z160" s="24" t="s">
        <v>10</v>
      </c>
      <c r="AA160" s="24" t="s">
        <v>10</v>
      </c>
      <c r="AB160" s="24" t="s">
        <v>10</v>
      </c>
      <c r="AC160" s="24" t="s">
        <v>10</v>
      </c>
      <c r="AD160" s="24" t="s">
        <v>10</v>
      </c>
      <c r="AE160" s="24" t="s">
        <v>10</v>
      </c>
      <c r="AF160" s="24" t="s">
        <v>10</v>
      </c>
      <c r="AG160" s="24" t="s">
        <v>10</v>
      </c>
      <c r="AH160" s="24" t="s">
        <v>10</v>
      </c>
      <c r="AI160" s="24" t="s">
        <v>10</v>
      </c>
      <c r="AJ160" s="24" t="s">
        <v>10</v>
      </c>
      <c r="AK160" s="24" t="s">
        <v>10</v>
      </c>
      <c r="AL160" s="24" t="s">
        <v>10</v>
      </c>
      <c r="AM160" s="24" t="s">
        <v>10</v>
      </c>
      <c r="AN160" s="24" t="s">
        <v>10</v>
      </c>
      <c r="AO160" s="24" t="s">
        <v>10</v>
      </c>
      <c r="AP160" s="24" t="s">
        <v>10</v>
      </c>
      <c r="AX160" s="24">
        <f t="shared" si="7"/>
        <v>37</v>
      </c>
      <c r="AY160" s="24">
        <f t="shared" si="8"/>
        <v>3</v>
      </c>
    </row>
    <row r="161" spans="1:51" x14ac:dyDescent="0.25">
      <c r="A161" s="24" t="str">
        <f>IF(ISERROR(MATCH(E161,PWR_Lab!$S$3:$S$140,0)),"*","")</f>
        <v/>
      </c>
      <c r="B161" s="24" t="s">
        <v>18</v>
      </c>
      <c r="C161" s="24" t="str">
        <f t="shared" si="6"/>
        <v>UCPWR_FLAB-T</v>
      </c>
      <c r="D161" s="24" t="s">
        <v>12</v>
      </c>
      <c r="E161" s="24" t="str" cm="1">
        <f t="array" ref="E161">INDEX(PWR_Lab!$A$2:$A$179,AX161)</f>
        <v>ETCLEARNO-E</v>
      </c>
      <c r="F161" s="24" t="s">
        <v>7</v>
      </c>
      <c r="G161" s="24" t="s">
        <v>7</v>
      </c>
      <c r="H161" s="24" t="s">
        <v>7</v>
      </c>
      <c r="I161" s="24">
        <v>3</v>
      </c>
      <c r="J161" s="24" cm="1">
        <f t="array" ref="J161">-INDEX(PWR_Lab!$F$2:$I$179,AX161,AY161)</f>
        <v>-0.23189000000000001</v>
      </c>
      <c r="K161" s="24" t="s">
        <v>10</v>
      </c>
      <c r="L161" s="24" t="s">
        <v>10</v>
      </c>
      <c r="M161" s="24" t="s">
        <v>10</v>
      </c>
      <c r="N161" s="24" t="s">
        <v>10</v>
      </c>
      <c r="O161" s="24" t="s">
        <v>10</v>
      </c>
      <c r="P161" s="24" t="s">
        <v>10</v>
      </c>
      <c r="Q161" s="24" t="s">
        <v>10</v>
      </c>
      <c r="R161" s="24" t="s">
        <v>10</v>
      </c>
      <c r="S161" s="24" t="s">
        <v>10</v>
      </c>
      <c r="T161" s="24" t="s">
        <v>10</v>
      </c>
      <c r="U161" s="24" t="s">
        <v>10</v>
      </c>
      <c r="V161" s="24" t="s">
        <v>10</v>
      </c>
      <c r="W161" s="24" t="s">
        <v>10</v>
      </c>
      <c r="X161" s="24" t="s">
        <v>10</v>
      </c>
      <c r="Y161" s="24" t="s">
        <v>10</v>
      </c>
      <c r="Z161" s="24" t="s">
        <v>10</v>
      </c>
      <c r="AA161" s="24" t="s">
        <v>10</v>
      </c>
      <c r="AB161" s="24" t="s">
        <v>10</v>
      </c>
      <c r="AC161" s="24" t="s">
        <v>10</v>
      </c>
      <c r="AD161" s="24" t="s">
        <v>10</v>
      </c>
      <c r="AE161" s="24" t="s">
        <v>10</v>
      </c>
      <c r="AF161" s="24" t="s">
        <v>10</v>
      </c>
      <c r="AG161" s="24" t="s">
        <v>10</v>
      </c>
      <c r="AH161" s="24" t="s">
        <v>10</v>
      </c>
      <c r="AI161" s="24" t="s">
        <v>10</v>
      </c>
      <c r="AJ161" s="24" t="s">
        <v>10</v>
      </c>
      <c r="AK161" s="24" t="s">
        <v>10</v>
      </c>
      <c r="AL161" s="24" t="s">
        <v>10</v>
      </c>
      <c r="AM161" s="24" t="s">
        <v>10</v>
      </c>
      <c r="AN161" s="24" t="s">
        <v>10</v>
      </c>
      <c r="AO161" s="24" t="s">
        <v>10</v>
      </c>
      <c r="AP161" s="24" t="s">
        <v>10</v>
      </c>
      <c r="AX161" s="24">
        <f t="shared" si="7"/>
        <v>37</v>
      </c>
      <c r="AY161" s="24">
        <f t="shared" si="8"/>
        <v>4</v>
      </c>
    </row>
    <row r="162" spans="1:51" x14ac:dyDescent="0.25">
      <c r="A162" s="24" t="str">
        <f>IF(ISERROR(MATCH(E162,PWR_Lab!$S$3:$S$140,0)),"*","")</f>
        <v/>
      </c>
      <c r="B162" s="24" t="s">
        <v>18</v>
      </c>
      <c r="C162" s="24" t="str">
        <f t="shared" si="6"/>
        <v>UCPWR_FLAB-P</v>
      </c>
      <c r="D162" s="24" t="s">
        <v>12</v>
      </c>
      <c r="E162" s="24" t="str" cm="1">
        <f t="array" ref="E162">INDEX(PWR_Lab!$A$2:$A$179,AX162)</f>
        <v>ETCLECAMD-E</v>
      </c>
      <c r="F162" s="24" t="s">
        <v>7</v>
      </c>
      <c r="G162" s="24" t="s">
        <v>7</v>
      </c>
      <c r="H162" s="24" t="s">
        <v>7</v>
      </c>
      <c r="I162" s="24">
        <v>3</v>
      </c>
      <c r="J162" s="24" cm="1">
        <f t="array" ref="J162">-INDEX(PWR_Lab!$F$2:$I$179,AX162,AY162)</f>
        <v>-1.72E-2</v>
      </c>
      <c r="K162" s="24" t="s">
        <v>10</v>
      </c>
      <c r="L162" s="24" t="s">
        <v>10</v>
      </c>
      <c r="M162" s="24" t="s">
        <v>10</v>
      </c>
      <c r="N162" s="24" t="s">
        <v>10</v>
      </c>
      <c r="O162" s="24" t="s">
        <v>10</v>
      </c>
      <c r="P162" s="24" t="s">
        <v>10</v>
      </c>
      <c r="Q162" s="24" t="s">
        <v>10</v>
      </c>
      <c r="R162" s="24" t="s">
        <v>10</v>
      </c>
      <c r="S162" s="24" t="s">
        <v>10</v>
      </c>
      <c r="T162" s="24" t="s">
        <v>10</v>
      </c>
      <c r="U162" s="24" t="s">
        <v>10</v>
      </c>
      <c r="V162" s="24" t="s">
        <v>10</v>
      </c>
      <c r="W162" s="24" t="s">
        <v>10</v>
      </c>
      <c r="X162" s="24" t="s">
        <v>10</v>
      </c>
      <c r="Y162" s="24" t="s">
        <v>10</v>
      </c>
      <c r="Z162" s="24" t="s">
        <v>10</v>
      </c>
      <c r="AA162" s="24" t="s">
        <v>10</v>
      </c>
      <c r="AB162" s="24" t="s">
        <v>10</v>
      </c>
      <c r="AC162" s="24" t="s">
        <v>10</v>
      </c>
      <c r="AD162" s="24" t="s">
        <v>10</v>
      </c>
      <c r="AE162" s="24" t="s">
        <v>10</v>
      </c>
      <c r="AF162" s="24" t="s">
        <v>10</v>
      </c>
      <c r="AG162" s="24" t="s">
        <v>10</v>
      </c>
      <c r="AH162" s="24" t="s">
        <v>10</v>
      </c>
      <c r="AI162" s="24" t="s">
        <v>10</v>
      </c>
      <c r="AJ162" s="24" t="s">
        <v>10</v>
      </c>
      <c r="AK162" s="24" t="s">
        <v>10</v>
      </c>
      <c r="AL162" s="24" t="s">
        <v>10</v>
      </c>
      <c r="AM162" s="24" t="s">
        <v>10</v>
      </c>
      <c r="AN162" s="24" t="s">
        <v>10</v>
      </c>
      <c r="AO162" s="24" t="s">
        <v>10</v>
      </c>
      <c r="AP162" s="24" t="s">
        <v>10</v>
      </c>
      <c r="AX162" s="24">
        <f t="shared" si="7"/>
        <v>38</v>
      </c>
      <c r="AY162" s="24">
        <f t="shared" si="8"/>
        <v>1</v>
      </c>
    </row>
    <row r="163" spans="1:51" x14ac:dyDescent="0.25">
      <c r="A163" s="24" t="str">
        <f>IF(ISERROR(MATCH(E163,PWR_Lab!$S$3:$S$140,0)),"*","")</f>
        <v/>
      </c>
      <c r="B163" s="24" t="s">
        <v>18</v>
      </c>
      <c r="C163" s="24" t="str">
        <f t="shared" si="6"/>
        <v>UCPWR_FLAB-M</v>
      </c>
      <c r="D163" s="24" t="s">
        <v>12</v>
      </c>
      <c r="E163" s="24" t="str" cm="1">
        <f t="array" ref="E163">INDEX(PWR_Lab!$A$2:$A$179,AX163)</f>
        <v>ETCLECAMD-E</v>
      </c>
      <c r="F163" s="24" t="s">
        <v>7</v>
      </c>
      <c r="G163" s="24" t="s">
        <v>7</v>
      </c>
      <c r="H163" s="24" t="s">
        <v>7</v>
      </c>
      <c r="I163" s="24">
        <v>3</v>
      </c>
      <c r="J163" s="24" cm="1">
        <f t="array" ref="J163">-INDEX(PWR_Lab!$F$2:$I$179,AX163,AY163)</f>
        <v>-1.958E-2</v>
      </c>
      <c r="K163" s="24" t="s">
        <v>10</v>
      </c>
      <c r="L163" s="24" t="s">
        <v>10</v>
      </c>
      <c r="M163" s="24" t="s">
        <v>10</v>
      </c>
      <c r="N163" s="24" t="s">
        <v>10</v>
      </c>
      <c r="O163" s="24" t="s">
        <v>10</v>
      </c>
      <c r="P163" s="24" t="s">
        <v>10</v>
      </c>
      <c r="Q163" s="24" t="s">
        <v>10</v>
      </c>
      <c r="R163" s="24" t="s">
        <v>10</v>
      </c>
      <c r="S163" s="24" t="s">
        <v>10</v>
      </c>
      <c r="T163" s="24" t="s">
        <v>10</v>
      </c>
      <c r="U163" s="24" t="s">
        <v>10</v>
      </c>
      <c r="V163" s="24" t="s">
        <v>10</v>
      </c>
      <c r="W163" s="24" t="s">
        <v>10</v>
      </c>
      <c r="X163" s="24" t="s">
        <v>10</v>
      </c>
      <c r="Y163" s="24" t="s">
        <v>10</v>
      </c>
      <c r="Z163" s="24" t="s">
        <v>10</v>
      </c>
      <c r="AA163" s="24" t="s">
        <v>10</v>
      </c>
      <c r="AB163" s="24" t="s">
        <v>10</v>
      </c>
      <c r="AC163" s="24" t="s">
        <v>10</v>
      </c>
      <c r="AD163" s="24" t="s">
        <v>10</v>
      </c>
      <c r="AE163" s="24" t="s">
        <v>10</v>
      </c>
      <c r="AF163" s="24" t="s">
        <v>10</v>
      </c>
      <c r="AG163" s="24" t="s">
        <v>10</v>
      </c>
      <c r="AH163" s="24" t="s">
        <v>10</v>
      </c>
      <c r="AI163" s="24" t="s">
        <v>10</v>
      </c>
      <c r="AJ163" s="24" t="s">
        <v>10</v>
      </c>
      <c r="AK163" s="24" t="s">
        <v>10</v>
      </c>
      <c r="AL163" s="24" t="s">
        <v>10</v>
      </c>
      <c r="AM163" s="24" t="s">
        <v>10</v>
      </c>
      <c r="AN163" s="24" t="s">
        <v>10</v>
      </c>
      <c r="AO163" s="24" t="s">
        <v>10</v>
      </c>
      <c r="AP163" s="24" t="s">
        <v>10</v>
      </c>
      <c r="AX163" s="24">
        <f t="shared" si="7"/>
        <v>38</v>
      </c>
      <c r="AY163" s="24">
        <f t="shared" si="8"/>
        <v>2</v>
      </c>
    </row>
    <row r="164" spans="1:51" x14ac:dyDescent="0.25">
      <c r="A164" s="24" t="str">
        <f>IF(ISERROR(MATCH(E164,PWR_Lab!$S$3:$S$140,0)),"*","")</f>
        <v/>
      </c>
      <c r="B164" s="24" t="s">
        <v>18</v>
      </c>
      <c r="C164" s="24" t="str">
        <f t="shared" si="6"/>
        <v>UCPWR_FLAB-S</v>
      </c>
      <c r="D164" s="24" t="s">
        <v>12</v>
      </c>
      <c r="E164" s="24" t="str" cm="1">
        <f t="array" ref="E164">INDEX(PWR_Lab!$A$2:$A$179,AX164)</f>
        <v>ETCLECAMD-E</v>
      </c>
      <c r="F164" s="24" t="s">
        <v>7</v>
      </c>
      <c r="G164" s="24" t="s">
        <v>7</v>
      </c>
      <c r="H164" s="24" t="s">
        <v>7</v>
      </c>
      <c r="I164" s="24">
        <v>3</v>
      </c>
      <c r="J164" s="24" cm="1">
        <f t="array" ref="J164">-INDEX(PWR_Lab!$F$2:$I$179,AX164,AY164)</f>
        <v>-6.4769999999999994E-2</v>
      </c>
      <c r="K164" s="24" t="s">
        <v>10</v>
      </c>
      <c r="L164" s="24" t="s">
        <v>10</v>
      </c>
      <c r="M164" s="24" t="s">
        <v>10</v>
      </c>
      <c r="N164" s="24" t="s">
        <v>10</v>
      </c>
      <c r="O164" s="24" t="s">
        <v>10</v>
      </c>
      <c r="P164" s="24" t="s">
        <v>10</v>
      </c>
      <c r="Q164" s="24" t="s">
        <v>10</v>
      </c>
      <c r="R164" s="24" t="s">
        <v>10</v>
      </c>
      <c r="S164" s="24" t="s">
        <v>10</v>
      </c>
      <c r="T164" s="24" t="s">
        <v>10</v>
      </c>
      <c r="U164" s="24" t="s">
        <v>10</v>
      </c>
      <c r="V164" s="24" t="s">
        <v>10</v>
      </c>
      <c r="W164" s="24" t="s">
        <v>10</v>
      </c>
      <c r="X164" s="24" t="s">
        <v>10</v>
      </c>
      <c r="Y164" s="24" t="s">
        <v>10</v>
      </c>
      <c r="Z164" s="24" t="s">
        <v>10</v>
      </c>
      <c r="AA164" s="24" t="s">
        <v>10</v>
      </c>
      <c r="AB164" s="24" t="s">
        <v>10</v>
      </c>
      <c r="AC164" s="24" t="s">
        <v>10</v>
      </c>
      <c r="AD164" s="24" t="s">
        <v>10</v>
      </c>
      <c r="AE164" s="24" t="s">
        <v>10</v>
      </c>
      <c r="AF164" s="24" t="s">
        <v>10</v>
      </c>
      <c r="AG164" s="24" t="s">
        <v>10</v>
      </c>
      <c r="AH164" s="24" t="s">
        <v>10</v>
      </c>
      <c r="AI164" s="24" t="s">
        <v>10</v>
      </c>
      <c r="AJ164" s="24" t="s">
        <v>10</v>
      </c>
      <c r="AK164" s="24" t="s">
        <v>10</v>
      </c>
      <c r="AL164" s="24" t="s">
        <v>10</v>
      </c>
      <c r="AM164" s="24" t="s">
        <v>10</v>
      </c>
      <c r="AN164" s="24" t="s">
        <v>10</v>
      </c>
      <c r="AO164" s="24" t="s">
        <v>10</v>
      </c>
      <c r="AP164" s="24" t="s">
        <v>10</v>
      </c>
      <c r="AX164" s="24">
        <f t="shared" si="7"/>
        <v>38</v>
      </c>
      <c r="AY164" s="24">
        <f t="shared" si="8"/>
        <v>3</v>
      </c>
    </row>
    <row r="165" spans="1:51" x14ac:dyDescent="0.25">
      <c r="A165" s="24" t="str">
        <f>IF(ISERROR(MATCH(E165,PWR_Lab!$S$3:$S$140,0)),"*","")</f>
        <v/>
      </c>
      <c r="B165" s="24" t="s">
        <v>18</v>
      </c>
      <c r="C165" s="24" t="str">
        <f t="shared" si="6"/>
        <v>UCPWR_FLAB-T</v>
      </c>
      <c r="D165" s="24" t="s">
        <v>12</v>
      </c>
      <c r="E165" s="24" t="str" cm="1">
        <f t="array" ref="E165">INDEX(PWR_Lab!$A$2:$A$179,AX165)</f>
        <v>ETCLECAMD-E</v>
      </c>
      <c r="F165" s="24" t="s">
        <v>7</v>
      </c>
      <c r="G165" s="24" t="s">
        <v>7</v>
      </c>
      <c r="H165" s="24" t="s">
        <v>7</v>
      </c>
      <c r="I165" s="24">
        <v>3</v>
      </c>
      <c r="J165" s="24" cm="1">
        <f t="array" ref="J165">-INDEX(PWR_Lab!$F$2:$I$179,AX165,AY165)</f>
        <v>-0.23189000000000001</v>
      </c>
      <c r="K165" s="24" t="s">
        <v>10</v>
      </c>
      <c r="L165" s="24" t="s">
        <v>10</v>
      </c>
      <c r="M165" s="24" t="s">
        <v>10</v>
      </c>
      <c r="N165" s="24" t="s">
        <v>10</v>
      </c>
      <c r="O165" s="24" t="s">
        <v>10</v>
      </c>
      <c r="P165" s="24" t="s">
        <v>10</v>
      </c>
      <c r="Q165" s="24" t="s">
        <v>10</v>
      </c>
      <c r="R165" s="24" t="s">
        <v>10</v>
      </c>
      <c r="S165" s="24" t="s">
        <v>10</v>
      </c>
      <c r="T165" s="24" t="s">
        <v>10</v>
      </c>
      <c r="U165" s="24" t="s">
        <v>10</v>
      </c>
      <c r="V165" s="24" t="s">
        <v>10</v>
      </c>
      <c r="W165" s="24" t="s">
        <v>10</v>
      </c>
      <c r="X165" s="24" t="s">
        <v>10</v>
      </c>
      <c r="Y165" s="24" t="s">
        <v>10</v>
      </c>
      <c r="Z165" s="24" t="s">
        <v>10</v>
      </c>
      <c r="AA165" s="24" t="s">
        <v>10</v>
      </c>
      <c r="AB165" s="24" t="s">
        <v>10</v>
      </c>
      <c r="AC165" s="24" t="s">
        <v>10</v>
      </c>
      <c r="AD165" s="24" t="s">
        <v>10</v>
      </c>
      <c r="AE165" s="24" t="s">
        <v>10</v>
      </c>
      <c r="AF165" s="24" t="s">
        <v>10</v>
      </c>
      <c r="AG165" s="24" t="s">
        <v>10</v>
      </c>
      <c r="AH165" s="24" t="s">
        <v>10</v>
      </c>
      <c r="AI165" s="24" t="s">
        <v>10</v>
      </c>
      <c r="AJ165" s="24" t="s">
        <v>10</v>
      </c>
      <c r="AK165" s="24" t="s">
        <v>10</v>
      </c>
      <c r="AL165" s="24" t="s">
        <v>10</v>
      </c>
      <c r="AM165" s="24" t="s">
        <v>10</v>
      </c>
      <c r="AN165" s="24" t="s">
        <v>10</v>
      </c>
      <c r="AO165" s="24" t="s">
        <v>10</v>
      </c>
      <c r="AP165" s="24" t="s">
        <v>10</v>
      </c>
      <c r="AX165" s="24">
        <f t="shared" si="7"/>
        <v>38</v>
      </c>
      <c r="AY165" s="24">
        <f t="shared" si="8"/>
        <v>4</v>
      </c>
    </row>
    <row r="166" spans="1:51" x14ac:dyDescent="0.25">
      <c r="A166" s="24" t="str">
        <f>IF(ISERROR(MATCH(E166,PWR_Lab!$S$3:$S$140,0)),"*","")</f>
        <v/>
      </c>
      <c r="B166" s="24" t="s">
        <v>18</v>
      </c>
      <c r="C166" s="24" t="str">
        <f t="shared" si="6"/>
        <v>UCPWR_FLAB-P</v>
      </c>
      <c r="D166" s="24" t="s">
        <v>12</v>
      </c>
      <c r="E166" s="24" t="str" cm="1">
        <f t="array" ref="E166">INDEX(PWR_Lab!$A$2:$A$179,AX166)</f>
        <v>ETCLEDUVH-E</v>
      </c>
      <c r="F166" s="24" t="s">
        <v>7</v>
      </c>
      <c r="G166" s="24" t="s">
        <v>7</v>
      </c>
      <c r="H166" s="24" t="s">
        <v>7</v>
      </c>
      <c r="I166" s="24">
        <v>3</v>
      </c>
      <c r="J166" s="24" cm="1">
        <f t="array" ref="J166">-INDEX(PWR_Lab!$F$2:$I$179,AX166,AY166)</f>
        <v>-1.72E-2</v>
      </c>
      <c r="K166" s="24" t="s">
        <v>10</v>
      </c>
      <c r="L166" s="24" t="s">
        <v>10</v>
      </c>
      <c r="M166" s="24" t="s">
        <v>10</v>
      </c>
      <c r="N166" s="24" t="s">
        <v>10</v>
      </c>
      <c r="O166" s="24" t="s">
        <v>10</v>
      </c>
      <c r="P166" s="24" t="s">
        <v>10</v>
      </c>
      <c r="Q166" s="24" t="s">
        <v>10</v>
      </c>
      <c r="R166" s="24" t="s">
        <v>10</v>
      </c>
      <c r="S166" s="24" t="s">
        <v>10</v>
      </c>
      <c r="T166" s="24" t="s">
        <v>10</v>
      </c>
      <c r="U166" s="24" t="s">
        <v>10</v>
      </c>
      <c r="V166" s="24" t="s">
        <v>10</v>
      </c>
      <c r="W166" s="24" t="s">
        <v>10</v>
      </c>
      <c r="X166" s="24" t="s">
        <v>10</v>
      </c>
      <c r="Y166" s="24" t="s">
        <v>10</v>
      </c>
      <c r="Z166" s="24" t="s">
        <v>10</v>
      </c>
      <c r="AA166" s="24" t="s">
        <v>10</v>
      </c>
      <c r="AB166" s="24" t="s">
        <v>10</v>
      </c>
      <c r="AC166" s="24" t="s">
        <v>10</v>
      </c>
      <c r="AD166" s="24" t="s">
        <v>10</v>
      </c>
      <c r="AE166" s="24" t="s">
        <v>10</v>
      </c>
      <c r="AF166" s="24" t="s">
        <v>10</v>
      </c>
      <c r="AG166" s="24" t="s">
        <v>10</v>
      </c>
      <c r="AH166" s="24" t="s">
        <v>10</v>
      </c>
      <c r="AI166" s="24" t="s">
        <v>10</v>
      </c>
      <c r="AJ166" s="24" t="s">
        <v>10</v>
      </c>
      <c r="AK166" s="24" t="s">
        <v>10</v>
      </c>
      <c r="AL166" s="24" t="s">
        <v>10</v>
      </c>
      <c r="AM166" s="24" t="s">
        <v>10</v>
      </c>
      <c r="AN166" s="24" t="s">
        <v>10</v>
      </c>
      <c r="AO166" s="24" t="s">
        <v>10</v>
      </c>
      <c r="AP166" s="24" t="s">
        <v>10</v>
      </c>
      <c r="AX166" s="24">
        <f t="shared" si="7"/>
        <v>39</v>
      </c>
      <c r="AY166" s="24">
        <f t="shared" si="8"/>
        <v>1</v>
      </c>
    </row>
    <row r="167" spans="1:51" x14ac:dyDescent="0.25">
      <c r="A167" s="24" t="str">
        <f>IF(ISERROR(MATCH(E167,PWR_Lab!$S$3:$S$140,0)),"*","")</f>
        <v/>
      </c>
      <c r="B167" s="24" t="s">
        <v>18</v>
      </c>
      <c r="C167" s="24" t="str">
        <f t="shared" si="6"/>
        <v>UCPWR_FLAB-M</v>
      </c>
      <c r="D167" s="24" t="s">
        <v>12</v>
      </c>
      <c r="E167" s="24" t="str" cm="1">
        <f t="array" ref="E167">INDEX(PWR_Lab!$A$2:$A$179,AX167)</f>
        <v>ETCLEDUVH-E</v>
      </c>
      <c r="F167" s="24" t="s">
        <v>7</v>
      </c>
      <c r="G167" s="24" t="s">
        <v>7</v>
      </c>
      <c r="H167" s="24" t="s">
        <v>7</v>
      </c>
      <c r="I167" s="24">
        <v>3</v>
      </c>
      <c r="J167" s="24" cm="1">
        <f t="array" ref="J167">-INDEX(PWR_Lab!$F$2:$I$179,AX167,AY167)</f>
        <v>-1.958E-2</v>
      </c>
      <c r="K167" s="24" t="s">
        <v>10</v>
      </c>
      <c r="L167" s="24" t="s">
        <v>10</v>
      </c>
      <c r="M167" s="24" t="s">
        <v>10</v>
      </c>
      <c r="N167" s="24" t="s">
        <v>10</v>
      </c>
      <c r="O167" s="24" t="s">
        <v>10</v>
      </c>
      <c r="P167" s="24" t="s">
        <v>10</v>
      </c>
      <c r="Q167" s="24" t="s">
        <v>10</v>
      </c>
      <c r="R167" s="24" t="s">
        <v>10</v>
      </c>
      <c r="S167" s="24" t="s">
        <v>10</v>
      </c>
      <c r="T167" s="24" t="s">
        <v>10</v>
      </c>
      <c r="U167" s="24" t="s">
        <v>10</v>
      </c>
      <c r="V167" s="24" t="s">
        <v>10</v>
      </c>
      <c r="W167" s="24" t="s">
        <v>10</v>
      </c>
      <c r="X167" s="24" t="s">
        <v>10</v>
      </c>
      <c r="Y167" s="24" t="s">
        <v>10</v>
      </c>
      <c r="Z167" s="24" t="s">
        <v>10</v>
      </c>
      <c r="AA167" s="24" t="s">
        <v>10</v>
      </c>
      <c r="AB167" s="24" t="s">
        <v>10</v>
      </c>
      <c r="AC167" s="24" t="s">
        <v>10</v>
      </c>
      <c r="AD167" s="24" t="s">
        <v>10</v>
      </c>
      <c r="AE167" s="24" t="s">
        <v>10</v>
      </c>
      <c r="AF167" s="24" t="s">
        <v>10</v>
      </c>
      <c r="AG167" s="24" t="s">
        <v>10</v>
      </c>
      <c r="AH167" s="24" t="s">
        <v>10</v>
      </c>
      <c r="AI167" s="24" t="s">
        <v>10</v>
      </c>
      <c r="AJ167" s="24" t="s">
        <v>10</v>
      </c>
      <c r="AK167" s="24" t="s">
        <v>10</v>
      </c>
      <c r="AL167" s="24" t="s">
        <v>10</v>
      </c>
      <c r="AM167" s="24" t="s">
        <v>10</v>
      </c>
      <c r="AN167" s="24" t="s">
        <v>10</v>
      </c>
      <c r="AO167" s="24" t="s">
        <v>10</v>
      </c>
      <c r="AP167" s="24" t="s">
        <v>10</v>
      </c>
      <c r="AX167" s="24">
        <f t="shared" si="7"/>
        <v>39</v>
      </c>
      <c r="AY167" s="24">
        <f t="shared" si="8"/>
        <v>2</v>
      </c>
    </row>
    <row r="168" spans="1:51" x14ac:dyDescent="0.25">
      <c r="A168" s="24" t="str">
        <f>IF(ISERROR(MATCH(E168,PWR_Lab!$S$3:$S$140,0)),"*","")</f>
        <v/>
      </c>
      <c r="B168" s="24" t="s">
        <v>18</v>
      </c>
      <c r="C168" s="24" t="str">
        <f t="shared" si="6"/>
        <v>UCPWR_FLAB-S</v>
      </c>
      <c r="D168" s="24" t="s">
        <v>12</v>
      </c>
      <c r="E168" s="24" t="str" cm="1">
        <f t="array" ref="E168">INDEX(PWR_Lab!$A$2:$A$179,AX168)</f>
        <v>ETCLEDUVH-E</v>
      </c>
      <c r="F168" s="24" t="s">
        <v>7</v>
      </c>
      <c r="G168" s="24" t="s">
        <v>7</v>
      </c>
      <c r="H168" s="24" t="s">
        <v>7</v>
      </c>
      <c r="I168" s="24">
        <v>3</v>
      </c>
      <c r="J168" s="24" cm="1">
        <f t="array" ref="J168">-INDEX(PWR_Lab!$F$2:$I$179,AX168,AY168)</f>
        <v>-6.4769999999999994E-2</v>
      </c>
      <c r="K168" s="24" t="s">
        <v>10</v>
      </c>
      <c r="L168" s="24" t="s">
        <v>10</v>
      </c>
      <c r="M168" s="24" t="s">
        <v>10</v>
      </c>
      <c r="N168" s="24" t="s">
        <v>10</v>
      </c>
      <c r="O168" s="24" t="s">
        <v>10</v>
      </c>
      <c r="P168" s="24" t="s">
        <v>10</v>
      </c>
      <c r="Q168" s="24" t="s">
        <v>10</v>
      </c>
      <c r="R168" s="24" t="s">
        <v>10</v>
      </c>
      <c r="S168" s="24" t="s">
        <v>10</v>
      </c>
      <c r="T168" s="24" t="s">
        <v>10</v>
      </c>
      <c r="U168" s="24" t="s">
        <v>10</v>
      </c>
      <c r="V168" s="24" t="s">
        <v>10</v>
      </c>
      <c r="W168" s="24" t="s">
        <v>10</v>
      </c>
      <c r="X168" s="24" t="s">
        <v>10</v>
      </c>
      <c r="Y168" s="24" t="s">
        <v>10</v>
      </c>
      <c r="Z168" s="24" t="s">
        <v>10</v>
      </c>
      <c r="AA168" s="24" t="s">
        <v>10</v>
      </c>
      <c r="AB168" s="24" t="s">
        <v>10</v>
      </c>
      <c r="AC168" s="24" t="s">
        <v>10</v>
      </c>
      <c r="AD168" s="24" t="s">
        <v>10</v>
      </c>
      <c r="AE168" s="24" t="s">
        <v>10</v>
      </c>
      <c r="AF168" s="24" t="s">
        <v>10</v>
      </c>
      <c r="AG168" s="24" t="s">
        <v>10</v>
      </c>
      <c r="AH168" s="24" t="s">
        <v>10</v>
      </c>
      <c r="AI168" s="24" t="s">
        <v>10</v>
      </c>
      <c r="AJ168" s="24" t="s">
        <v>10</v>
      </c>
      <c r="AK168" s="24" t="s">
        <v>10</v>
      </c>
      <c r="AL168" s="24" t="s">
        <v>10</v>
      </c>
      <c r="AM168" s="24" t="s">
        <v>10</v>
      </c>
      <c r="AN168" s="24" t="s">
        <v>10</v>
      </c>
      <c r="AO168" s="24" t="s">
        <v>10</v>
      </c>
      <c r="AP168" s="24" t="s">
        <v>10</v>
      </c>
      <c r="AX168" s="24">
        <f t="shared" si="7"/>
        <v>39</v>
      </c>
      <c r="AY168" s="24">
        <f t="shared" si="8"/>
        <v>3</v>
      </c>
    </row>
    <row r="169" spans="1:51" x14ac:dyDescent="0.25">
      <c r="A169" s="24" t="str">
        <f>IF(ISERROR(MATCH(E169,PWR_Lab!$S$3:$S$140,0)),"*","")</f>
        <v/>
      </c>
      <c r="B169" s="24" t="s">
        <v>18</v>
      </c>
      <c r="C169" s="24" t="str">
        <f t="shared" si="6"/>
        <v>UCPWR_FLAB-T</v>
      </c>
      <c r="D169" s="24" t="s">
        <v>12</v>
      </c>
      <c r="E169" s="24" t="str" cm="1">
        <f t="array" ref="E169">INDEX(PWR_Lab!$A$2:$A$179,AX169)</f>
        <v>ETCLEDUVH-E</v>
      </c>
      <c r="F169" s="24" t="s">
        <v>7</v>
      </c>
      <c r="G169" s="24" t="s">
        <v>7</v>
      </c>
      <c r="H169" s="24" t="s">
        <v>7</v>
      </c>
      <c r="I169" s="24">
        <v>3</v>
      </c>
      <c r="J169" s="24" cm="1">
        <f t="array" ref="J169">-INDEX(PWR_Lab!$F$2:$I$179,AX169,AY169)</f>
        <v>-0.23189000000000001</v>
      </c>
      <c r="K169" s="24" t="s">
        <v>10</v>
      </c>
      <c r="L169" s="24" t="s">
        <v>10</v>
      </c>
      <c r="M169" s="24" t="s">
        <v>10</v>
      </c>
      <c r="N169" s="24" t="s">
        <v>10</v>
      </c>
      <c r="O169" s="24" t="s">
        <v>10</v>
      </c>
      <c r="P169" s="24" t="s">
        <v>10</v>
      </c>
      <c r="Q169" s="24" t="s">
        <v>10</v>
      </c>
      <c r="R169" s="24" t="s">
        <v>10</v>
      </c>
      <c r="S169" s="24" t="s">
        <v>10</v>
      </c>
      <c r="T169" s="24" t="s">
        <v>10</v>
      </c>
      <c r="U169" s="24" t="s">
        <v>10</v>
      </c>
      <c r="V169" s="24" t="s">
        <v>10</v>
      </c>
      <c r="W169" s="24" t="s">
        <v>10</v>
      </c>
      <c r="X169" s="24" t="s">
        <v>10</v>
      </c>
      <c r="Y169" s="24" t="s">
        <v>10</v>
      </c>
      <c r="Z169" s="24" t="s">
        <v>10</v>
      </c>
      <c r="AA169" s="24" t="s">
        <v>10</v>
      </c>
      <c r="AB169" s="24" t="s">
        <v>10</v>
      </c>
      <c r="AC169" s="24" t="s">
        <v>10</v>
      </c>
      <c r="AD169" s="24" t="s">
        <v>10</v>
      </c>
      <c r="AE169" s="24" t="s">
        <v>10</v>
      </c>
      <c r="AF169" s="24" t="s">
        <v>10</v>
      </c>
      <c r="AG169" s="24" t="s">
        <v>10</v>
      </c>
      <c r="AH169" s="24" t="s">
        <v>10</v>
      </c>
      <c r="AI169" s="24" t="s">
        <v>10</v>
      </c>
      <c r="AJ169" s="24" t="s">
        <v>10</v>
      </c>
      <c r="AK169" s="24" t="s">
        <v>10</v>
      </c>
      <c r="AL169" s="24" t="s">
        <v>10</v>
      </c>
      <c r="AM169" s="24" t="s">
        <v>10</v>
      </c>
      <c r="AN169" s="24" t="s">
        <v>10</v>
      </c>
      <c r="AO169" s="24" t="s">
        <v>10</v>
      </c>
      <c r="AP169" s="24" t="s">
        <v>10</v>
      </c>
      <c r="AX169" s="24">
        <f t="shared" si="7"/>
        <v>39</v>
      </c>
      <c r="AY169" s="24">
        <f t="shared" si="8"/>
        <v>4</v>
      </c>
    </row>
    <row r="170" spans="1:51" x14ac:dyDescent="0.25">
      <c r="A170" s="24" t="str">
        <f>IF(ISERROR(MATCH(E170,PWR_Lab!$S$3:$S$140,0)),"*","")</f>
        <v/>
      </c>
      <c r="B170" s="24" t="s">
        <v>18</v>
      </c>
      <c r="C170" s="24" t="str">
        <f t="shared" si="6"/>
        <v>UCPWR_FLAB-P</v>
      </c>
      <c r="D170" s="24" t="s">
        <v>12</v>
      </c>
      <c r="E170" s="24" t="str" cm="1">
        <f t="array" ref="E170">INDEX(PWR_Lab!$A$2:$A$179,AX170)</f>
        <v>ETCLEGROO-E</v>
      </c>
      <c r="F170" s="24" t="s">
        <v>7</v>
      </c>
      <c r="G170" s="24" t="s">
        <v>7</v>
      </c>
      <c r="H170" s="24" t="s">
        <v>7</v>
      </c>
      <c r="I170" s="24">
        <v>3</v>
      </c>
      <c r="J170" s="24" cm="1">
        <f t="array" ref="J170">-INDEX(PWR_Lab!$F$2:$I$179,AX170,AY170)</f>
        <v>-1.72E-2</v>
      </c>
      <c r="K170" s="24" t="s">
        <v>10</v>
      </c>
      <c r="L170" s="24" t="s">
        <v>10</v>
      </c>
      <c r="M170" s="24" t="s">
        <v>10</v>
      </c>
      <c r="N170" s="24" t="s">
        <v>10</v>
      </c>
      <c r="O170" s="24" t="s">
        <v>10</v>
      </c>
      <c r="P170" s="24" t="s">
        <v>10</v>
      </c>
      <c r="Q170" s="24" t="s">
        <v>10</v>
      </c>
      <c r="R170" s="24" t="s">
        <v>10</v>
      </c>
      <c r="S170" s="24" t="s">
        <v>10</v>
      </c>
      <c r="T170" s="24" t="s">
        <v>10</v>
      </c>
      <c r="U170" s="24" t="s">
        <v>10</v>
      </c>
      <c r="V170" s="24" t="s">
        <v>10</v>
      </c>
      <c r="W170" s="24" t="s">
        <v>10</v>
      </c>
      <c r="X170" s="24" t="s">
        <v>10</v>
      </c>
      <c r="Y170" s="24" t="s">
        <v>10</v>
      </c>
      <c r="Z170" s="24" t="s">
        <v>10</v>
      </c>
      <c r="AA170" s="24" t="s">
        <v>10</v>
      </c>
      <c r="AB170" s="24" t="s">
        <v>10</v>
      </c>
      <c r="AC170" s="24" t="s">
        <v>10</v>
      </c>
      <c r="AD170" s="24" t="s">
        <v>10</v>
      </c>
      <c r="AE170" s="24" t="s">
        <v>10</v>
      </c>
      <c r="AF170" s="24" t="s">
        <v>10</v>
      </c>
      <c r="AG170" s="24" t="s">
        <v>10</v>
      </c>
      <c r="AH170" s="24" t="s">
        <v>10</v>
      </c>
      <c r="AI170" s="24" t="s">
        <v>10</v>
      </c>
      <c r="AJ170" s="24" t="s">
        <v>10</v>
      </c>
      <c r="AK170" s="24" t="s">
        <v>10</v>
      </c>
      <c r="AL170" s="24" t="s">
        <v>10</v>
      </c>
      <c r="AM170" s="24" t="s">
        <v>10</v>
      </c>
      <c r="AN170" s="24" t="s">
        <v>10</v>
      </c>
      <c r="AO170" s="24" t="s">
        <v>10</v>
      </c>
      <c r="AP170" s="24" t="s">
        <v>10</v>
      </c>
      <c r="AX170" s="24">
        <f t="shared" si="7"/>
        <v>40</v>
      </c>
      <c r="AY170" s="24">
        <f t="shared" si="8"/>
        <v>1</v>
      </c>
    </row>
    <row r="171" spans="1:51" x14ac:dyDescent="0.25">
      <c r="A171" s="24" t="str">
        <f>IF(ISERROR(MATCH(E171,PWR_Lab!$S$3:$S$140,0)),"*","")</f>
        <v/>
      </c>
      <c r="B171" s="24" t="s">
        <v>18</v>
      </c>
      <c r="C171" s="24" t="str">
        <f t="shared" si="6"/>
        <v>UCPWR_FLAB-M</v>
      </c>
      <c r="D171" s="24" t="s">
        <v>12</v>
      </c>
      <c r="E171" s="24" t="str" cm="1">
        <f t="array" ref="E171">INDEX(PWR_Lab!$A$2:$A$179,AX171)</f>
        <v>ETCLEGROO-E</v>
      </c>
      <c r="F171" s="24" t="s">
        <v>7</v>
      </c>
      <c r="G171" s="24" t="s">
        <v>7</v>
      </c>
      <c r="H171" s="24" t="s">
        <v>7</v>
      </c>
      <c r="I171" s="24">
        <v>3</v>
      </c>
      <c r="J171" s="24" cm="1">
        <f t="array" ref="J171">-INDEX(PWR_Lab!$F$2:$I$179,AX171,AY171)</f>
        <v>-1.958E-2</v>
      </c>
      <c r="K171" s="24" t="s">
        <v>10</v>
      </c>
      <c r="L171" s="24" t="s">
        <v>10</v>
      </c>
      <c r="M171" s="24" t="s">
        <v>10</v>
      </c>
      <c r="N171" s="24" t="s">
        <v>10</v>
      </c>
      <c r="O171" s="24" t="s">
        <v>10</v>
      </c>
      <c r="P171" s="24" t="s">
        <v>10</v>
      </c>
      <c r="Q171" s="24" t="s">
        <v>10</v>
      </c>
      <c r="R171" s="24" t="s">
        <v>10</v>
      </c>
      <c r="S171" s="24" t="s">
        <v>10</v>
      </c>
      <c r="T171" s="24" t="s">
        <v>10</v>
      </c>
      <c r="U171" s="24" t="s">
        <v>10</v>
      </c>
      <c r="V171" s="24" t="s">
        <v>10</v>
      </c>
      <c r="W171" s="24" t="s">
        <v>10</v>
      </c>
      <c r="X171" s="24" t="s">
        <v>10</v>
      </c>
      <c r="Y171" s="24" t="s">
        <v>10</v>
      </c>
      <c r="Z171" s="24" t="s">
        <v>10</v>
      </c>
      <c r="AA171" s="24" t="s">
        <v>10</v>
      </c>
      <c r="AB171" s="24" t="s">
        <v>10</v>
      </c>
      <c r="AC171" s="24" t="s">
        <v>10</v>
      </c>
      <c r="AD171" s="24" t="s">
        <v>10</v>
      </c>
      <c r="AE171" s="24" t="s">
        <v>10</v>
      </c>
      <c r="AF171" s="24" t="s">
        <v>10</v>
      </c>
      <c r="AG171" s="24" t="s">
        <v>10</v>
      </c>
      <c r="AH171" s="24" t="s">
        <v>10</v>
      </c>
      <c r="AI171" s="24" t="s">
        <v>10</v>
      </c>
      <c r="AJ171" s="24" t="s">
        <v>10</v>
      </c>
      <c r="AK171" s="24" t="s">
        <v>10</v>
      </c>
      <c r="AL171" s="24" t="s">
        <v>10</v>
      </c>
      <c r="AM171" s="24" t="s">
        <v>10</v>
      </c>
      <c r="AN171" s="24" t="s">
        <v>10</v>
      </c>
      <c r="AO171" s="24" t="s">
        <v>10</v>
      </c>
      <c r="AP171" s="24" t="s">
        <v>10</v>
      </c>
      <c r="AX171" s="24">
        <f t="shared" si="7"/>
        <v>40</v>
      </c>
      <c r="AY171" s="24">
        <f t="shared" si="8"/>
        <v>2</v>
      </c>
    </row>
    <row r="172" spans="1:51" x14ac:dyDescent="0.25">
      <c r="A172" s="24" t="str">
        <f>IF(ISERROR(MATCH(E172,PWR_Lab!$S$3:$S$140,0)),"*","")</f>
        <v/>
      </c>
      <c r="B172" s="24" t="s">
        <v>18</v>
      </c>
      <c r="C172" s="24" t="str">
        <f t="shared" si="6"/>
        <v>UCPWR_FLAB-S</v>
      </c>
      <c r="D172" s="24" t="s">
        <v>12</v>
      </c>
      <c r="E172" s="24" t="str" cm="1">
        <f t="array" ref="E172">INDEX(PWR_Lab!$A$2:$A$179,AX172)</f>
        <v>ETCLEGROO-E</v>
      </c>
      <c r="F172" s="24" t="s">
        <v>7</v>
      </c>
      <c r="G172" s="24" t="s">
        <v>7</v>
      </c>
      <c r="H172" s="24" t="s">
        <v>7</v>
      </c>
      <c r="I172" s="24">
        <v>3</v>
      </c>
      <c r="J172" s="24" cm="1">
        <f t="array" ref="J172">-INDEX(PWR_Lab!$F$2:$I$179,AX172,AY172)</f>
        <v>-6.4769999999999994E-2</v>
      </c>
      <c r="K172" s="24" t="s">
        <v>10</v>
      </c>
      <c r="L172" s="24" t="s">
        <v>10</v>
      </c>
      <c r="M172" s="24" t="s">
        <v>10</v>
      </c>
      <c r="N172" s="24" t="s">
        <v>10</v>
      </c>
      <c r="O172" s="24" t="s">
        <v>10</v>
      </c>
      <c r="P172" s="24" t="s">
        <v>10</v>
      </c>
      <c r="Q172" s="24" t="s">
        <v>10</v>
      </c>
      <c r="R172" s="24" t="s">
        <v>10</v>
      </c>
      <c r="S172" s="24" t="s">
        <v>10</v>
      </c>
      <c r="T172" s="24" t="s">
        <v>10</v>
      </c>
      <c r="U172" s="24" t="s">
        <v>10</v>
      </c>
      <c r="V172" s="24" t="s">
        <v>10</v>
      </c>
      <c r="W172" s="24" t="s">
        <v>10</v>
      </c>
      <c r="X172" s="24" t="s">
        <v>10</v>
      </c>
      <c r="Y172" s="24" t="s">
        <v>10</v>
      </c>
      <c r="Z172" s="24" t="s">
        <v>10</v>
      </c>
      <c r="AA172" s="24" t="s">
        <v>10</v>
      </c>
      <c r="AB172" s="24" t="s">
        <v>10</v>
      </c>
      <c r="AC172" s="24" t="s">
        <v>10</v>
      </c>
      <c r="AD172" s="24" t="s">
        <v>10</v>
      </c>
      <c r="AE172" s="24" t="s">
        <v>10</v>
      </c>
      <c r="AF172" s="24" t="s">
        <v>10</v>
      </c>
      <c r="AG172" s="24" t="s">
        <v>10</v>
      </c>
      <c r="AH172" s="24" t="s">
        <v>10</v>
      </c>
      <c r="AI172" s="24" t="s">
        <v>10</v>
      </c>
      <c r="AJ172" s="24" t="s">
        <v>10</v>
      </c>
      <c r="AK172" s="24" t="s">
        <v>10</v>
      </c>
      <c r="AL172" s="24" t="s">
        <v>10</v>
      </c>
      <c r="AM172" s="24" t="s">
        <v>10</v>
      </c>
      <c r="AN172" s="24" t="s">
        <v>10</v>
      </c>
      <c r="AO172" s="24" t="s">
        <v>10</v>
      </c>
      <c r="AP172" s="24" t="s">
        <v>10</v>
      </c>
      <c r="AX172" s="24">
        <f t="shared" si="7"/>
        <v>40</v>
      </c>
      <c r="AY172" s="24">
        <f t="shared" si="8"/>
        <v>3</v>
      </c>
    </row>
    <row r="173" spans="1:51" x14ac:dyDescent="0.25">
      <c r="A173" s="24" t="str">
        <f>IF(ISERROR(MATCH(E173,PWR_Lab!$S$3:$S$140,0)),"*","")</f>
        <v/>
      </c>
      <c r="B173" s="24" t="s">
        <v>18</v>
      </c>
      <c r="C173" s="24" t="str">
        <f t="shared" si="6"/>
        <v>UCPWR_FLAB-T</v>
      </c>
      <c r="D173" s="24" t="s">
        <v>12</v>
      </c>
      <c r="E173" s="24" t="str" cm="1">
        <f t="array" ref="E173">INDEX(PWR_Lab!$A$2:$A$179,AX173)</f>
        <v>ETCLEGROO-E</v>
      </c>
      <c r="F173" s="24" t="s">
        <v>7</v>
      </c>
      <c r="G173" s="24" t="s">
        <v>7</v>
      </c>
      <c r="H173" s="24" t="s">
        <v>7</v>
      </c>
      <c r="I173" s="24">
        <v>3</v>
      </c>
      <c r="J173" s="24" cm="1">
        <f t="array" ref="J173">-INDEX(PWR_Lab!$F$2:$I$179,AX173,AY173)</f>
        <v>-0.23189000000000001</v>
      </c>
      <c r="K173" s="24" t="s">
        <v>10</v>
      </c>
      <c r="L173" s="24" t="s">
        <v>10</v>
      </c>
      <c r="M173" s="24" t="s">
        <v>10</v>
      </c>
      <c r="N173" s="24" t="s">
        <v>10</v>
      </c>
      <c r="O173" s="24" t="s">
        <v>10</v>
      </c>
      <c r="P173" s="24" t="s">
        <v>10</v>
      </c>
      <c r="Q173" s="24" t="s">
        <v>10</v>
      </c>
      <c r="R173" s="24" t="s">
        <v>10</v>
      </c>
      <c r="S173" s="24" t="s">
        <v>10</v>
      </c>
      <c r="T173" s="24" t="s">
        <v>10</v>
      </c>
      <c r="U173" s="24" t="s">
        <v>10</v>
      </c>
      <c r="V173" s="24" t="s">
        <v>10</v>
      </c>
      <c r="W173" s="24" t="s">
        <v>10</v>
      </c>
      <c r="X173" s="24" t="s">
        <v>10</v>
      </c>
      <c r="Y173" s="24" t="s">
        <v>10</v>
      </c>
      <c r="Z173" s="24" t="s">
        <v>10</v>
      </c>
      <c r="AA173" s="24" t="s">
        <v>10</v>
      </c>
      <c r="AB173" s="24" t="s">
        <v>10</v>
      </c>
      <c r="AC173" s="24" t="s">
        <v>10</v>
      </c>
      <c r="AD173" s="24" t="s">
        <v>10</v>
      </c>
      <c r="AE173" s="24" t="s">
        <v>10</v>
      </c>
      <c r="AF173" s="24" t="s">
        <v>10</v>
      </c>
      <c r="AG173" s="24" t="s">
        <v>10</v>
      </c>
      <c r="AH173" s="24" t="s">
        <v>10</v>
      </c>
      <c r="AI173" s="24" t="s">
        <v>10</v>
      </c>
      <c r="AJ173" s="24" t="s">
        <v>10</v>
      </c>
      <c r="AK173" s="24" t="s">
        <v>10</v>
      </c>
      <c r="AL173" s="24" t="s">
        <v>10</v>
      </c>
      <c r="AM173" s="24" t="s">
        <v>10</v>
      </c>
      <c r="AN173" s="24" t="s">
        <v>10</v>
      </c>
      <c r="AO173" s="24" t="s">
        <v>10</v>
      </c>
      <c r="AP173" s="24" t="s">
        <v>10</v>
      </c>
      <c r="AX173" s="24">
        <f t="shared" si="7"/>
        <v>40</v>
      </c>
      <c r="AY173" s="24">
        <f t="shared" si="8"/>
        <v>4</v>
      </c>
    </row>
    <row r="174" spans="1:51" x14ac:dyDescent="0.25">
      <c r="A174" s="24" t="str">
        <f>IF(ISERROR(MATCH(E174,PWR_Lab!$S$3:$S$140,0)),"*","")</f>
        <v/>
      </c>
      <c r="B174" s="24" t="s">
        <v>18</v>
      </c>
      <c r="C174" s="24" t="str">
        <f t="shared" si="6"/>
        <v>UCPWR_FLAB-P</v>
      </c>
      <c r="D174" s="24" t="s">
        <v>12</v>
      </c>
      <c r="E174" s="24" t="str" cm="1">
        <f t="array" ref="E174">INDEX(PWR_Lab!$A$2:$A$179,AX174)</f>
        <v>ETCLEHEND-E</v>
      </c>
      <c r="F174" s="24" t="s">
        <v>7</v>
      </c>
      <c r="G174" s="24" t="s">
        <v>7</v>
      </c>
      <c r="H174" s="24" t="s">
        <v>7</v>
      </c>
      <c r="I174" s="24">
        <v>3</v>
      </c>
      <c r="J174" s="24" cm="1">
        <f t="array" ref="J174">-INDEX(PWR_Lab!$F$2:$I$179,AX174,AY174)</f>
        <v>-1.72E-2</v>
      </c>
      <c r="K174" s="24" t="s">
        <v>10</v>
      </c>
      <c r="L174" s="24" t="s">
        <v>10</v>
      </c>
      <c r="M174" s="24" t="s">
        <v>10</v>
      </c>
      <c r="N174" s="24" t="s">
        <v>10</v>
      </c>
      <c r="O174" s="24" t="s">
        <v>10</v>
      </c>
      <c r="P174" s="24" t="s">
        <v>10</v>
      </c>
      <c r="Q174" s="24" t="s">
        <v>10</v>
      </c>
      <c r="R174" s="24" t="s">
        <v>10</v>
      </c>
      <c r="S174" s="24" t="s">
        <v>10</v>
      </c>
      <c r="T174" s="24" t="s">
        <v>10</v>
      </c>
      <c r="U174" s="24" t="s">
        <v>10</v>
      </c>
      <c r="V174" s="24" t="s">
        <v>10</v>
      </c>
      <c r="W174" s="24" t="s">
        <v>10</v>
      </c>
      <c r="X174" s="24" t="s">
        <v>10</v>
      </c>
      <c r="Y174" s="24" t="s">
        <v>10</v>
      </c>
      <c r="Z174" s="24" t="s">
        <v>10</v>
      </c>
      <c r="AA174" s="24" t="s">
        <v>10</v>
      </c>
      <c r="AB174" s="24" t="s">
        <v>10</v>
      </c>
      <c r="AC174" s="24" t="s">
        <v>10</v>
      </c>
      <c r="AD174" s="24" t="s">
        <v>10</v>
      </c>
      <c r="AE174" s="24" t="s">
        <v>10</v>
      </c>
      <c r="AF174" s="24" t="s">
        <v>10</v>
      </c>
      <c r="AG174" s="24" t="s">
        <v>10</v>
      </c>
      <c r="AH174" s="24" t="s">
        <v>10</v>
      </c>
      <c r="AI174" s="24" t="s">
        <v>10</v>
      </c>
      <c r="AJ174" s="24" t="s">
        <v>10</v>
      </c>
      <c r="AK174" s="24" t="s">
        <v>10</v>
      </c>
      <c r="AL174" s="24" t="s">
        <v>10</v>
      </c>
      <c r="AM174" s="24" t="s">
        <v>10</v>
      </c>
      <c r="AN174" s="24" t="s">
        <v>10</v>
      </c>
      <c r="AO174" s="24" t="s">
        <v>10</v>
      </c>
      <c r="AP174" s="24" t="s">
        <v>10</v>
      </c>
      <c r="AX174" s="24">
        <f t="shared" si="7"/>
        <v>41</v>
      </c>
      <c r="AY174" s="24">
        <f t="shared" si="8"/>
        <v>1</v>
      </c>
    </row>
    <row r="175" spans="1:51" x14ac:dyDescent="0.25">
      <c r="A175" s="24" t="str">
        <f>IF(ISERROR(MATCH(E175,PWR_Lab!$S$3:$S$140,0)),"*","")</f>
        <v/>
      </c>
      <c r="B175" s="24" t="s">
        <v>18</v>
      </c>
      <c r="C175" s="24" t="str">
        <f t="shared" si="6"/>
        <v>UCPWR_FLAB-M</v>
      </c>
      <c r="D175" s="24" t="s">
        <v>12</v>
      </c>
      <c r="E175" s="24" t="str" cm="1">
        <f t="array" ref="E175">INDEX(PWR_Lab!$A$2:$A$179,AX175)</f>
        <v>ETCLEHEND-E</v>
      </c>
      <c r="F175" s="24" t="s">
        <v>7</v>
      </c>
      <c r="G175" s="24" t="s">
        <v>7</v>
      </c>
      <c r="H175" s="24" t="s">
        <v>7</v>
      </c>
      <c r="I175" s="24">
        <v>3</v>
      </c>
      <c r="J175" s="24" cm="1">
        <f t="array" ref="J175">-INDEX(PWR_Lab!$F$2:$I$179,AX175,AY175)</f>
        <v>-1.958E-2</v>
      </c>
      <c r="K175" s="24" t="s">
        <v>10</v>
      </c>
      <c r="L175" s="24" t="s">
        <v>10</v>
      </c>
      <c r="M175" s="24" t="s">
        <v>10</v>
      </c>
      <c r="N175" s="24" t="s">
        <v>10</v>
      </c>
      <c r="O175" s="24" t="s">
        <v>10</v>
      </c>
      <c r="P175" s="24" t="s">
        <v>10</v>
      </c>
      <c r="Q175" s="24" t="s">
        <v>10</v>
      </c>
      <c r="R175" s="24" t="s">
        <v>10</v>
      </c>
      <c r="S175" s="24" t="s">
        <v>10</v>
      </c>
      <c r="T175" s="24" t="s">
        <v>10</v>
      </c>
      <c r="U175" s="24" t="s">
        <v>10</v>
      </c>
      <c r="V175" s="24" t="s">
        <v>10</v>
      </c>
      <c r="W175" s="24" t="s">
        <v>10</v>
      </c>
      <c r="X175" s="24" t="s">
        <v>10</v>
      </c>
      <c r="Y175" s="24" t="s">
        <v>10</v>
      </c>
      <c r="Z175" s="24" t="s">
        <v>10</v>
      </c>
      <c r="AA175" s="24" t="s">
        <v>10</v>
      </c>
      <c r="AB175" s="24" t="s">
        <v>10</v>
      </c>
      <c r="AC175" s="24" t="s">
        <v>10</v>
      </c>
      <c r="AD175" s="24" t="s">
        <v>10</v>
      </c>
      <c r="AE175" s="24" t="s">
        <v>10</v>
      </c>
      <c r="AF175" s="24" t="s">
        <v>10</v>
      </c>
      <c r="AG175" s="24" t="s">
        <v>10</v>
      </c>
      <c r="AH175" s="24" t="s">
        <v>10</v>
      </c>
      <c r="AI175" s="24" t="s">
        <v>10</v>
      </c>
      <c r="AJ175" s="24" t="s">
        <v>10</v>
      </c>
      <c r="AK175" s="24" t="s">
        <v>10</v>
      </c>
      <c r="AL175" s="24" t="s">
        <v>10</v>
      </c>
      <c r="AM175" s="24" t="s">
        <v>10</v>
      </c>
      <c r="AN175" s="24" t="s">
        <v>10</v>
      </c>
      <c r="AO175" s="24" t="s">
        <v>10</v>
      </c>
      <c r="AP175" s="24" t="s">
        <v>10</v>
      </c>
      <c r="AX175" s="24">
        <f t="shared" si="7"/>
        <v>41</v>
      </c>
      <c r="AY175" s="24">
        <f t="shared" si="8"/>
        <v>2</v>
      </c>
    </row>
    <row r="176" spans="1:51" x14ac:dyDescent="0.25">
      <c r="A176" s="24" t="str">
        <f>IF(ISERROR(MATCH(E176,PWR_Lab!$S$3:$S$140,0)),"*","")</f>
        <v/>
      </c>
      <c r="B176" s="24" t="s">
        <v>18</v>
      </c>
      <c r="C176" s="24" t="str">
        <f t="shared" si="6"/>
        <v>UCPWR_FLAB-S</v>
      </c>
      <c r="D176" s="24" t="s">
        <v>12</v>
      </c>
      <c r="E176" s="24" t="str" cm="1">
        <f t="array" ref="E176">INDEX(PWR_Lab!$A$2:$A$179,AX176)</f>
        <v>ETCLEHEND-E</v>
      </c>
      <c r="F176" s="24" t="s">
        <v>7</v>
      </c>
      <c r="G176" s="24" t="s">
        <v>7</v>
      </c>
      <c r="H176" s="24" t="s">
        <v>7</v>
      </c>
      <c r="I176" s="24">
        <v>3</v>
      </c>
      <c r="J176" s="24" cm="1">
        <f t="array" ref="J176">-INDEX(PWR_Lab!$F$2:$I$179,AX176,AY176)</f>
        <v>-6.4769999999999994E-2</v>
      </c>
      <c r="K176" s="24" t="s">
        <v>10</v>
      </c>
      <c r="L176" s="24" t="s">
        <v>10</v>
      </c>
      <c r="M176" s="24" t="s">
        <v>10</v>
      </c>
      <c r="N176" s="24" t="s">
        <v>10</v>
      </c>
      <c r="O176" s="24" t="s">
        <v>10</v>
      </c>
      <c r="P176" s="24" t="s">
        <v>10</v>
      </c>
      <c r="Q176" s="24" t="s">
        <v>10</v>
      </c>
      <c r="R176" s="24" t="s">
        <v>10</v>
      </c>
      <c r="S176" s="24" t="s">
        <v>10</v>
      </c>
      <c r="T176" s="24" t="s">
        <v>10</v>
      </c>
      <c r="U176" s="24" t="s">
        <v>10</v>
      </c>
      <c r="V176" s="24" t="s">
        <v>10</v>
      </c>
      <c r="W176" s="24" t="s">
        <v>10</v>
      </c>
      <c r="X176" s="24" t="s">
        <v>10</v>
      </c>
      <c r="Y176" s="24" t="s">
        <v>10</v>
      </c>
      <c r="Z176" s="24" t="s">
        <v>10</v>
      </c>
      <c r="AA176" s="24" t="s">
        <v>10</v>
      </c>
      <c r="AB176" s="24" t="s">
        <v>10</v>
      </c>
      <c r="AC176" s="24" t="s">
        <v>10</v>
      </c>
      <c r="AD176" s="24" t="s">
        <v>10</v>
      </c>
      <c r="AE176" s="24" t="s">
        <v>10</v>
      </c>
      <c r="AF176" s="24" t="s">
        <v>10</v>
      </c>
      <c r="AG176" s="24" t="s">
        <v>10</v>
      </c>
      <c r="AH176" s="24" t="s">
        <v>10</v>
      </c>
      <c r="AI176" s="24" t="s">
        <v>10</v>
      </c>
      <c r="AJ176" s="24" t="s">
        <v>10</v>
      </c>
      <c r="AK176" s="24" t="s">
        <v>10</v>
      </c>
      <c r="AL176" s="24" t="s">
        <v>10</v>
      </c>
      <c r="AM176" s="24" t="s">
        <v>10</v>
      </c>
      <c r="AN176" s="24" t="s">
        <v>10</v>
      </c>
      <c r="AO176" s="24" t="s">
        <v>10</v>
      </c>
      <c r="AP176" s="24" t="s">
        <v>10</v>
      </c>
      <c r="AX176" s="24">
        <f t="shared" si="7"/>
        <v>41</v>
      </c>
      <c r="AY176" s="24">
        <f t="shared" si="8"/>
        <v>3</v>
      </c>
    </row>
    <row r="177" spans="1:51" x14ac:dyDescent="0.25">
      <c r="A177" s="24" t="str">
        <f>IF(ISERROR(MATCH(E177,PWR_Lab!$S$3:$S$140,0)),"*","")</f>
        <v/>
      </c>
      <c r="B177" s="24" t="s">
        <v>18</v>
      </c>
      <c r="C177" s="24" t="str">
        <f t="shared" si="6"/>
        <v>UCPWR_FLAB-T</v>
      </c>
      <c r="D177" s="24" t="s">
        <v>12</v>
      </c>
      <c r="E177" s="24" t="str" cm="1">
        <f t="array" ref="E177">INDEX(PWR_Lab!$A$2:$A$179,AX177)</f>
        <v>ETCLEHEND-E</v>
      </c>
      <c r="F177" s="24" t="s">
        <v>7</v>
      </c>
      <c r="G177" s="24" t="s">
        <v>7</v>
      </c>
      <c r="H177" s="24" t="s">
        <v>7</v>
      </c>
      <c r="I177" s="24">
        <v>3</v>
      </c>
      <c r="J177" s="24" cm="1">
        <f t="array" ref="J177">-INDEX(PWR_Lab!$F$2:$I$179,AX177,AY177)</f>
        <v>-0.23189000000000001</v>
      </c>
      <c r="K177" s="24" t="s">
        <v>10</v>
      </c>
      <c r="L177" s="24" t="s">
        <v>10</v>
      </c>
      <c r="M177" s="24" t="s">
        <v>10</v>
      </c>
      <c r="N177" s="24" t="s">
        <v>10</v>
      </c>
      <c r="O177" s="24" t="s">
        <v>10</v>
      </c>
      <c r="P177" s="24" t="s">
        <v>10</v>
      </c>
      <c r="Q177" s="24" t="s">
        <v>10</v>
      </c>
      <c r="R177" s="24" t="s">
        <v>10</v>
      </c>
      <c r="S177" s="24" t="s">
        <v>10</v>
      </c>
      <c r="T177" s="24" t="s">
        <v>10</v>
      </c>
      <c r="U177" s="24" t="s">
        <v>10</v>
      </c>
      <c r="V177" s="24" t="s">
        <v>10</v>
      </c>
      <c r="W177" s="24" t="s">
        <v>10</v>
      </c>
      <c r="X177" s="24" t="s">
        <v>10</v>
      </c>
      <c r="Y177" s="24" t="s">
        <v>10</v>
      </c>
      <c r="Z177" s="24" t="s">
        <v>10</v>
      </c>
      <c r="AA177" s="24" t="s">
        <v>10</v>
      </c>
      <c r="AB177" s="24" t="s">
        <v>10</v>
      </c>
      <c r="AC177" s="24" t="s">
        <v>10</v>
      </c>
      <c r="AD177" s="24" t="s">
        <v>10</v>
      </c>
      <c r="AE177" s="24" t="s">
        <v>10</v>
      </c>
      <c r="AF177" s="24" t="s">
        <v>10</v>
      </c>
      <c r="AG177" s="24" t="s">
        <v>10</v>
      </c>
      <c r="AH177" s="24" t="s">
        <v>10</v>
      </c>
      <c r="AI177" s="24" t="s">
        <v>10</v>
      </c>
      <c r="AJ177" s="24" t="s">
        <v>10</v>
      </c>
      <c r="AK177" s="24" t="s">
        <v>10</v>
      </c>
      <c r="AL177" s="24" t="s">
        <v>10</v>
      </c>
      <c r="AM177" s="24" t="s">
        <v>10</v>
      </c>
      <c r="AN177" s="24" t="s">
        <v>10</v>
      </c>
      <c r="AO177" s="24" t="s">
        <v>10</v>
      </c>
      <c r="AP177" s="24" t="s">
        <v>10</v>
      </c>
      <c r="AX177" s="24">
        <f t="shared" si="7"/>
        <v>41</v>
      </c>
      <c r="AY177" s="24">
        <f t="shared" si="8"/>
        <v>4</v>
      </c>
    </row>
    <row r="178" spans="1:51" x14ac:dyDescent="0.25">
      <c r="A178" s="24" t="str">
        <f>IF(ISERROR(MATCH(E178,PWR_Lab!$S$3:$S$140,0)),"*","")</f>
        <v/>
      </c>
      <c r="B178" s="24" t="s">
        <v>18</v>
      </c>
      <c r="C178" s="24" t="str">
        <f t="shared" si="6"/>
        <v>UCPWR_FLAB-P</v>
      </c>
      <c r="D178" s="24" t="s">
        <v>12</v>
      </c>
      <c r="E178" s="24" t="str" cm="1">
        <f t="array" ref="E178">INDEX(PWR_Lab!$A$2:$A$179,AX178)</f>
        <v>ETCLEKELB-E</v>
      </c>
      <c r="F178" s="24" t="s">
        <v>7</v>
      </c>
      <c r="G178" s="24" t="s">
        <v>7</v>
      </c>
      <c r="H178" s="24" t="s">
        <v>7</v>
      </c>
      <c r="I178" s="24">
        <v>3</v>
      </c>
      <c r="J178" s="24" cm="1">
        <f t="array" ref="J178">-INDEX(PWR_Lab!$F$2:$I$179,AX178,AY178)</f>
        <v>-1.72E-2</v>
      </c>
      <c r="K178" s="24" t="s">
        <v>10</v>
      </c>
      <c r="L178" s="24" t="s">
        <v>10</v>
      </c>
      <c r="M178" s="24" t="s">
        <v>10</v>
      </c>
      <c r="N178" s="24" t="s">
        <v>10</v>
      </c>
      <c r="O178" s="24" t="s">
        <v>10</v>
      </c>
      <c r="P178" s="24" t="s">
        <v>10</v>
      </c>
      <c r="Q178" s="24" t="s">
        <v>10</v>
      </c>
      <c r="R178" s="24" t="s">
        <v>10</v>
      </c>
      <c r="S178" s="24" t="s">
        <v>10</v>
      </c>
      <c r="T178" s="24" t="s">
        <v>10</v>
      </c>
      <c r="U178" s="24" t="s">
        <v>10</v>
      </c>
      <c r="V178" s="24" t="s">
        <v>10</v>
      </c>
      <c r="W178" s="24" t="s">
        <v>10</v>
      </c>
      <c r="X178" s="24" t="s">
        <v>10</v>
      </c>
      <c r="Y178" s="24" t="s">
        <v>10</v>
      </c>
      <c r="Z178" s="24" t="s">
        <v>10</v>
      </c>
      <c r="AA178" s="24" t="s">
        <v>10</v>
      </c>
      <c r="AB178" s="24" t="s">
        <v>10</v>
      </c>
      <c r="AC178" s="24" t="s">
        <v>10</v>
      </c>
      <c r="AD178" s="24" t="s">
        <v>10</v>
      </c>
      <c r="AE178" s="24" t="s">
        <v>10</v>
      </c>
      <c r="AF178" s="24" t="s">
        <v>10</v>
      </c>
      <c r="AG178" s="24" t="s">
        <v>10</v>
      </c>
      <c r="AH178" s="24" t="s">
        <v>10</v>
      </c>
      <c r="AI178" s="24" t="s">
        <v>10</v>
      </c>
      <c r="AJ178" s="24" t="s">
        <v>10</v>
      </c>
      <c r="AK178" s="24" t="s">
        <v>10</v>
      </c>
      <c r="AL178" s="24" t="s">
        <v>10</v>
      </c>
      <c r="AM178" s="24" t="s">
        <v>10</v>
      </c>
      <c r="AN178" s="24" t="s">
        <v>10</v>
      </c>
      <c r="AO178" s="24" t="s">
        <v>10</v>
      </c>
      <c r="AP178" s="24" t="s">
        <v>10</v>
      </c>
      <c r="AX178" s="24">
        <f t="shared" si="7"/>
        <v>42</v>
      </c>
      <c r="AY178" s="24">
        <f t="shared" si="8"/>
        <v>1</v>
      </c>
    </row>
    <row r="179" spans="1:51" x14ac:dyDescent="0.25">
      <c r="A179" s="24" t="str">
        <f>IF(ISERROR(MATCH(E179,PWR_Lab!$S$3:$S$140,0)),"*","")</f>
        <v/>
      </c>
      <c r="B179" s="24" t="s">
        <v>18</v>
      </c>
      <c r="C179" s="24" t="str">
        <f t="shared" si="6"/>
        <v>UCPWR_FLAB-M</v>
      </c>
      <c r="D179" s="24" t="s">
        <v>12</v>
      </c>
      <c r="E179" s="24" t="str" cm="1">
        <f t="array" ref="E179">INDEX(PWR_Lab!$A$2:$A$179,AX179)</f>
        <v>ETCLEKELB-E</v>
      </c>
      <c r="F179" s="24" t="s">
        <v>7</v>
      </c>
      <c r="G179" s="24" t="s">
        <v>7</v>
      </c>
      <c r="H179" s="24" t="s">
        <v>7</v>
      </c>
      <c r="I179" s="24">
        <v>3</v>
      </c>
      <c r="J179" s="24" cm="1">
        <f t="array" ref="J179">-INDEX(PWR_Lab!$F$2:$I$179,AX179,AY179)</f>
        <v>-1.958E-2</v>
      </c>
      <c r="K179" s="24" t="s">
        <v>10</v>
      </c>
      <c r="L179" s="24" t="s">
        <v>10</v>
      </c>
      <c r="M179" s="24" t="s">
        <v>10</v>
      </c>
      <c r="N179" s="24" t="s">
        <v>10</v>
      </c>
      <c r="O179" s="24" t="s">
        <v>10</v>
      </c>
      <c r="P179" s="24" t="s">
        <v>10</v>
      </c>
      <c r="Q179" s="24" t="s">
        <v>10</v>
      </c>
      <c r="R179" s="24" t="s">
        <v>10</v>
      </c>
      <c r="S179" s="24" t="s">
        <v>10</v>
      </c>
      <c r="T179" s="24" t="s">
        <v>10</v>
      </c>
      <c r="U179" s="24" t="s">
        <v>10</v>
      </c>
      <c r="V179" s="24" t="s">
        <v>10</v>
      </c>
      <c r="W179" s="24" t="s">
        <v>10</v>
      </c>
      <c r="X179" s="24" t="s">
        <v>10</v>
      </c>
      <c r="Y179" s="24" t="s">
        <v>10</v>
      </c>
      <c r="Z179" s="24" t="s">
        <v>10</v>
      </c>
      <c r="AA179" s="24" t="s">
        <v>10</v>
      </c>
      <c r="AB179" s="24" t="s">
        <v>10</v>
      </c>
      <c r="AC179" s="24" t="s">
        <v>10</v>
      </c>
      <c r="AD179" s="24" t="s">
        <v>10</v>
      </c>
      <c r="AE179" s="24" t="s">
        <v>10</v>
      </c>
      <c r="AF179" s="24" t="s">
        <v>10</v>
      </c>
      <c r="AG179" s="24" t="s">
        <v>10</v>
      </c>
      <c r="AH179" s="24" t="s">
        <v>10</v>
      </c>
      <c r="AI179" s="24" t="s">
        <v>10</v>
      </c>
      <c r="AJ179" s="24" t="s">
        <v>10</v>
      </c>
      <c r="AK179" s="24" t="s">
        <v>10</v>
      </c>
      <c r="AL179" s="24" t="s">
        <v>10</v>
      </c>
      <c r="AM179" s="24" t="s">
        <v>10</v>
      </c>
      <c r="AN179" s="24" t="s">
        <v>10</v>
      </c>
      <c r="AO179" s="24" t="s">
        <v>10</v>
      </c>
      <c r="AP179" s="24" t="s">
        <v>10</v>
      </c>
      <c r="AX179" s="24">
        <f t="shared" si="7"/>
        <v>42</v>
      </c>
      <c r="AY179" s="24">
        <f t="shared" si="8"/>
        <v>2</v>
      </c>
    </row>
    <row r="180" spans="1:51" x14ac:dyDescent="0.25">
      <c r="A180" s="24" t="str">
        <f>IF(ISERROR(MATCH(E180,PWR_Lab!$S$3:$S$140,0)),"*","")</f>
        <v/>
      </c>
      <c r="B180" s="24" t="s">
        <v>18</v>
      </c>
      <c r="C180" s="24" t="str">
        <f t="shared" si="6"/>
        <v>UCPWR_FLAB-S</v>
      </c>
      <c r="D180" s="24" t="s">
        <v>12</v>
      </c>
      <c r="E180" s="24" t="str" cm="1">
        <f t="array" ref="E180">INDEX(PWR_Lab!$A$2:$A$179,AX180)</f>
        <v>ETCLEKELB-E</v>
      </c>
      <c r="F180" s="24" t="s">
        <v>7</v>
      </c>
      <c r="G180" s="24" t="s">
        <v>7</v>
      </c>
      <c r="H180" s="24" t="s">
        <v>7</v>
      </c>
      <c r="I180" s="24">
        <v>3</v>
      </c>
      <c r="J180" s="24" cm="1">
        <f t="array" ref="J180">-INDEX(PWR_Lab!$F$2:$I$179,AX180,AY180)</f>
        <v>-6.4769999999999994E-2</v>
      </c>
      <c r="K180" s="24" t="s">
        <v>10</v>
      </c>
      <c r="L180" s="24" t="s">
        <v>10</v>
      </c>
      <c r="M180" s="24" t="s">
        <v>10</v>
      </c>
      <c r="N180" s="24" t="s">
        <v>10</v>
      </c>
      <c r="O180" s="24" t="s">
        <v>10</v>
      </c>
      <c r="P180" s="24" t="s">
        <v>10</v>
      </c>
      <c r="Q180" s="24" t="s">
        <v>10</v>
      </c>
      <c r="R180" s="24" t="s">
        <v>10</v>
      </c>
      <c r="S180" s="24" t="s">
        <v>10</v>
      </c>
      <c r="T180" s="24" t="s">
        <v>10</v>
      </c>
      <c r="U180" s="24" t="s">
        <v>10</v>
      </c>
      <c r="V180" s="24" t="s">
        <v>10</v>
      </c>
      <c r="W180" s="24" t="s">
        <v>10</v>
      </c>
      <c r="X180" s="24" t="s">
        <v>10</v>
      </c>
      <c r="Y180" s="24" t="s">
        <v>10</v>
      </c>
      <c r="Z180" s="24" t="s">
        <v>10</v>
      </c>
      <c r="AA180" s="24" t="s">
        <v>10</v>
      </c>
      <c r="AB180" s="24" t="s">
        <v>10</v>
      </c>
      <c r="AC180" s="24" t="s">
        <v>10</v>
      </c>
      <c r="AD180" s="24" t="s">
        <v>10</v>
      </c>
      <c r="AE180" s="24" t="s">
        <v>10</v>
      </c>
      <c r="AF180" s="24" t="s">
        <v>10</v>
      </c>
      <c r="AG180" s="24" t="s">
        <v>10</v>
      </c>
      <c r="AH180" s="24" t="s">
        <v>10</v>
      </c>
      <c r="AI180" s="24" t="s">
        <v>10</v>
      </c>
      <c r="AJ180" s="24" t="s">
        <v>10</v>
      </c>
      <c r="AK180" s="24" t="s">
        <v>10</v>
      </c>
      <c r="AL180" s="24" t="s">
        <v>10</v>
      </c>
      <c r="AM180" s="24" t="s">
        <v>10</v>
      </c>
      <c r="AN180" s="24" t="s">
        <v>10</v>
      </c>
      <c r="AO180" s="24" t="s">
        <v>10</v>
      </c>
      <c r="AP180" s="24" t="s">
        <v>10</v>
      </c>
      <c r="AX180" s="24">
        <f t="shared" si="7"/>
        <v>42</v>
      </c>
      <c r="AY180" s="24">
        <f t="shared" si="8"/>
        <v>3</v>
      </c>
    </row>
    <row r="181" spans="1:51" x14ac:dyDescent="0.25">
      <c r="A181" s="24" t="str">
        <f>IF(ISERROR(MATCH(E181,PWR_Lab!$S$3:$S$140,0)),"*","")</f>
        <v/>
      </c>
      <c r="B181" s="24" t="s">
        <v>18</v>
      </c>
      <c r="C181" s="24" t="str">
        <f t="shared" si="6"/>
        <v>UCPWR_FLAB-T</v>
      </c>
      <c r="D181" s="24" t="s">
        <v>12</v>
      </c>
      <c r="E181" s="24" t="str" cm="1">
        <f t="array" ref="E181">INDEX(PWR_Lab!$A$2:$A$179,AX181)</f>
        <v>ETCLEKELB-E</v>
      </c>
      <c r="F181" s="24" t="s">
        <v>7</v>
      </c>
      <c r="G181" s="24" t="s">
        <v>7</v>
      </c>
      <c r="H181" s="24" t="s">
        <v>7</v>
      </c>
      <c r="I181" s="24">
        <v>3</v>
      </c>
      <c r="J181" s="24" cm="1">
        <f t="array" ref="J181">-INDEX(PWR_Lab!$F$2:$I$179,AX181,AY181)</f>
        <v>-0.23189000000000001</v>
      </c>
      <c r="K181" s="24" t="s">
        <v>10</v>
      </c>
      <c r="L181" s="24" t="s">
        <v>10</v>
      </c>
      <c r="M181" s="24" t="s">
        <v>10</v>
      </c>
      <c r="N181" s="24" t="s">
        <v>10</v>
      </c>
      <c r="O181" s="24" t="s">
        <v>10</v>
      </c>
      <c r="P181" s="24" t="s">
        <v>10</v>
      </c>
      <c r="Q181" s="24" t="s">
        <v>10</v>
      </c>
      <c r="R181" s="24" t="s">
        <v>10</v>
      </c>
      <c r="S181" s="24" t="s">
        <v>10</v>
      </c>
      <c r="T181" s="24" t="s">
        <v>10</v>
      </c>
      <c r="U181" s="24" t="s">
        <v>10</v>
      </c>
      <c r="V181" s="24" t="s">
        <v>10</v>
      </c>
      <c r="W181" s="24" t="s">
        <v>10</v>
      </c>
      <c r="X181" s="24" t="s">
        <v>10</v>
      </c>
      <c r="Y181" s="24" t="s">
        <v>10</v>
      </c>
      <c r="Z181" s="24" t="s">
        <v>10</v>
      </c>
      <c r="AA181" s="24" t="s">
        <v>10</v>
      </c>
      <c r="AB181" s="24" t="s">
        <v>10</v>
      </c>
      <c r="AC181" s="24" t="s">
        <v>10</v>
      </c>
      <c r="AD181" s="24" t="s">
        <v>10</v>
      </c>
      <c r="AE181" s="24" t="s">
        <v>10</v>
      </c>
      <c r="AF181" s="24" t="s">
        <v>10</v>
      </c>
      <c r="AG181" s="24" t="s">
        <v>10</v>
      </c>
      <c r="AH181" s="24" t="s">
        <v>10</v>
      </c>
      <c r="AI181" s="24" t="s">
        <v>10</v>
      </c>
      <c r="AJ181" s="24" t="s">
        <v>10</v>
      </c>
      <c r="AK181" s="24" t="s">
        <v>10</v>
      </c>
      <c r="AL181" s="24" t="s">
        <v>10</v>
      </c>
      <c r="AM181" s="24" t="s">
        <v>10</v>
      </c>
      <c r="AN181" s="24" t="s">
        <v>10</v>
      </c>
      <c r="AO181" s="24" t="s">
        <v>10</v>
      </c>
      <c r="AP181" s="24" t="s">
        <v>10</v>
      </c>
      <c r="AX181" s="24">
        <f t="shared" si="7"/>
        <v>42</v>
      </c>
      <c r="AY181" s="24">
        <f t="shared" si="8"/>
        <v>4</v>
      </c>
    </row>
    <row r="182" spans="1:51" x14ac:dyDescent="0.25">
      <c r="A182" s="24" t="str">
        <f>IF(ISERROR(MATCH(E182,PWR_Lab!$S$3:$S$140,0)),"*","")</f>
        <v/>
      </c>
      <c r="B182" s="24" t="s">
        <v>18</v>
      </c>
      <c r="C182" s="24" t="str">
        <f t="shared" si="6"/>
        <v>UCPWR_FLAB-P</v>
      </c>
      <c r="D182" s="24" t="s">
        <v>12</v>
      </c>
      <c r="E182" s="24" t="str" cm="1">
        <f t="array" ref="E182">INDEX(PWR_Lab!$A$2:$A$179,AX182)</f>
        <v>ETCLEKEND-E</v>
      </c>
      <c r="F182" s="24" t="s">
        <v>7</v>
      </c>
      <c r="G182" s="24" t="s">
        <v>7</v>
      </c>
      <c r="H182" s="24" t="s">
        <v>7</v>
      </c>
      <c r="I182" s="24">
        <v>3</v>
      </c>
      <c r="J182" s="24" cm="1">
        <f t="array" ref="J182">-INDEX(PWR_Lab!$F$2:$I$179,AX182,AY182)</f>
        <v>-1.72E-2</v>
      </c>
      <c r="K182" s="24" t="s">
        <v>10</v>
      </c>
      <c r="L182" s="24" t="s">
        <v>10</v>
      </c>
      <c r="M182" s="24" t="s">
        <v>10</v>
      </c>
      <c r="N182" s="24" t="s">
        <v>10</v>
      </c>
      <c r="O182" s="24" t="s">
        <v>10</v>
      </c>
      <c r="P182" s="24" t="s">
        <v>10</v>
      </c>
      <c r="Q182" s="24" t="s">
        <v>10</v>
      </c>
      <c r="R182" s="24" t="s">
        <v>10</v>
      </c>
      <c r="S182" s="24" t="s">
        <v>10</v>
      </c>
      <c r="T182" s="24" t="s">
        <v>10</v>
      </c>
      <c r="U182" s="24" t="s">
        <v>10</v>
      </c>
      <c r="V182" s="24" t="s">
        <v>10</v>
      </c>
      <c r="W182" s="24" t="s">
        <v>10</v>
      </c>
      <c r="X182" s="24" t="s">
        <v>10</v>
      </c>
      <c r="Y182" s="24" t="s">
        <v>10</v>
      </c>
      <c r="Z182" s="24" t="s">
        <v>10</v>
      </c>
      <c r="AA182" s="24" t="s">
        <v>10</v>
      </c>
      <c r="AB182" s="24" t="s">
        <v>10</v>
      </c>
      <c r="AC182" s="24" t="s">
        <v>10</v>
      </c>
      <c r="AD182" s="24" t="s">
        <v>10</v>
      </c>
      <c r="AE182" s="24" t="s">
        <v>10</v>
      </c>
      <c r="AF182" s="24" t="s">
        <v>10</v>
      </c>
      <c r="AG182" s="24" t="s">
        <v>10</v>
      </c>
      <c r="AH182" s="24" t="s">
        <v>10</v>
      </c>
      <c r="AI182" s="24" t="s">
        <v>10</v>
      </c>
      <c r="AJ182" s="24" t="s">
        <v>10</v>
      </c>
      <c r="AK182" s="24" t="s">
        <v>10</v>
      </c>
      <c r="AL182" s="24" t="s">
        <v>10</v>
      </c>
      <c r="AM182" s="24" t="s">
        <v>10</v>
      </c>
      <c r="AN182" s="24" t="s">
        <v>10</v>
      </c>
      <c r="AO182" s="24" t="s">
        <v>10</v>
      </c>
      <c r="AP182" s="24" t="s">
        <v>10</v>
      </c>
      <c r="AX182" s="24">
        <f t="shared" si="7"/>
        <v>43</v>
      </c>
      <c r="AY182" s="24">
        <f t="shared" si="8"/>
        <v>1</v>
      </c>
    </row>
    <row r="183" spans="1:51" x14ac:dyDescent="0.25">
      <c r="A183" s="24" t="str">
        <f>IF(ISERROR(MATCH(E183,PWR_Lab!$S$3:$S$140,0)),"*","")</f>
        <v/>
      </c>
      <c r="B183" s="24" t="s">
        <v>18</v>
      </c>
      <c r="C183" s="24" t="str">
        <f t="shared" si="6"/>
        <v>UCPWR_FLAB-M</v>
      </c>
      <c r="D183" s="24" t="s">
        <v>12</v>
      </c>
      <c r="E183" s="24" t="str" cm="1">
        <f t="array" ref="E183">INDEX(PWR_Lab!$A$2:$A$179,AX183)</f>
        <v>ETCLEKEND-E</v>
      </c>
      <c r="F183" s="24" t="s">
        <v>7</v>
      </c>
      <c r="G183" s="24" t="s">
        <v>7</v>
      </c>
      <c r="H183" s="24" t="s">
        <v>7</v>
      </c>
      <c r="I183" s="24">
        <v>3</v>
      </c>
      <c r="J183" s="24" cm="1">
        <f t="array" ref="J183">-INDEX(PWR_Lab!$F$2:$I$179,AX183,AY183)</f>
        <v>-1.958E-2</v>
      </c>
      <c r="K183" s="24" t="s">
        <v>10</v>
      </c>
      <c r="L183" s="24" t="s">
        <v>10</v>
      </c>
      <c r="M183" s="24" t="s">
        <v>10</v>
      </c>
      <c r="N183" s="24" t="s">
        <v>10</v>
      </c>
      <c r="O183" s="24" t="s">
        <v>10</v>
      </c>
      <c r="P183" s="24" t="s">
        <v>10</v>
      </c>
      <c r="Q183" s="24" t="s">
        <v>10</v>
      </c>
      <c r="R183" s="24" t="s">
        <v>10</v>
      </c>
      <c r="S183" s="24" t="s">
        <v>10</v>
      </c>
      <c r="T183" s="24" t="s">
        <v>10</v>
      </c>
      <c r="U183" s="24" t="s">
        <v>10</v>
      </c>
      <c r="V183" s="24" t="s">
        <v>10</v>
      </c>
      <c r="W183" s="24" t="s">
        <v>10</v>
      </c>
      <c r="X183" s="24" t="s">
        <v>10</v>
      </c>
      <c r="Y183" s="24" t="s">
        <v>10</v>
      </c>
      <c r="Z183" s="24" t="s">
        <v>10</v>
      </c>
      <c r="AA183" s="24" t="s">
        <v>10</v>
      </c>
      <c r="AB183" s="24" t="s">
        <v>10</v>
      </c>
      <c r="AC183" s="24" t="s">
        <v>10</v>
      </c>
      <c r="AD183" s="24" t="s">
        <v>10</v>
      </c>
      <c r="AE183" s="24" t="s">
        <v>10</v>
      </c>
      <c r="AF183" s="24" t="s">
        <v>10</v>
      </c>
      <c r="AG183" s="24" t="s">
        <v>10</v>
      </c>
      <c r="AH183" s="24" t="s">
        <v>10</v>
      </c>
      <c r="AI183" s="24" t="s">
        <v>10</v>
      </c>
      <c r="AJ183" s="24" t="s">
        <v>10</v>
      </c>
      <c r="AK183" s="24" t="s">
        <v>10</v>
      </c>
      <c r="AL183" s="24" t="s">
        <v>10</v>
      </c>
      <c r="AM183" s="24" t="s">
        <v>10</v>
      </c>
      <c r="AN183" s="24" t="s">
        <v>10</v>
      </c>
      <c r="AO183" s="24" t="s">
        <v>10</v>
      </c>
      <c r="AP183" s="24" t="s">
        <v>10</v>
      </c>
      <c r="AX183" s="24">
        <f t="shared" si="7"/>
        <v>43</v>
      </c>
      <c r="AY183" s="24">
        <f t="shared" si="8"/>
        <v>2</v>
      </c>
    </row>
    <row r="184" spans="1:51" x14ac:dyDescent="0.25">
      <c r="A184" s="24" t="str">
        <f>IF(ISERROR(MATCH(E184,PWR_Lab!$S$3:$S$140,0)),"*","")</f>
        <v/>
      </c>
      <c r="B184" s="24" t="s">
        <v>18</v>
      </c>
      <c r="C184" s="24" t="str">
        <f t="shared" si="6"/>
        <v>UCPWR_FLAB-S</v>
      </c>
      <c r="D184" s="24" t="s">
        <v>12</v>
      </c>
      <c r="E184" s="24" t="str" cm="1">
        <f t="array" ref="E184">INDEX(PWR_Lab!$A$2:$A$179,AX184)</f>
        <v>ETCLEKEND-E</v>
      </c>
      <c r="F184" s="24" t="s">
        <v>7</v>
      </c>
      <c r="G184" s="24" t="s">
        <v>7</v>
      </c>
      <c r="H184" s="24" t="s">
        <v>7</v>
      </c>
      <c r="I184" s="24">
        <v>3</v>
      </c>
      <c r="J184" s="24" cm="1">
        <f t="array" ref="J184">-INDEX(PWR_Lab!$F$2:$I$179,AX184,AY184)</f>
        <v>-6.4769999999999994E-2</v>
      </c>
      <c r="K184" s="24" t="s">
        <v>10</v>
      </c>
      <c r="L184" s="24" t="s">
        <v>10</v>
      </c>
      <c r="M184" s="24" t="s">
        <v>10</v>
      </c>
      <c r="N184" s="24" t="s">
        <v>10</v>
      </c>
      <c r="O184" s="24" t="s">
        <v>10</v>
      </c>
      <c r="P184" s="24" t="s">
        <v>10</v>
      </c>
      <c r="Q184" s="24" t="s">
        <v>10</v>
      </c>
      <c r="R184" s="24" t="s">
        <v>10</v>
      </c>
      <c r="S184" s="24" t="s">
        <v>10</v>
      </c>
      <c r="T184" s="24" t="s">
        <v>10</v>
      </c>
      <c r="U184" s="24" t="s">
        <v>10</v>
      </c>
      <c r="V184" s="24" t="s">
        <v>10</v>
      </c>
      <c r="W184" s="24" t="s">
        <v>10</v>
      </c>
      <c r="X184" s="24" t="s">
        <v>10</v>
      </c>
      <c r="Y184" s="24" t="s">
        <v>10</v>
      </c>
      <c r="Z184" s="24" t="s">
        <v>10</v>
      </c>
      <c r="AA184" s="24" t="s">
        <v>10</v>
      </c>
      <c r="AB184" s="24" t="s">
        <v>10</v>
      </c>
      <c r="AC184" s="24" t="s">
        <v>10</v>
      </c>
      <c r="AD184" s="24" t="s">
        <v>10</v>
      </c>
      <c r="AE184" s="24" t="s">
        <v>10</v>
      </c>
      <c r="AF184" s="24" t="s">
        <v>10</v>
      </c>
      <c r="AG184" s="24" t="s">
        <v>10</v>
      </c>
      <c r="AH184" s="24" t="s">
        <v>10</v>
      </c>
      <c r="AI184" s="24" t="s">
        <v>10</v>
      </c>
      <c r="AJ184" s="24" t="s">
        <v>10</v>
      </c>
      <c r="AK184" s="24" t="s">
        <v>10</v>
      </c>
      <c r="AL184" s="24" t="s">
        <v>10</v>
      </c>
      <c r="AM184" s="24" t="s">
        <v>10</v>
      </c>
      <c r="AN184" s="24" t="s">
        <v>10</v>
      </c>
      <c r="AO184" s="24" t="s">
        <v>10</v>
      </c>
      <c r="AP184" s="24" t="s">
        <v>10</v>
      </c>
      <c r="AX184" s="24">
        <f t="shared" si="7"/>
        <v>43</v>
      </c>
      <c r="AY184" s="24">
        <f t="shared" si="8"/>
        <v>3</v>
      </c>
    </row>
    <row r="185" spans="1:51" x14ac:dyDescent="0.25">
      <c r="A185" s="24" t="str">
        <f>IF(ISERROR(MATCH(E185,PWR_Lab!$S$3:$S$140,0)),"*","")</f>
        <v/>
      </c>
      <c r="B185" s="24" t="s">
        <v>18</v>
      </c>
      <c r="C185" s="24" t="str">
        <f t="shared" si="6"/>
        <v>UCPWR_FLAB-T</v>
      </c>
      <c r="D185" s="24" t="s">
        <v>12</v>
      </c>
      <c r="E185" s="24" t="str" cm="1">
        <f t="array" ref="E185">INDEX(PWR_Lab!$A$2:$A$179,AX185)</f>
        <v>ETCLEKEND-E</v>
      </c>
      <c r="F185" s="24" t="s">
        <v>7</v>
      </c>
      <c r="G185" s="24" t="s">
        <v>7</v>
      </c>
      <c r="H185" s="24" t="s">
        <v>7</v>
      </c>
      <c r="I185" s="24">
        <v>3</v>
      </c>
      <c r="J185" s="24" cm="1">
        <f t="array" ref="J185">-INDEX(PWR_Lab!$F$2:$I$179,AX185,AY185)</f>
        <v>-0.23189000000000001</v>
      </c>
      <c r="K185" s="24" t="s">
        <v>10</v>
      </c>
      <c r="L185" s="24" t="s">
        <v>10</v>
      </c>
      <c r="M185" s="24" t="s">
        <v>10</v>
      </c>
      <c r="N185" s="24" t="s">
        <v>10</v>
      </c>
      <c r="O185" s="24" t="s">
        <v>10</v>
      </c>
      <c r="P185" s="24" t="s">
        <v>10</v>
      </c>
      <c r="Q185" s="24" t="s">
        <v>10</v>
      </c>
      <c r="R185" s="24" t="s">
        <v>10</v>
      </c>
      <c r="S185" s="24" t="s">
        <v>10</v>
      </c>
      <c r="T185" s="24" t="s">
        <v>10</v>
      </c>
      <c r="U185" s="24" t="s">
        <v>10</v>
      </c>
      <c r="V185" s="24" t="s">
        <v>10</v>
      </c>
      <c r="W185" s="24" t="s">
        <v>10</v>
      </c>
      <c r="X185" s="24" t="s">
        <v>10</v>
      </c>
      <c r="Y185" s="24" t="s">
        <v>10</v>
      </c>
      <c r="Z185" s="24" t="s">
        <v>10</v>
      </c>
      <c r="AA185" s="24" t="s">
        <v>10</v>
      </c>
      <c r="AB185" s="24" t="s">
        <v>10</v>
      </c>
      <c r="AC185" s="24" t="s">
        <v>10</v>
      </c>
      <c r="AD185" s="24" t="s">
        <v>10</v>
      </c>
      <c r="AE185" s="24" t="s">
        <v>10</v>
      </c>
      <c r="AF185" s="24" t="s">
        <v>10</v>
      </c>
      <c r="AG185" s="24" t="s">
        <v>10</v>
      </c>
      <c r="AH185" s="24" t="s">
        <v>10</v>
      </c>
      <c r="AI185" s="24" t="s">
        <v>10</v>
      </c>
      <c r="AJ185" s="24" t="s">
        <v>10</v>
      </c>
      <c r="AK185" s="24" t="s">
        <v>10</v>
      </c>
      <c r="AL185" s="24" t="s">
        <v>10</v>
      </c>
      <c r="AM185" s="24" t="s">
        <v>10</v>
      </c>
      <c r="AN185" s="24" t="s">
        <v>10</v>
      </c>
      <c r="AO185" s="24" t="s">
        <v>10</v>
      </c>
      <c r="AP185" s="24" t="s">
        <v>10</v>
      </c>
      <c r="AX185" s="24">
        <f t="shared" si="7"/>
        <v>43</v>
      </c>
      <c r="AY185" s="24">
        <f t="shared" si="8"/>
        <v>4</v>
      </c>
    </row>
    <row r="186" spans="1:51" x14ac:dyDescent="0.25">
      <c r="A186" s="24" t="str">
        <f>IF(ISERROR(MATCH(E186,PWR_Lab!$S$3:$S$140,0)),"*","")</f>
        <v/>
      </c>
      <c r="B186" s="24" t="s">
        <v>18</v>
      </c>
      <c r="C186" s="24" t="str">
        <f t="shared" si="6"/>
        <v>UCPWR_FLAB-P</v>
      </c>
      <c r="D186" s="24" t="s">
        <v>12</v>
      </c>
      <c r="E186" s="24" t="str" cm="1">
        <f t="array" ref="E186">INDEX(PWR_Lab!$A$2:$A$179,AX186)</f>
        <v>ETCLEKOMA-E</v>
      </c>
      <c r="F186" s="24" t="s">
        <v>7</v>
      </c>
      <c r="G186" s="24" t="s">
        <v>7</v>
      </c>
      <c r="H186" s="24" t="s">
        <v>7</v>
      </c>
      <c r="I186" s="24">
        <v>3</v>
      </c>
      <c r="J186" s="24" cm="1">
        <f t="array" ref="J186">-INDEX(PWR_Lab!$F$2:$I$179,AX186,AY186)</f>
        <v>-1.72E-2</v>
      </c>
      <c r="K186" s="24" t="s">
        <v>10</v>
      </c>
      <c r="L186" s="24" t="s">
        <v>10</v>
      </c>
      <c r="M186" s="24" t="s">
        <v>10</v>
      </c>
      <c r="N186" s="24" t="s">
        <v>10</v>
      </c>
      <c r="O186" s="24" t="s">
        <v>10</v>
      </c>
      <c r="P186" s="24" t="s">
        <v>10</v>
      </c>
      <c r="Q186" s="24" t="s">
        <v>10</v>
      </c>
      <c r="R186" s="24" t="s">
        <v>10</v>
      </c>
      <c r="S186" s="24" t="s">
        <v>10</v>
      </c>
      <c r="T186" s="24" t="s">
        <v>10</v>
      </c>
      <c r="U186" s="24" t="s">
        <v>10</v>
      </c>
      <c r="V186" s="24" t="s">
        <v>10</v>
      </c>
      <c r="W186" s="24" t="s">
        <v>10</v>
      </c>
      <c r="X186" s="24" t="s">
        <v>10</v>
      </c>
      <c r="Y186" s="24" t="s">
        <v>10</v>
      </c>
      <c r="Z186" s="24" t="s">
        <v>10</v>
      </c>
      <c r="AA186" s="24" t="s">
        <v>10</v>
      </c>
      <c r="AB186" s="24" t="s">
        <v>10</v>
      </c>
      <c r="AC186" s="24" t="s">
        <v>10</v>
      </c>
      <c r="AD186" s="24" t="s">
        <v>10</v>
      </c>
      <c r="AE186" s="24" t="s">
        <v>10</v>
      </c>
      <c r="AF186" s="24" t="s">
        <v>10</v>
      </c>
      <c r="AG186" s="24" t="s">
        <v>10</v>
      </c>
      <c r="AH186" s="24" t="s">
        <v>10</v>
      </c>
      <c r="AI186" s="24" t="s">
        <v>10</v>
      </c>
      <c r="AJ186" s="24" t="s">
        <v>10</v>
      </c>
      <c r="AK186" s="24" t="s">
        <v>10</v>
      </c>
      <c r="AL186" s="24" t="s">
        <v>10</v>
      </c>
      <c r="AM186" s="24" t="s">
        <v>10</v>
      </c>
      <c r="AN186" s="24" t="s">
        <v>10</v>
      </c>
      <c r="AO186" s="24" t="s">
        <v>10</v>
      </c>
      <c r="AP186" s="24" t="s">
        <v>10</v>
      </c>
      <c r="AX186" s="24">
        <f t="shared" si="7"/>
        <v>44</v>
      </c>
      <c r="AY186" s="24">
        <f t="shared" si="8"/>
        <v>1</v>
      </c>
    </row>
    <row r="187" spans="1:51" x14ac:dyDescent="0.25">
      <c r="A187" s="24" t="str">
        <f>IF(ISERROR(MATCH(E187,PWR_Lab!$S$3:$S$140,0)),"*","")</f>
        <v/>
      </c>
      <c r="B187" s="24" t="s">
        <v>18</v>
      </c>
      <c r="C187" s="24" t="str">
        <f t="shared" si="6"/>
        <v>UCPWR_FLAB-M</v>
      </c>
      <c r="D187" s="24" t="s">
        <v>12</v>
      </c>
      <c r="E187" s="24" t="str" cm="1">
        <f t="array" ref="E187">INDEX(PWR_Lab!$A$2:$A$179,AX187)</f>
        <v>ETCLEKOMA-E</v>
      </c>
      <c r="F187" s="24" t="s">
        <v>7</v>
      </c>
      <c r="G187" s="24" t="s">
        <v>7</v>
      </c>
      <c r="H187" s="24" t="s">
        <v>7</v>
      </c>
      <c r="I187" s="24">
        <v>3</v>
      </c>
      <c r="J187" s="24" cm="1">
        <f t="array" ref="J187">-INDEX(PWR_Lab!$F$2:$I$179,AX187,AY187)</f>
        <v>-1.958E-2</v>
      </c>
      <c r="K187" s="24" t="s">
        <v>10</v>
      </c>
      <c r="L187" s="24" t="s">
        <v>10</v>
      </c>
      <c r="M187" s="24" t="s">
        <v>10</v>
      </c>
      <c r="N187" s="24" t="s">
        <v>10</v>
      </c>
      <c r="O187" s="24" t="s">
        <v>10</v>
      </c>
      <c r="P187" s="24" t="s">
        <v>10</v>
      </c>
      <c r="Q187" s="24" t="s">
        <v>10</v>
      </c>
      <c r="R187" s="24" t="s">
        <v>10</v>
      </c>
      <c r="S187" s="24" t="s">
        <v>10</v>
      </c>
      <c r="T187" s="24" t="s">
        <v>10</v>
      </c>
      <c r="U187" s="24" t="s">
        <v>10</v>
      </c>
      <c r="V187" s="24" t="s">
        <v>10</v>
      </c>
      <c r="W187" s="24" t="s">
        <v>10</v>
      </c>
      <c r="X187" s="24" t="s">
        <v>10</v>
      </c>
      <c r="Y187" s="24" t="s">
        <v>10</v>
      </c>
      <c r="Z187" s="24" t="s">
        <v>10</v>
      </c>
      <c r="AA187" s="24" t="s">
        <v>10</v>
      </c>
      <c r="AB187" s="24" t="s">
        <v>10</v>
      </c>
      <c r="AC187" s="24" t="s">
        <v>10</v>
      </c>
      <c r="AD187" s="24" t="s">
        <v>10</v>
      </c>
      <c r="AE187" s="24" t="s">
        <v>10</v>
      </c>
      <c r="AF187" s="24" t="s">
        <v>10</v>
      </c>
      <c r="AG187" s="24" t="s">
        <v>10</v>
      </c>
      <c r="AH187" s="24" t="s">
        <v>10</v>
      </c>
      <c r="AI187" s="24" t="s">
        <v>10</v>
      </c>
      <c r="AJ187" s="24" t="s">
        <v>10</v>
      </c>
      <c r="AK187" s="24" t="s">
        <v>10</v>
      </c>
      <c r="AL187" s="24" t="s">
        <v>10</v>
      </c>
      <c r="AM187" s="24" t="s">
        <v>10</v>
      </c>
      <c r="AN187" s="24" t="s">
        <v>10</v>
      </c>
      <c r="AO187" s="24" t="s">
        <v>10</v>
      </c>
      <c r="AP187" s="24" t="s">
        <v>10</v>
      </c>
      <c r="AX187" s="24">
        <f t="shared" si="7"/>
        <v>44</v>
      </c>
      <c r="AY187" s="24">
        <f t="shared" si="8"/>
        <v>2</v>
      </c>
    </row>
    <row r="188" spans="1:51" x14ac:dyDescent="0.25">
      <c r="A188" s="24" t="str">
        <f>IF(ISERROR(MATCH(E188,PWR_Lab!$S$3:$S$140,0)),"*","")</f>
        <v/>
      </c>
      <c r="B188" s="24" t="s">
        <v>18</v>
      </c>
      <c r="C188" s="24" t="str">
        <f t="shared" si="6"/>
        <v>UCPWR_FLAB-S</v>
      </c>
      <c r="D188" s="24" t="s">
        <v>12</v>
      </c>
      <c r="E188" s="24" t="str" cm="1">
        <f t="array" ref="E188">INDEX(PWR_Lab!$A$2:$A$179,AX188)</f>
        <v>ETCLEKOMA-E</v>
      </c>
      <c r="F188" s="24" t="s">
        <v>7</v>
      </c>
      <c r="G188" s="24" t="s">
        <v>7</v>
      </c>
      <c r="H188" s="24" t="s">
        <v>7</v>
      </c>
      <c r="I188" s="24">
        <v>3</v>
      </c>
      <c r="J188" s="24" cm="1">
        <f t="array" ref="J188">-INDEX(PWR_Lab!$F$2:$I$179,AX188,AY188)</f>
        <v>-6.4769999999999994E-2</v>
      </c>
      <c r="K188" s="24" t="s">
        <v>10</v>
      </c>
      <c r="L188" s="24" t="s">
        <v>10</v>
      </c>
      <c r="M188" s="24" t="s">
        <v>10</v>
      </c>
      <c r="N188" s="24" t="s">
        <v>10</v>
      </c>
      <c r="O188" s="24" t="s">
        <v>10</v>
      </c>
      <c r="P188" s="24" t="s">
        <v>10</v>
      </c>
      <c r="Q188" s="24" t="s">
        <v>10</v>
      </c>
      <c r="R188" s="24" t="s">
        <v>10</v>
      </c>
      <c r="S188" s="24" t="s">
        <v>10</v>
      </c>
      <c r="T188" s="24" t="s">
        <v>10</v>
      </c>
      <c r="U188" s="24" t="s">
        <v>10</v>
      </c>
      <c r="V188" s="24" t="s">
        <v>10</v>
      </c>
      <c r="W188" s="24" t="s">
        <v>10</v>
      </c>
      <c r="X188" s="24" t="s">
        <v>10</v>
      </c>
      <c r="Y188" s="24" t="s">
        <v>10</v>
      </c>
      <c r="Z188" s="24" t="s">
        <v>10</v>
      </c>
      <c r="AA188" s="24" t="s">
        <v>10</v>
      </c>
      <c r="AB188" s="24" t="s">
        <v>10</v>
      </c>
      <c r="AC188" s="24" t="s">
        <v>10</v>
      </c>
      <c r="AD188" s="24" t="s">
        <v>10</v>
      </c>
      <c r="AE188" s="24" t="s">
        <v>10</v>
      </c>
      <c r="AF188" s="24" t="s">
        <v>10</v>
      </c>
      <c r="AG188" s="24" t="s">
        <v>10</v>
      </c>
      <c r="AH188" s="24" t="s">
        <v>10</v>
      </c>
      <c r="AI188" s="24" t="s">
        <v>10</v>
      </c>
      <c r="AJ188" s="24" t="s">
        <v>10</v>
      </c>
      <c r="AK188" s="24" t="s">
        <v>10</v>
      </c>
      <c r="AL188" s="24" t="s">
        <v>10</v>
      </c>
      <c r="AM188" s="24" t="s">
        <v>10</v>
      </c>
      <c r="AN188" s="24" t="s">
        <v>10</v>
      </c>
      <c r="AO188" s="24" t="s">
        <v>10</v>
      </c>
      <c r="AP188" s="24" t="s">
        <v>10</v>
      </c>
      <c r="AX188" s="24">
        <f t="shared" si="7"/>
        <v>44</v>
      </c>
      <c r="AY188" s="24">
        <f t="shared" si="8"/>
        <v>3</v>
      </c>
    </row>
    <row r="189" spans="1:51" x14ac:dyDescent="0.25">
      <c r="A189" s="24" t="str">
        <f>IF(ISERROR(MATCH(E189,PWR_Lab!$S$3:$S$140,0)),"*","")</f>
        <v/>
      </c>
      <c r="B189" s="24" t="s">
        <v>18</v>
      </c>
      <c r="C189" s="24" t="str">
        <f t="shared" si="6"/>
        <v>UCPWR_FLAB-T</v>
      </c>
      <c r="D189" s="24" t="s">
        <v>12</v>
      </c>
      <c r="E189" s="24" t="str" cm="1">
        <f t="array" ref="E189">INDEX(PWR_Lab!$A$2:$A$179,AX189)</f>
        <v>ETCLEKOMA-E</v>
      </c>
      <c r="F189" s="24" t="s">
        <v>7</v>
      </c>
      <c r="G189" s="24" t="s">
        <v>7</v>
      </c>
      <c r="H189" s="24" t="s">
        <v>7</v>
      </c>
      <c r="I189" s="24">
        <v>3</v>
      </c>
      <c r="J189" s="24" cm="1">
        <f t="array" ref="J189">-INDEX(PWR_Lab!$F$2:$I$179,AX189,AY189)</f>
        <v>-0.23189000000000001</v>
      </c>
      <c r="K189" s="24" t="s">
        <v>10</v>
      </c>
      <c r="L189" s="24" t="s">
        <v>10</v>
      </c>
      <c r="M189" s="24" t="s">
        <v>10</v>
      </c>
      <c r="N189" s="24" t="s">
        <v>10</v>
      </c>
      <c r="O189" s="24" t="s">
        <v>10</v>
      </c>
      <c r="P189" s="24" t="s">
        <v>10</v>
      </c>
      <c r="Q189" s="24" t="s">
        <v>10</v>
      </c>
      <c r="R189" s="24" t="s">
        <v>10</v>
      </c>
      <c r="S189" s="24" t="s">
        <v>10</v>
      </c>
      <c r="T189" s="24" t="s">
        <v>10</v>
      </c>
      <c r="U189" s="24" t="s">
        <v>10</v>
      </c>
      <c r="V189" s="24" t="s">
        <v>10</v>
      </c>
      <c r="W189" s="24" t="s">
        <v>10</v>
      </c>
      <c r="X189" s="24" t="s">
        <v>10</v>
      </c>
      <c r="Y189" s="24" t="s">
        <v>10</v>
      </c>
      <c r="Z189" s="24" t="s">
        <v>10</v>
      </c>
      <c r="AA189" s="24" t="s">
        <v>10</v>
      </c>
      <c r="AB189" s="24" t="s">
        <v>10</v>
      </c>
      <c r="AC189" s="24" t="s">
        <v>10</v>
      </c>
      <c r="AD189" s="24" t="s">
        <v>10</v>
      </c>
      <c r="AE189" s="24" t="s">
        <v>10</v>
      </c>
      <c r="AF189" s="24" t="s">
        <v>10</v>
      </c>
      <c r="AG189" s="24" t="s">
        <v>10</v>
      </c>
      <c r="AH189" s="24" t="s">
        <v>10</v>
      </c>
      <c r="AI189" s="24" t="s">
        <v>10</v>
      </c>
      <c r="AJ189" s="24" t="s">
        <v>10</v>
      </c>
      <c r="AK189" s="24" t="s">
        <v>10</v>
      </c>
      <c r="AL189" s="24" t="s">
        <v>10</v>
      </c>
      <c r="AM189" s="24" t="s">
        <v>10</v>
      </c>
      <c r="AN189" s="24" t="s">
        <v>10</v>
      </c>
      <c r="AO189" s="24" t="s">
        <v>10</v>
      </c>
      <c r="AP189" s="24" t="s">
        <v>10</v>
      </c>
      <c r="AX189" s="24">
        <f t="shared" si="7"/>
        <v>44</v>
      </c>
      <c r="AY189" s="24">
        <f t="shared" si="8"/>
        <v>4</v>
      </c>
    </row>
    <row r="190" spans="1:51" x14ac:dyDescent="0.25">
      <c r="A190" s="24" t="str">
        <f>IF(ISERROR(MATCH(E190,PWR_Lab!$S$3:$S$140,0)),"*","")</f>
        <v/>
      </c>
      <c r="B190" s="24" t="s">
        <v>18</v>
      </c>
      <c r="C190" s="24" t="str">
        <f t="shared" si="6"/>
        <v>UCPWR_FLAB-P</v>
      </c>
      <c r="D190" s="24" t="s">
        <v>12</v>
      </c>
      <c r="E190" s="24" t="str" cm="1">
        <f t="array" ref="E190">INDEX(PWR_Lab!$A$2:$A$179,AX190)</f>
        <v>ETCLEKRIE-E</v>
      </c>
      <c r="F190" s="24" t="s">
        <v>7</v>
      </c>
      <c r="G190" s="24" t="s">
        <v>7</v>
      </c>
      <c r="H190" s="24" t="s">
        <v>7</v>
      </c>
      <c r="I190" s="24">
        <v>3</v>
      </c>
      <c r="J190" s="24" cm="1">
        <f t="array" ref="J190">-INDEX(PWR_Lab!$F$2:$I$179,AX190,AY190)</f>
        <v>-1.72E-2</v>
      </c>
      <c r="K190" s="24" t="s">
        <v>10</v>
      </c>
      <c r="L190" s="24" t="s">
        <v>10</v>
      </c>
      <c r="M190" s="24" t="s">
        <v>10</v>
      </c>
      <c r="N190" s="24" t="s">
        <v>10</v>
      </c>
      <c r="O190" s="24" t="s">
        <v>10</v>
      </c>
      <c r="P190" s="24" t="s">
        <v>10</v>
      </c>
      <c r="Q190" s="24" t="s">
        <v>10</v>
      </c>
      <c r="R190" s="24" t="s">
        <v>10</v>
      </c>
      <c r="S190" s="24" t="s">
        <v>10</v>
      </c>
      <c r="T190" s="24" t="s">
        <v>10</v>
      </c>
      <c r="U190" s="24" t="s">
        <v>10</v>
      </c>
      <c r="V190" s="24" t="s">
        <v>10</v>
      </c>
      <c r="W190" s="24" t="s">
        <v>10</v>
      </c>
      <c r="X190" s="24" t="s">
        <v>10</v>
      </c>
      <c r="Y190" s="24" t="s">
        <v>10</v>
      </c>
      <c r="Z190" s="24" t="s">
        <v>10</v>
      </c>
      <c r="AA190" s="24" t="s">
        <v>10</v>
      </c>
      <c r="AB190" s="24" t="s">
        <v>10</v>
      </c>
      <c r="AC190" s="24" t="s">
        <v>10</v>
      </c>
      <c r="AD190" s="24" t="s">
        <v>10</v>
      </c>
      <c r="AE190" s="24" t="s">
        <v>10</v>
      </c>
      <c r="AF190" s="24" t="s">
        <v>10</v>
      </c>
      <c r="AG190" s="24" t="s">
        <v>10</v>
      </c>
      <c r="AH190" s="24" t="s">
        <v>10</v>
      </c>
      <c r="AI190" s="24" t="s">
        <v>10</v>
      </c>
      <c r="AJ190" s="24" t="s">
        <v>10</v>
      </c>
      <c r="AK190" s="24" t="s">
        <v>10</v>
      </c>
      <c r="AL190" s="24" t="s">
        <v>10</v>
      </c>
      <c r="AM190" s="24" t="s">
        <v>10</v>
      </c>
      <c r="AN190" s="24" t="s">
        <v>10</v>
      </c>
      <c r="AO190" s="24" t="s">
        <v>10</v>
      </c>
      <c r="AP190" s="24" t="s">
        <v>10</v>
      </c>
      <c r="AX190" s="24">
        <f t="shared" si="7"/>
        <v>45</v>
      </c>
      <c r="AY190" s="24">
        <f t="shared" si="8"/>
        <v>1</v>
      </c>
    </row>
    <row r="191" spans="1:51" x14ac:dyDescent="0.25">
      <c r="A191" s="24" t="str">
        <f>IF(ISERROR(MATCH(E191,PWR_Lab!$S$3:$S$140,0)),"*","")</f>
        <v/>
      </c>
      <c r="B191" s="24" t="s">
        <v>18</v>
      </c>
      <c r="C191" s="24" t="str">
        <f t="shared" si="6"/>
        <v>UCPWR_FLAB-M</v>
      </c>
      <c r="D191" s="24" t="s">
        <v>12</v>
      </c>
      <c r="E191" s="24" t="str" cm="1">
        <f t="array" ref="E191">INDEX(PWR_Lab!$A$2:$A$179,AX191)</f>
        <v>ETCLEKRIE-E</v>
      </c>
      <c r="F191" s="24" t="s">
        <v>7</v>
      </c>
      <c r="G191" s="24" t="s">
        <v>7</v>
      </c>
      <c r="H191" s="24" t="s">
        <v>7</v>
      </c>
      <c r="I191" s="24">
        <v>3</v>
      </c>
      <c r="J191" s="24" cm="1">
        <f t="array" ref="J191">-INDEX(PWR_Lab!$F$2:$I$179,AX191,AY191)</f>
        <v>-1.958E-2</v>
      </c>
      <c r="K191" s="24" t="s">
        <v>10</v>
      </c>
      <c r="L191" s="24" t="s">
        <v>10</v>
      </c>
      <c r="M191" s="24" t="s">
        <v>10</v>
      </c>
      <c r="N191" s="24" t="s">
        <v>10</v>
      </c>
      <c r="O191" s="24" t="s">
        <v>10</v>
      </c>
      <c r="P191" s="24" t="s">
        <v>10</v>
      </c>
      <c r="Q191" s="24" t="s">
        <v>10</v>
      </c>
      <c r="R191" s="24" t="s">
        <v>10</v>
      </c>
      <c r="S191" s="24" t="s">
        <v>10</v>
      </c>
      <c r="T191" s="24" t="s">
        <v>10</v>
      </c>
      <c r="U191" s="24" t="s">
        <v>10</v>
      </c>
      <c r="V191" s="24" t="s">
        <v>10</v>
      </c>
      <c r="W191" s="24" t="s">
        <v>10</v>
      </c>
      <c r="X191" s="24" t="s">
        <v>10</v>
      </c>
      <c r="Y191" s="24" t="s">
        <v>10</v>
      </c>
      <c r="Z191" s="24" t="s">
        <v>10</v>
      </c>
      <c r="AA191" s="24" t="s">
        <v>10</v>
      </c>
      <c r="AB191" s="24" t="s">
        <v>10</v>
      </c>
      <c r="AC191" s="24" t="s">
        <v>10</v>
      </c>
      <c r="AD191" s="24" t="s">
        <v>10</v>
      </c>
      <c r="AE191" s="24" t="s">
        <v>10</v>
      </c>
      <c r="AF191" s="24" t="s">
        <v>10</v>
      </c>
      <c r="AG191" s="24" t="s">
        <v>10</v>
      </c>
      <c r="AH191" s="24" t="s">
        <v>10</v>
      </c>
      <c r="AI191" s="24" t="s">
        <v>10</v>
      </c>
      <c r="AJ191" s="24" t="s">
        <v>10</v>
      </c>
      <c r="AK191" s="24" t="s">
        <v>10</v>
      </c>
      <c r="AL191" s="24" t="s">
        <v>10</v>
      </c>
      <c r="AM191" s="24" t="s">
        <v>10</v>
      </c>
      <c r="AN191" s="24" t="s">
        <v>10</v>
      </c>
      <c r="AO191" s="24" t="s">
        <v>10</v>
      </c>
      <c r="AP191" s="24" t="s">
        <v>10</v>
      </c>
      <c r="AX191" s="24">
        <f t="shared" si="7"/>
        <v>45</v>
      </c>
      <c r="AY191" s="24">
        <f t="shared" si="8"/>
        <v>2</v>
      </c>
    </row>
    <row r="192" spans="1:51" x14ac:dyDescent="0.25">
      <c r="A192" s="24" t="str">
        <f>IF(ISERROR(MATCH(E192,PWR_Lab!$S$3:$S$140,0)),"*","")</f>
        <v/>
      </c>
      <c r="B192" s="24" t="s">
        <v>18</v>
      </c>
      <c r="C192" s="24" t="str">
        <f t="shared" si="6"/>
        <v>UCPWR_FLAB-S</v>
      </c>
      <c r="D192" s="24" t="s">
        <v>12</v>
      </c>
      <c r="E192" s="24" t="str" cm="1">
        <f t="array" ref="E192">INDEX(PWR_Lab!$A$2:$A$179,AX192)</f>
        <v>ETCLEKRIE-E</v>
      </c>
      <c r="F192" s="24" t="s">
        <v>7</v>
      </c>
      <c r="G192" s="24" t="s">
        <v>7</v>
      </c>
      <c r="H192" s="24" t="s">
        <v>7</v>
      </c>
      <c r="I192" s="24">
        <v>3</v>
      </c>
      <c r="J192" s="24" cm="1">
        <f t="array" ref="J192">-INDEX(PWR_Lab!$F$2:$I$179,AX192,AY192)</f>
        <v>-6.4769999999999994E-2</v>
      </c>
      <c r="K192" s="24" t="s">
        <v>10</v>
      </c>
      <c r="L192" s="24" t="s">
        <v>10</v>
      </c>
      <c r="M192" s="24" t="s">
        <v>10</v>
      </c>
      <c r="N192" s="24" t="s">
        <v>10</v>
      </c>
      <c r="O192" s="24" t="s">
        <v>10</v>
      </c>
      <c r="P192" s="24" t="s">
        <v>10</v>
      </c>
      <c r="Q192" s="24" t="s">
        <v>10</v>
      </c>
      <c r="R192" s="24" t="s">
        <v>10</v>
      </c>
      <c r="S192" s="24" t="s">
        <v>10</v>
      </c>
      <c r="T192" s="24" t="s">
        <v>10</v>
      </c>
      <c r="U192" s="24" t="s">
        <v>10</v>
      </c>
      <c r="V192" s="24" t="s">
        <v>10</v>
      </c>
      <c r="W192" s="24" t="s">
        <v>10</v>
      </c>
      <c r="X192" s="24" t="s">
        <v>10</v>
      </c>
      <c r="Y192" s="24" t="s">
        <v>10</v>
      </c>
      <c r="Z192" s="24" t="s">
        <v>10</v>
      </c>
      <c r="AA192" s="24" t="s">
        <v>10</v>
      </c>
      <c r="AB192" s="24" t="s">
        <v>10</v>
      </c>
      <c r="AC192" s="24" t="s">
        <v>10</v>
      </c>
      <c r="AD192" s="24" t="s">
        <v>10</v>
      </c>
      <c r="AE192" s="24" t="s">
        <v>10</v>
      </c>
      <c r="AF192" s="24" t="s">
        <v>10</v>
      </c>
      <c r="AG192" s="24" t="s">
        <v>10</v>
      </c>
      <c r="AH192" s="24" t="s">
        <v>10</v>
      </c>
      <c r="AI192" s="24" t="s">
        <v>10</v>
      </c>
      <c r="AJ192" s="24" t="s">
        <v>10</v>
      </c>
      <c r="AK192" s="24" t="s">
        <v>10</v>
      </c>
      <c r="AL192" s="24" t="s">
        <v>10</v>
      </c>
      <c r="AM192" s="24" t="s">
        <v>10</v>
      </c>
      <c r="AN192" s="24" t="s">
        <v>10</v>
      </c>
      <c r="AO192" s="24" t="s">
        <v>10</v>
      </c>
      <c r="AP192" s="24" t="s">
        <v>10</v>
      </c>
      <c r="AX192" s="24">
        <f t="shared" si="7"/>
        <v>45</v>
      </c>
      <c r="AY192" s="24">
        <f t="shared" si="8"/>
        <v>3</v>
      </c>
    </row>
    <row r="193" spans="1:51" x14ac:dyDescent="0.25">
      <c r="A193" s="24" t="str">
        <f>IF(ISERROR(MATCH(E193,PWR_Lab!$S$3:$S$140,0)),"*","")</f>
        <v/>
      </c>
      <c r="B193" s="24" t="s">
        <v>18</v>
      </c>
      <c r="C193" s="24" t="str">
        <f t="shared" si="6"/>
        <v>UCPWR_FLAB-T</v>
      </c>
      <c r="D193" s="24" t="s">
        <v>12</v>
      </c>
      <c r="E193" s="24" t="str" cm="1">
        <f t="array" ref="E193">INDEX(PWR_Lab!$A$2:$A$179,AX193)</f>
        <v>ETCLEKRIE-E</v>
      </c>
      <c r="F193" s="24" t="s">
        <v>7</v>
      </c>
      <c r="G193" s="24" t="s">
        <v>7</v>
      </c>
      <c r="H193" s="24" t="s">
        <v>7</v>
      </c>
      <c r="I193" s="24">
        <v>3</v>
      </c>
      <c r="J193" s="24" cm="1">
        <f t="array" ref="J193">-INDEX(PWR_Lab!$F$2:$I$179,AX193,AY193)</f>
        <v>-0.23189000000000001</v>
      </c>
      <c r="K193" s="24" t="s">
        <v>10</v>
      </c>
      <c r="L193" s="24" t="s">
        <v>10</v>
      </c>
      <c r="M193" s="24" t="s">
        <v>10</v>
      </c>
      <c r="N193" s="24" t="s">
        <v>10</v>
      </c>
      <c r="O193" s="24" t="s">
        <v>10</v>
      </c>
      <c r="P193" s="24" t="s">
        <v>10</v>
      </c>
      <c r="Q193" s="24" t="s">
        <v>10</v>
      </c>
      <c r="R193" s="24" t="s">
        <v>10</v>
      </c>
      <c r="S193" s="24" t="s">
        <v>10</v>
      </c>
      <c r="T193" s="24" t="s">
        <v>10</v>
      </c>
      <c r="U193" s="24" t="s">
        <v>10</v>
      </c>
      <c r="V193" s="24" t="s">
        <v>10</v>
      </c>
      <c r="W193" s="24" t="s">
        <v>10</v>
      </c>
      <c r="X193" s="24" t="s">
        <v>10</v>
      </c>
      <c r="Y193" s="24" t="s">
        <v>10</v>
      </c>
      <c r="Z193" s="24" t="s">
        <v>10</v>
      </c>
      <c r="AA193" s="24" t="s">
        <v>10</v>
      </c>
      <c r="AB193" s="24" t="s">
        <v>10</v>
      </c>
      <c r="AC193" s="24" t="s">
        <v>10</v>
      </c>
      <c r="AD193" s="24" t="s">
        <v>10</v>
      </c>
      <c r="AE193" s="24" t="s">
        <v>10</v>
      </c>
      <c r="AF193" s="24" t="s">
        <v>10</v>
      </c>
      <c r="AG193" s="24" t="s">
        <v>10</v>
      </c>
      <c r="AH193" s="24" t="s">
        <v>10</v>
      </c>
      <c r="AI193" s="24" t="s">
        <v>10</v>
      </c>
      <c r="AJ193" s="24" t="s">
        <v>10</v>
      </c>
      <c r="AK193" s="24" t="s">
        <v>10</v>
      </c>
      <c r="AL193" s="24" t="s">
        <v>10</v>
      </c>
      <c r="AM193" s="24" t="s">
        <v>10</v>
      </c>
      <c r="AN193" s="24" t="s">
        <v>10</v>
      </c>
      <c r="AO193" s="24" t="s">
        <v>10</v>
      </c>
      <c r="AP193" s="24" t="s">
        <v>10</v>
      </c>
      <c r="AX193" s="24">
        <f t="shared" si="7"/>
        <v>45</v>
      </c>
      <c r="AY193" s="24">
        <f t="shared" si="8"/>
        <v>4</v>
      </c>
    </row>
    <row r="194" spans="1:51" x14ac:dyDescent="0.25">
      <c r="A194" s="24" t="str">
        <f>IF(ISERROR(MATCH(E194,PWR_Lab!$S$3:$S$140,0)),"*","")</f>
        <v/>
      </c>
      <c r="B194" s="24" t="s">
        <v>18</v>
      </c>
      <c r="C194" s="24" t="str">
        <f t="shared" si="6"/>
        <v>UCPWR_FLAB-P</v>
      </c>
      <c r="D194" s="24" t="s">
        <v>12</v>
      </c>
      <c r="E194" s="24" t="str" cm="1">
        <f t="array" ref="E194">INDEX(PWR_Lab!$A$2:$A$179,AX194)</f>
        <v>ETCLEKUSI-N</v>
      </c>
      <c r="F194" s="24" t="s">
        <v>7</v>
      </c>
      <c r="G194" s="24" t="s">
        <v>7</v>
      </c>
      <c r="H194" s="24" t="s">
        <v>7</v>
      </c>
      <c r="I194" s="24">
        <v>3</v>
      </c>
      <c r="J194" s="24" cm="1">
        <f t="array" ref="J194">-INDEX(PWR_Lab!$F$2:$I$179,AX194,AY194)</f>
        <v>-1.72E-2</v>
      </c>
      <c r="K194" s="24" t="s">
        <v>10</v>
      </c>
      <c r="L194" s="24" t="s">
        <v>10</v>
      </c>
      <c r="M194" s="24" t="s">
        <v>10</v>
      </c>
      <c r="N194" s="24" t="s">
        <v>10</v>
      </c>
      <c r="O194" s="24" t="s">
        <v>10</v>
      </c>
      <c r="P194" s="24" t="s">
        <v>10</v>
      </c>
      <c r="Q194" s="24" t="s">
        <v>10</v>
      </c>
      <c r="R194" s="24" t="s">
        <v>10</v>
      </c>
      <c r="S194" s="24" t="s">
        <v>10</v>
      </c>
      <c r="T194" s="24" t="s">
        <v>10</v>
      </c>
      <c r="U194" s="24" t="s">
        <v>10</v>
      </c>
      <c r="V194" s="24" t="s">
        <v>10</v>
      </c>
      <c r="W194" s="24" t="s">
        <v>10</v>
      </c>
      <c r="X194" s="24" t="s">
        <v>10</v>
      </c>
      <c r="Y194" s="24" t="s">
        <v>10</v>
      </c>
      <c r="Z194" s="24" t="s">
        <v>10</v>
      </c>
      <c r="AA194" s="24" t="s">
        <v>10</v>
      </c>
      <c r="AB194" s="24" t="s">
        <v>10</v>
      </c>
      <c r="AC194" s="24" t="s">
        <v>10</v>
      </c>
      <c r="AD194" s="24" t="s">
        <v>10</v>
      </c>
      <c r="AE194" s="24" t="s">
        <v>10</v>
      </c>
      <c r="AF194" s="24" t="s">
        <v>10</v>
      </c>
      <c r="AG194" s="24" t="s">
        <v>10</v>
      </c>
      <c r="AH194" s="24" t="s">
        <v>10</v>
      </c>
      <c r="AI194" s="24" t="s">
        <v>10</v>
      </c>
      <c r="AJ194" s="24" t="s">
        <v>10</v>
      </c>
      <c r="AK194" s="24" t="s">
        <v>10</v>
      </c>
      <c r="AL194" s="24" t="s">
        <v>10</v>
      </c>
      <c r="AM194" s="24" t="s">
        <v>10</v>
      </c>
      <c r="AN194" s="24" t="s">
        <v>10</v>
      </c>
      <c r="AO194" s="24" t="s">
        <v>10</v>
      </c>
      <c r="AP194" s="24" t="s">
        <v>10</v>
      </c>
      <c r="AX194" s="24">
        <f t="shared" si="7"/>
        <v>46</v>
      </c>
      <c r="AY194" s="24">
        <f t="shared" si="8"/>
        <v>1</v>
      </c>
    </row>
    <row r="195" spans="1:51" x14ac:dyDescent="0.25">
      <c r="A195" s="24" t="str">
        <f>IF(ISERROR(MATCH(E195,PWR_Lab!$S$3:$S$140,0)),"*","")</f>
        <v/>
      </c>
      <c r="B195" s="24" t="s">
        <v>18</v>
      </c>
      <c r="C195" s="24" t="str">
        <f t="shared" si="6"/>
        <v>UCPWR_FLAB-M</v>
      </c>
      <c r="D195" s="24" t="s">
        <v>12</v>
      </c>
      <c r="E195" s="24" t="str" cm="1">
        <f t="array" ref="E195">INDEX(PWR_Lab!$A$2:$A$179,AX195)</f>
        <v>ETCLEKUSI-N</v>
      </c>
      <c r="F195" s="24" t="s">
        <v>7</v>
      </c>
      <c r="G195" s="24" t="s">
        <v>7</v>
      </c>
      <c r="H195" s="24" t="s">
        <v>7</v>
      </c>
      <c r="I195" s="24">
        <v>3</v>
      </c>
      <c r="J195" s="24" cm="1">
        <f t="array" ref="J195">-INDEX(PWR_Lab!$F$2:$I$179,AX195,AY195)</f>
        <v>-1.958E-2</v>
      </c>
      <c r="K195" s="24" t="s">
        <v>10</v>
      </c>
      <c r="L195" s="24" t="s">
        <v>10</v>
      </c>
      <c r="M195" s="24" t="s">
        <v>10</v>
      </c>
      <c r="N195" s="24" t="s">
        <v>10</v>
      </c>
      <c r="O195" s="24" t="s">
        <v>10</v>
      </c>
      <c r="P195" s="24" t="s">
        <v>10</v>
      </c>
      <c r="Q195" s="24" t="s">
        <v>10</v>
      </c>
      <c r="R195" s="24" t="s">
        <v>10</v>
      </c>
      <c r="S195" s="24" t="s">
        <v>10</v>
      </c>
      <c r="T195" s="24" t="s">
        <v>10</v>
      </c>
      <c r="U195" s="24" t="s">
        <v>10</v>
      </c>
      <c r="V195" s="24" t="s">
        <v>10</v>
      </c>
      <c r="W195" s="24" t="s">
        <v>10</v>
      </c>
      <c r="X195" s="24" t="s">
        <v>10</v>
      </c>
      <c r="Y195" s="24" t="s">
        <v>10</v>
      </c>
      <c r="Z195" s="24" t="s">
        <v>10</v>
      </c>
      <c r="AA195" s="24" t="s">
        <v>10</v>
      </c>
      <c r="AB195" s="24" t="s">
        <v>10</v>
      </c>
      <c r="AC195" s="24" t="s">
        <v>10</v>
      </c>
      <c r="AD195" s="24" t="s">
        <v>10</v>
      </c>
      <c r="AE195" s="24" t="s">
        <v>10</v>
      </c>
      <c r="AF195" s="24" t="s">
        <v>10</v>
      </c>
      <c r="AG195" s="24" t="s">
        <v>10</v>
      </c>
      <c r="AH195" s="24" t="s">
        <v>10</v>
      </c>
      <c r="AI195" s="24" t="s">
        <v>10</v>
      </c>
      <c r="AJ195" s="24" t="s">
        <v>10</v>
      </c>
      <c r="AK195" s="24" t="s">
        <v>10</v>
      </c>
      <c r="AL195" s="24" t="s">
        <v>10</v>
      </c>
      <c r="AM195" s="24" t="s">
        <v>10</v>
      </c>
      <c r="AN195" s="24" t="s">
        <v>10</v>
      </c>
      <c r="AO195" s="24" t="s">
        <v>10</v>
      </c>
      <c r="AP195" s="24" t="s">
        <v>10</v>
      </c>
      <c r="AX195" s="24">
        <f t="shared" si="7"/>
        <v>46</v>
      </c>
      <c r="AY195" s="24">
        <f t="shared" si="8"/>
        <v>2</v>
      </c>
    </row>
    <row r="196" spans="1:51" x14ac:dyDescent="0.25">
      <c r="A196" s="24" t="str">
        <f>IF(ISERROR(MATCH(E196,PWR_Lab!$S$3:$S$140,0)),"*","")</f>
        <v/>
      </c>
      <c r="B196" s="24" t="s">
        <v>18</v>
      </c>
      <c r="C196" s="24" t="str">
        <f t="shared" si="6"/>
        <v>UCPWR_FLAB-S</v>
      </c>
      <c r="D196" s="24" t="s">
        <v>12</v>
      </c>
      <c r="E196" s="24" t="str" cm="1">
        <f t="array" ref="E196">INDEX(PWR_Lab!$A$2:$A$179,AX196)</f>
        <v>ETCLEKUSI-N</v>
      </c>
      <c r="F196" s="24" t="s">
        <v>7</v>
      </c>
      <c r="G196" s="24" t="s">
        <v>7</v>
      </c>
      <c r="H196" s="24" t="s">
        <v>7</v>
      </c>
      <c r="I196" s="24">
        <v>3</v>
      </c>
      <c r="J196" s="24" cm="1">
        <f t="array" ref="J196">-INDEX(PWR_Lab!$F$2:$I$179,AX196,AY196)</f>
        <v>-6.4769999999999994E-2</v>
      </c>
      <c r="K196" s="24" t="s">
        <v>10</v>
      </c>
      <c r="L196" s="24" t="s">
        <v>10</v>
      </c>
      <c r="M196" s="24" t="s">
        <v>10</v>
      </c>
      <c r="N196" s="24" t="s">
        <v>10</v>
      </c>
      <c r="O196" s="24" t="s">
        <v>10</v>
      </c>
      <c r="P196" s="24" t="s">
        <v>10</v>
      </c>
      <c r="Q196" s="24" t="s">
        <v>10</v>
      </c>
      <c r="R196" s="24" t="s">
        <v>10</v>
      </c>
      <c r="S196" s="24" t="s">
        <v>10</v>
      </c>
      <c r="T196" s="24" t="s">
        <v>10</v>
      </c>
      <c r="U196" s="24" t="s">
        <v>10</v>
      </c>
      <c r="V196" s="24" t="s">
        <v>10</v>
      </c>
      <c r="W196" s="24" t="s">
        <v>10</v>
      </c>
      <c r="X196" s="24" t="s">
        <v>10</v>
      </c>
      <c r="Y196" s="24" t="s">
        <v>10</v>
      </c>
      <c r="Z196" s="24" t="s">
        <v>10</v>
      </c>
      <c r="AA196" s="24" t="s">
        <v>10</v>
      </c>
      <c r="AB196" s="24" t="s">
        <v>10</v>
      </c>
      <c r="AC196" s="24" t="s">
        <v>10</v>
      </c>
      <c r="AD196" s="24" t="s">
        <v>10</v>
      </c>
      <c r="AE196" s="24" t="s">
        <v>10</v>
      </c>
      <c r="AF196" s="24" t="s">
        <v>10</v>
      </c>
      <c r="AG196" s="24" t="s">
        <v>10</v>
      </c>
      <c r="AH196" s="24" t="s">
        <v>10</v>
      </c>
      <c r="AI196" s="24" t="s">
        <v>10</v>
      </c>
      <c r="AJ196" s="24" t="s">
        <v>10</v>
      </c>
      <c r="AK196" s="24" t="s">
        <v>10</v>
      </c>
      <c r="AL196" s="24" t="s">
        <v>10</v>
      </c>
      <c r="AM196" s="24" t="s">
        <v>10</v>
      </c>
      <c r="AN196" s="24" t="s">
        <v>10</v>
      </c>
      <c r="AO196" s="24" t="s">
        <v>10</v>
      </c>
      <c r="AP196" s="24" t="s">
        <v>10</v>
      </c>
      <c r="AX196" s="24">
        <f t="shared" si="7"/>
        <v>46</v>
      </c>
      <c r="AY196" s="24">
        <f t="shared" si="8"/>
        <v>3</v>
      </c>
    </row>
    <row r="197" spans="1:51" x14ac:dyDescent="0.25">
      <c r="A197" s="24" t="str">
        <f>IF(ISERROR(MATCH(E197,PWR_Lab!$S$3:$S$140,0)),"*","")</f>
        <v/>
      </c>
      <c r="B197" s="24" t="s">
        <v>18</v>
      </c>
      <c r="C197" s="24" t="str">
        <f t="shared" si="6"/>
        <v>UCPWR_FLAB-T</v>
      </c>
      <c r="D197" s="24" t="s">
        <v>12</v>
      </c>
      <c r="E197" s="24" t="str" cm="1">
        <f t="array" ref="E197">INDEX(PWR_Lab!$A$2:$A$179,AX197)</f>
        <v>ETCLEKUSI-N</v>
      </c>
      <c r="F197" s="24" t="s">
        <v>7</v>
      </c>
      <c r="G197" s="24" t="s">
        <v>7</v>
      </c>
      <c r="H197" s="24" t="s">
        <v>7</v>
      </c>
      <c r="I197" s="24">
        <v>3</v>
      </c>
      <c r="J197" s="24" cm="1">
        <f t="array" ref="J197">-INDEX(PWR_Lab!$F$2:$I$179,AX197,AY197)</f>
        <v>-0.23189000000000001</v>
      </c>
      <c r="K197" s="24" t="s">
        <v>10</v>
      </c>
      <c r="L197" s="24" t="s">
        <v>10</v>
      </c>
      <c r="M197" s="24" t="s">
        <v>10</v>
      </c>
      <c r="N197" s="24" t="s">
        <v>10</v>
      </c>
      <c r="O197" s="24" t="s">
        <v>10</v>
      </c>
      <c r="P197" s="24" t="s">
        <v>10</v>
      </c>
      <c r="Q197" s="24" t="s">
        <v>10</v>
      </c>
      <c r="R197" s="24" t="s">
        <v>10</v>
      </c>
      <c r="S197" s="24" t="s">
        <v>10</v>
      </c>
      <c r="T197" s="24" t="s">
        <v>10</v>
      </c>
      <c r="U197" s="24" t="s">
        <v>10</v>
      </c>
      <c r="V197" s="24" t="s">
        <v>10</v>
      </c>
      <c r="W197" s="24" t="s">
        <v>10</v>
      </c>
      <c r="X197" s="24" t="s">
        <v>10</v>
      </c>
      <c r="Y197" s="24" t="s">
        <v>10</v>
      </c>
      <c r="Z197" s="24" t="s">
        <v>10</v>
      </c>
      <c r="AA197" s="24" t="s">
        <v>10</v>
      </c>
      <c r="AB197" s="24" t="s">
        <v>10</v>
      </c>
      <c r="AC197" s="24" t="s">
        <v>10</v>
      </c>
      <c r="AD197" s="24" t="s">
        <v>10</v>
      </c>
      <c r="AE197" s="24" t="s">
        <v>10</v>
      </c>
      <c r="AF197" s="24" t="s">
        <v>10</v>
      </c>
      <c r="AG197" s="24" t="s">
        <v>10</v>
      </c>
      <c r="AH197" s="24" t="s">
        <v>10</v>
      </c>
      <c r="AI197" s="24" t="s">
        <v>10</v>
      </c>
      <c r="AJ197" s="24" t="s">
        <v>10</v>
      </c>
      <c r="AK197" s="24" t="s">
        <v>10</v>
      </c>
      <c r="AL197" s="24" t="s">
        <v>10</v>
      </c>
      <c r="AM197" s="24" t="s">
        <v>10</v>
      </c>
      <c r="AN197" s="24" t="s">
        <v>10</v>
      </c>
      <c r="AO197" s="24" t="s">
        <v>10</v>
      </c>
      <c r="AP197" s="24" t="s">
        <v>10</v>
      </c>
      <c r="AX197" s="24">
        <f t="shared" si="7"/>
        <v>46</v>
      </c>
      <c r="AY197" s="24">
        <f t="shared" si="8"/>
        <v>4</v>
      </c>
    </row>
    <row r="198" spans="1:51" x14ac:dyDescent="0.25">
      <c r="A198" s="24" t="str">
        <f>IF(ISERROR(MATCH(E198,PWR_Lab!$S$3:$S$140,0)),"*","")</f>
        <v/>
      </c>
      <c r="B198" s="24" t="s">
        <v>18</v>
      </c>
      <c r="C198" s="24" t="str">
        <f t="shared" si="6"/>
        <v>UCPWR_FLAB-P</v>
      </c>
      <c r="D198" s="24" t="s">
        <v>12</v>
      </c>
      <c r="E198" s="24" t="str" cm="1">
        <f t="array" ref="E198">INDEX(PWR_Lab!$A$2:$A$179,AX198)</f>
        <v>ETCLELETH-E</v>
      </c>
      <c r="F198" s="24" t="s">
        <v>7</v>
      </c>
      <c r="G198" s="24" t="s">
        <v>7</v>
      </c>
      <c r="H198" s="24" t="s">
        <v>7</v>
      </c>
      <c r="I198" s="24">
        <v>3</v>
      </c>
      <c r="J198" s="24" cm="1">
        <f t="array" ref="J198">-INDEX(PWR_Lab!$F$2:$I$179,AX198,AY198)</f>
        <v>-1.72E-2</v>
      </c>
      <c r="K198" s="24" t="s">
        <v>10</v>
      </c>
      <c r="L198" s="24" t="s">
        <v>10</v>
      </c>
      <c r="M198" s="24" t="s">
        <v>10</v>
      </c>
      <c r="N198" s="24" t="s">
        <v>10</v>
      </c>
      <c r="O198" s="24" t="s">
        <v>10</v>
      </c>
      <c r="P198" s="24" t="s">
        <v>10</v>
      </c>
      <c r="Q198" s="24" t="s">
        <v>10</v>
      </c>
      <c r="R198" s="24" t="s">
        <v>10</v>
      </c>
      <c r="S198" s="24" t="s">
        <v>10</v>
      </c>
      <c r="T198" s="24" t="s">
        <v>10</v>
      </c>
      <c r="U198" s="24" t="s">
        <v>10</v>
      </c>
      <c r="V198" s="24" t="s">
        <v>10</v>
      </c>
      <c r="W198" s="24" t="s">
        <v>10</v>
      </c>
      <c r="X198" s="24" t="s">
        <v>10</v>
      </c>
      <c r="Y198" s="24" t="s">
        <v>10</v>
      </c>
      <c r="Z198" s="24" t="s">
        <v>10</v>
      </c>
      <c r="AA198" s="24" t="s">
        <v>10</v>
      </c>
      <c r="AB198" s="24" t="s">
        <v>10</v>
      </c>
      <c r="AC198" s="24" t="s">
        <v>10</v>
      </c>
      <c r="AD198" s="24" t="s">
        <v>10</v>
      </c>
      <c r="AE198" s="24" t="s">
        <v>10</v>
      </c>
      <c r="AF198" s="24" t="s">
        <v>10</v>
      </c>
      <c r="AG198" s="24" t="s">
        <v>10</v>
      </c>
      <c r="AH198" s="24" t="s">
        <v>10</v>
      </c>
      <c r="AI198" s="24" t="s">
        <v>10</v>
      </c>
      <c r="AJ198" s="24" t="s">
        <v>10</v>
      </c>
      <c r="AK198" s="24" t="s">
        <v>10</v>
      </c>
      <c r="AL198" s="24" t="s">
        <v>10</v>
      </c>
      <c r="AM198" s="24" t="s">
        <v>10</v>
      </c>
      <c r="AN198" s="24" t="s">
        <v>10</v>
      </c>
      <c r="AO198" s="24" t="s">
        <v>10</v>
      </c>
      <c r="AP198" s="24" t="s">
        <v>10</v>
      </c>
      <c r="AX198" s="24">
        <f t="shared" si="7"/>
        <v>47</v>
      </c>
      <c r="AY198" s="24">
        <f t="shared" si="8"/>
        <v>1</v>
      </c>
    </row>
    <row r="199" spans="1:51" x14ac:dyDescent="0.25">
      <c r="A199" s="24" t="str">
        <f>IF(ISERROR(MATCH(E199,PWR_Lab!$S$3:$S$140,0)),"*","")</f>
        <v/>
      </c>
      <c r="B199" s="24" t="s">
        <v>18</v>
      </c>
      <c r="C199" s="24" t="str">
        <f t="shared" si="6"/>
        <v>UCPWR_FLAB-M</v>
      </c>
      <c r="D199" s="24" t="s">
        <v>12</v>
      </c>
      <c r="E199" s="24" t="str" cm="1">
        <f t="array" ref="E199">INDEX(PWR_Lab!$A$2:$A$179,AX199)</f>
        <v>ETCLELETH-E</v>
      </c>
      <c r="F199" s="24" t="s">
        <v>7</v>
      </c>
      <c r="G199" s="24" t="s">
        <v>7</v>
      </c>
      <c r="H199" s="24" t="s">
        <v>7</v>
      </c>
      <c r="I199" s="24">
        <v>3</v>
      </c>
      <c r="J199" s="24" cm="1">
        <f t="array" ref="J199">-INDEX(PWR_Lab!$F$2:$I$179,AX199,AY199)</f>
        <v>-1.958E-2</v>
      </c>
      <c r="K199" s="24" t="s">
        <v>10</v>
      </c>
      <c r="L199" s="24" t="s">
        <v>10</v>
      </c>
      <c r="M199" s="24" t="s">
        <v>10</v>
      </c>
      <c r="N199" s="24" t="s">
        <v>10</v>
      </c>
      <c r="O199" s="24" t="s">
        <v>10</v>
      </c>
      <c r="P199" s="24" t="s">
        <v>10</v>
      </c>
      <c r="Q199" s="24" t="s">
        <v>10</v>
      </c>
      <c r="R199" s="24" t="s">
        <v>10</v>
      </c>
      <c r="S199" s="24" t="s">
        <v>10</v>
      </c>
      <c r="T199" s="24" t="s">
        <v>10</v>
      </c>
      <c r="U199" s="24" t="s">
        <v>10</v>
      </c>
      <c r="V199" s="24" t="s">
        <v>10</v>
      </c>
      <c r="W199" s="24" t="s">
        <v>10</v>
      </c>
      <c r="X199" s="24" t="s">
        <v>10</v>
      </c>
      <c r="Y199" s="24" t="s">
        <v>10</v>
      </c>
      <c r="Z199" s="24" t="s">
        <v>10</v>
      </c>
      <c r="AA199" s="24" t="s">
        <v>10</v>
      </c>
      <c r="AB199" s="24" t="s">
        <v>10</v>
      </c>
      <c r="AC199" s="24" t="s">
        <v>10</v>
      </c>
      <c r="AD199" s="24" t="s">
        <v>10</v>
      </c>
      <c r="AE199" s="24" t="s">
        <v>10</v>
      </c>
      <c r="AF199" s="24" t="s">
        <v>10</v>
      </c>
      <c r="AG199" s="24" t="s">
        <v>10</v>
      </c>
      <c r="AH199" s="24" t="s">
        <v>10</v>
      </c>
      <c r="AI199" s="24" t="s">
        <v>10</v>
      </c>
      <c r="AJ199" s="24" t="s">
        <v>10</v>
      </c>
      <c r="AK199" s="24" t="s">
        <v>10</v>
      </c>
      <c r="AL199" s="24" t="s">
        <v>10</v>
      </c>
      <c r="AM199" s="24" t="s">
        <v>10</v>
      </c>
      <c r="AN199" s="24" t="s">
        <v>10</v>
      </c>
      <c r="AO199" s="24" t="s">
        <v>10</v>
      </c>
      <c r="AP199" s="24" t="s">
        <v>10</v>
      </c>
      <c r="AX199" s="24">
        <f t="shared" si="7"/>
        <v>47</v>
      </c>
      <c r="AY199" s="24">
        <f t="shared" si="8"/>
        <v>2</v>
      </c>
    </row>
    <row r="200" spans="1:51" x14ac:dyDescent="0.25">
      <c r="A200" s="24" t="str">
        <f>IF(ISERROR(MATCH(E200,PWR_Lab!$S$3:$S$140,0)),"*","")</f>
        <v/>
      </c>
      <c r="B200" s="24" t="s">
        <v>18</v>
      </c>
      <c r="C200" s="24" t="str">
        <f t="shared" si="6"/>
        <v>UCPWR_FLAB-S</v>
      </c>
      <c r="D200" s="24" t="s">
        <v>12</v>
      </c>
      <c r="E200" s="24" t="str" cm="1">
        <f t="array" ref="E200">INDEX(PWR_Lab!$A$2:$A$179,AX200)</f>
        <v>ETCLELETH-E</v>
      </c>
      <c r="F200" s="24" t="s">
        <v>7</v>
      </c>
      <c r="G200" s="24" t="s">
        <v>7</v>
      </c>
      <c r="H200" s="24" t="s">
        <v>7</v>
      </c>
      <c r="I200" s="24">
        <v>3</v>
      </c>
      <c r="J200" s="24" cm="1">
        <f t="array" ref="J200">-INDEX(PWR_Lab!$F$2:$I$179,AX200,AY200)</f>
        <v>-6.4769999999999994E-2</v>
      </c>
      <c r="K200" s="24" t="s">
        <v>10</v>
      </c>
      <c r="L200" s="24" t="s">
        <v>10</v>
      </c>
      <c r="M200" s="24" t="s">
        <v>10</v>
      </c>
      <c r="N200" s="24" t="s">
        <v>10</v>
      </c>
      <c r="O200" s="24" t="s">
        <v>10</v>
      </c>
      <c r="P200" s="24" t="s">
        <v>10</v>
      </c>
      <c r="Q200" s="24" t="s">
        <v>10</v>
      </c>
      <c r="R200" s="24" t="s">
        <v>10</v>
      </c>
      <c r="S200" s="24" t="s">
        <v>10</v>
      </c>
      <c r="T200" s="24" t="s">
        <v>10</v>
      </c>
      <c r="U200" s="24" t="s">
        <v>10</v>
      </c>
      <c r="V200" s="24" t="s">
        <v>10</v>
      </c>
      <c r="W200" s="24" t="s">
        <v>10</v>
      </c>
      <c r="X200" s="24" t="s">
        <v>10</v>
      </c>
      <c r="Y200" s="24" t="s">
        <v>10</v>
      </c>
      <c r="Z200" s="24" t="s">
        <v>10</v>
      </c>
      <c r="AA200" s="24" t="s">
        <v>10</v>
      </c>
      <c r="AB200" s="24" t="s">
        <v>10</v>
      </c>
      <c r="AC200" s="24" t="s">
        <v>10</v>
      </c>
      <c r="AD200" s="24" t="s">
        <v>10</v>
      </c>
      <c r="AE200" s="24" t="s">
        <v>10</v>
      </c>
      <c r="AF200" s="24" t="s">
        <v>10</v>
      </c>
      <c r="AG200" s="24" t="s">
        <v>10</v>
      </c>
      <c r="AH200" s="24" t="s">
        <v>10</v>
      </c>
      <c r="AI200" s="24" t="s">
        <v>10</v>
      </c>
      <c r="AJ200" s="24" t="s">
        <v>10</v>
      </c>
      <c r="AK200" s="24" t="s">
        <v>10</v>
      </c>
      <c r="AL200" s="24" t="s">
        <v>10</v>
      </c>
      <c r="AM200" s="24" t="s">
        <v>10</v>
      </c>
      <c r="AN200" s="24" t="s">
        <v>10</v>
      </c>
      <c r="AO200" s="24" t="s">
        <v>10</v>
      </c>
      <c r="AP200" s="24" t="s">
        <v>10</v>
      </c>
      <c r="AX200" s="24">
        <f t="shared" si="7"/>
        <v>47</v>
      </c>
      <c r="AY200" s="24">
        <f t="shared" si="8"/>
        <v>3</v>
      </c>
    </row>
    <row r="201" spans="1:51" x14ac:dyDescent="0.25">
      <c r="A201" s="24" t="str">
        <f>IF(ISERROR(MATCH(E201,PWR_Lab!$S$3:$S$140,0)),"*","")</f>
        <v/>
      </c>
      <c r="B201" s="24" t="s">
        <v>18</v>
      </c>
      <c r="C201" s="24" t="str">
        <f t="shared" si="6"/>
        <v>UCPWR_FLAB-T</v>
      </c>
      <c r="D201" s="24" t="s">
        <v>12</v>
      </c>
      <c r="E201" s="24" t="str" cm="1">
        <f t="array" ref="E201">INDEX(PWR_Lab!$A$2:$A$179,AX201)</f>
        <v>ETCLELETH-E</v>
      </c>
      <c r="F201" s="24" t="s">
        <v>7</v>
      </c>
      <c r="G201" s="24" t="s">
        <v>7</v>
      </c>
      <c r="H201" s="24" t="s">
        <v>7</v>
      </c>
      <c r="I201" s="24">
        <v>3</v>
      </c>
      <c r="J201" s="24" cm="1">
        <f t="array" ref="J201">-INDEX(PWR_Lab!$F$2:$I$179,AX201,AY201)</f>
        <v>-0.23189000000000001</v>
      </c>
      <c r="K201" s="24" t="s">
        <v>10</v>
      </c>
      <c r="L201" s="24" t="s">
        <v>10</v>
      </c>
      <c r="M201" s="24" t="s">
        <v>10</v>
      </c>
      <c r="N201" s="24" t="s">
        <v>10</v>
      </c>
      <c r="O201" s="24" t="s">
        <v>10</v>
      </c>
      <c r="P201" s="24" t="s">
        <v>10</v>
      </c>
      <c r="Q201" s="24" t="s">
        <v>10</v>
      </c>
      <c r="R201" s="24" t="s">
        <v>10</v>
      </c>
      <c r="S201" s="24" t="s">
        <v>10</v>
      </c>
      <c r="T201" s="24" t="s">
        <v>10</v>
      </c>
      <c r="U201" s="24" t="s">
        <v>10</v>
      </c>
      <c r="V201" s="24" t="s">
        <v>10</v>
      </c>
      <c r="W201" s="24" t="s">
        <v>10</v>
      </c>
      <c r="X201" s="24" t="s">
        <v>10</v>
      </c>
      <c r="Y201" s="24" t="s">
        <v>10</v>
      </c>
      <c r="Z201" s="24" t="s">
        <v>10</v>
      </c>
      <c r="AA201" s="24" t="s">
        <v>10</v>
      </c>
      <c r="AB201" s="24" t="s">
        <v>10</v>
      </c>
      <c r="AC201" s="24" t="s">
        <v>10</v>
      </c>
      <c r="AD201" s="24" t="s">
        <v>10</v>
      </c>
      <c r="AE201" s="24" t="s">
        <v>10</v>
      </c>
      <c r="AF201" s="24" t="s">
        <v>10</v>
      </c>
      <c r="AG201" s="24" t="s">
        <v>10</v>
      </c>
      <c r="AH201" s="24" t="s">
        <v>10</v>
      </c>
      <c r="AI201" s="24" t="s">
        <v>10</v>
      </c>
      <c r="AJ201" s="24" t="s">
        <v>10</v>
      </c>
      <c r="AK201" s="24" t="s">
        <v>10</v>
      </c>
      <c r="AL201" s="24" t="s">
        <v>10</v>
      </c>
      <c r="AM201" s="24" t="s">
        <v>10</v>
      </c>
      <c r="AN201" s="24" t="s">
        <v>10</v>
      </c>
      <c r="AO201" s="24" t="s">
        <v>10</v>
      </c>
      <c r="AP201" s="24" t="s">
        <v>10</v>
      </c>
      <c r="AX201" s="24">
        <f t="shared" si="7"/>
        <v>47</v>
      </c>
      <c r="AY201" s="24">
        <f t="shared" si="8"/>
        <v>4</v>
      </c>
    </row>
    <row r="202" spans="1:51" x14ac:dyDescent="0.25">
      <c r="A202" s="24" t="str">
        <f>IF(ISERROR(MATCH(E202,PWR_Lab!$S$3:$S$140,0)),"*","")</f>
        <v/>
      </c>
      <c r="B202" s="24" t="s">
        <v>18</v>
      </c>
      <c r="C202" s="24" t="str">
        <f t="shared" si="6"/>
        <v>UCPWR_FLAB-P</v>
      </c>
      <c r="D202" s="24" t="s">
        <v>12</v>
      </c>
      <c r="E202" s="24" t="str" cm="1">
        <f t="array" ref="E202">INDEX(PWR_Lab!$A$2:$A$179,AX202)</f>
        <v>ETCLEMAJD-E</v>
      </c>
      <c r="F202" s="24" t="s">
        <v>7</v>
      </c>
      <c r="G202" s="24" t="s">
        <v>7</v>
      </c>
      <c r="H202" s="24" t="s">
        <v>7</v>
      </c>
      <c r="I202" s="24">
        <v>3</v>
      </c>
      <c r="J202" s="24" cm="1">
        <f t="array" ref="J202">-INDEX(PWR_Lab!$F$2:$I$179,AX202,AY202)</f>
        <v>-1.72E-2</v>
      </c>
      <c r="K202" s="24" t="s">
        <v>10</v>
      </c>
      <c r="L202" s="24" t="s">
        <v>10</v>
      </c>
      <c r="M202" s="24" t="s">
        <v>10</v>
      </c>
      <c r="N202" s="24" t="s">
        <v>10</v>
      </c>
      <c r="O202" s="24" t="s">
        <v>10</v>
      </c>
      <c r="P202" s="24" t="s">
        <v>10</v>
      </c>
      <c r="Q202" s="24" t="s">
        <v>10</v>
      </c>
      <c r="R202" s="24" t="s">
        <v>10</v>
      </c>
      <c r="S202" s="24" t="s">
        <v>10</v>
      </c>
      <c r="T202" s="24" t="s">
        <v>10</v>
      </c>
      <c r="U202" s="24" t="s">
        <v>10</v>
      </c>
      <c r="V202" s="24" t="s">
        <v>10</v>
      </c>
      <c r="W202" s="24" t="s">
        <v>10</v>
      </c>
      <c r="X202" s="24" t="s">
        <v>10</v>
      </c>
      <c r="Y202" s="24" t="s">
        <v>10</v>
      </c>
      <c r="Z202" s="24" t="s">
        <v>10</v>
      </c>
      <c r="AA202" s="24" t="s">
        <v>10</v>
      </c>
      <c r="AB202" s="24" t="s">
        <v>10</v>
      </c>
      <c r="AC202" s="24" t="s">
        <v>10</v>
      </c>
      <c r="AD202" s="24" t="s">
        <v>10</v>
      </c>
      <c r="AE202" s="24" t="s">
        <v>10</v>
      </c>
      <c r="AF202" s="24" t="s">
        <v>10</v>
      </c>
      <c r="AG202" s="24" t="s">
        <v>10</v>
      </c>
      <c r="AH202" s="24" t="s">
        <v>10</v>
      </c>
      <c r="AI202" s="24" t="s">
        <v>10</v>
      </c>
      <c r="AJ202" s="24" t="s">
        <v>10</v>
      </c>
      <c r="AK202" s="24" t="s">
        <v>10</v>
      </c>
      <c r="AL202" s="24" t="s">
        <v>10</v>
      </c>
      <c r="AM202" s="24" t="s">
        <v>10</v>
      </c>
      <c r="AN202" s="24" t="s">
        <v>10</v>
      </c>
      <c r="AO202" s="24" t="s">
        <v>10</v>
      </c>
      <c r="AP202" s="24" t="s">
        <v>10</v>
      </c>
      <c r="AX202" s="24">
        <f t="shared" si="7"/>
        <v>48</v>
      </c>
      <c r="AY202" s="24">
        <f t="shared" si="8"/>
        <v>1</v>
      </c>
    </row>
    <row r="203" spans="1:51" x14ac:dyDescent="0.25">
      <c r="A203" s="24" t="str">
        <f>IF(ISERROR(MATCH(E203,PWR_Lab!$S$3:$S$140,0)),"*","")</f>
        <v/>
      </c>
      <c r="B203" s="24" t="s">
        <v>18</v>
      </c>
      <c r="C203" s="24" t="str">
        <f t="shared" ref="C203:C266" si="9">C199</f>
        <v>UCPWR_FLAB-M</v>
      </c>
      <c r="D203" s="24" t="s">
        <v>12</v>
      </c>
      <c r="E203" s="24" t="str" cm="1">
        <f t="array" ref="E203">INDEX(PWR_Lab!$A$2:$A$179,AX203)</f>
        <v>ETCLEMAJD-E</v>
      </c>
      <c r="F203" s="24" t="s">
        <v>7</v>
      </c>
      <c r="G203" s="24" t="s">
        <v>7</v>
      </c>
      <c r="H203" s="24" t="s">
        <v>7</v>
      </c>
      <c r="I203" s="24">
        <v>3</v>
      </c>
      <c r="J203" s="24" cm="1">
        <f t="array" ref="J203">-INDEX(PWR_Lab!$F$2:$I$179,AX203,AY203)</f>
        <v>-1.958E-2</v>
      </c>
      <c r="K203" s="24" t="s">
        <v>10</v>
      </c>
      <c r="L203" s="24" t="s">
        <v>10</v>
      </c>
      <c r="M203" s="24" t="s">
        <v>10</v>
      </c>
      <c r="N203" s="24" t="s">
        <v>10</v>
      </c>
      <c r="O203" s="24" t="s">
        <v>10</v>
      </c>
      <c r="P203" s="24" t="s">
        <v>10</v>
      </c>
      <c r="Q203" s="24" t="s">
        <v>10</v>
      </c>
      <c r="R203" s="24" t="s">
        <v>10</v>
      </c>
      <c r="S203" s="24" t="s">
        <v>10</v>
      </c>
      <c r="T203" s="24" t="s">
        <v>10</v>
      </c>
      <c r="U203" s="24" t="s">
        <v>10</v>
      </c>
      <c r="V203" s="24" t="s">
        <v>10</v>
      </c>
      <c r="W203" s="24" t="s">
        <v>10</v>
      </c>
      <c r="X203" s="24" t="s">
        <v>10</v>
      </c>
      <c r="Y203" s="24" t="s">
        <v>10</v>
      </c>
      <c r="Z203" s="24" t="s">
        <v>10</v>
      </c>
      <c r="AA203" s="24" t="s">
        <v>10</v>
      </c>
      <c r="AB203" s="24" t="s">
        <v>10</v>
      </c>
      <c r="AC203" s="24" t="s">
        <v>10</v>
      </c>
      <c r="AD203" s="24" t="s">
        <v>10</v>
      </c>
      <c r="AE203" s="24" t="s">
        <v>10</v>
      </c>
      <c r="AF203" s="24" t="s">
        <v>10</v>
      </c>
      <c r="AG203" s="24" t="s">
        <v>10</v>
      </c>
      <c r="AH203" s="24" t="s">
        <v>10</v>
      </c>
      <c r="AI203" s="24" t="s">
        <v>10</v>
      </c>
      <c r="AJ203" s="24" t="s">
        <v>10</v>
      </c>
      <c r="AK203" s="24" t="s">
        <v>10</v>
      </c>
      <c r="AL203" s="24" t="s">
        <v>10</v>
      </c>
      <c r="AM203" s="24" t="s">
        <v>10</v>
      </c>
      <c r="AN203" s="24" t="s">
        <v>10</v>
      </c>
      <c r="AO203" s="24" t="s">
        <v>10</v>
      </c>
      <c r="AP203" s="24" t="s">
        <v>10</v>
      </c>
      <c r="AX203" s="24">
        <f t="shared" si="7"/>
        <v>48</v>
      </c>
      <c r="AY203" s="24">
        <f t="shared" si="8"/>
        <v>2</v>
      </c>
    </row>
    <row r="204" spans="1:51" x14ac:dyDescent="0.25">
      <c r="A204" s="24" t="str">
        <f>IF(ISERROR(MATCH(E204,PWR_Lab!$S$3:$S$140,0)),"*","")</f>
        <v/>
      </c>
      <c r="B204" s="24" t="s">
        <v>18</v>
      </c>
      <c r="C204" s="24" t="str">
        <f t="shared" si="9"/>
        <v>UCPWR_FLAB-S</v>
      </c>
      <c r="D204" s="24" t="s">
        <v>12</v>
      </c>
      <c r="E204" s="24" t="str" cm="1">
        <f t="array" ref="E204">INDEX(PWR_Lab!$A$2:$A$179,AX204)</f>
        <v>ETCLEMAJD-E</v>
      </c>
      <c r="F204" s="24" t="s">
        <v>7</v>
      </c>
      <c r="G204" s="24" t="s">
        <v>7</v>
      </c>
      <c r="H204" s="24" t="s">
        <v>7</v>
      </c>
      <c r="I204" s="24">
        <v>3</v>
      </c>
      <c r="J204" s="24" cm="1">
        <f t="array" ref="J204">-INDEX(PWR_Lab!$F$2:$I$179,AX204,AY204)</f>
        <v>-6.4769999999999994E-2</v>
      </c>
      <c r="K204" s="24" t="s">
        <v>10</v>
      </c>
      <c r="L204" s="24" t="s">
        <v>10</v>
      </c>
      <c r="M204" s="24" t="s">
        <v>10</v>
      </c>
      <c r="N204" s="24" t="s">
        <v>10</v>
      </c>
      <c r="O204" s="24" t="s">
        <v>10</v>
      </c>
      <c r="P204" s="24" t="s">
        <v>10</v>
      </c>
      <c r="Q204" s="24" t="s">
        <v>10</v>
      </c>
      <c r="R204" s="24" t="s">
        <v>10</v>
      </c>
      <c r="S204" s="24" t="s">
        <v>10</v>
      </c>
      <c r="T204" s="24" t="s">
        <v>10</v>
      </c>
      <c r="U204" s="24" t="s">
        <v>10</v>
      </c>
      <c r="V204" s="24" t="s">
        <v>10</v>
      </c>
      <c r="W204" s="24" t="s">
        <v>10</v>
      </c>
      <c r="X204" s="24" t="s">
        <v>10</v>
      </c>
      <c r="Y204" s="24" t="s">
        <v>10</v>
      </c>
      <c r="Z204" s="24" t="s">
        <v>10</v>
      </c>
      <c r="AA204" s="24" t="s">
        <v>10</v>
      </c>
      <c r="AB204" s="24" t="s">
        <v>10</v>
      </c>
      <c r="AC204" s="24" t="s">
        <v>10</v>
      </c>
      <c r="AD204" s="24" t="s">
        <v>10</v>
      </c>
      <c r="AE204" s="24" t="s">
        <v>10</v>
      </c>
      <c r="AF204" s="24" t="s">
        <v>10</v>
      </c>
      <c r="AG204" s="24" t="s">
        <v>10</v>
      </c>
      <c r="AH204" s="24" t="s">
        <v>10</v>
      </c>
      <c r="AI204" s="24" t="s">
        <v>10</v>
      </c>
      <c r="AJ204" s="24" t="s">
        <v>10</v>
      </c>
      <c r="AK204" s="24" t="s">
        <v>10</v>
      </c>
      <c r="AL204" s="24" t="s">
        <v>10</v>
      </c>
      <c r="AM204" s="24" t="s">
        <v>10</v>
      </c>
      <c r="AN204" s="24" t="s">
        <v>10</v>
      </c>
      <c r="AO204" s="24" t="s">
        <v>10</v>
      </c>
      <c r="AP204" s="24" t="s">
        <v>10</v>
      </c>
      <c r="AX204" s="24">
        <f t="shared" si="7"/>
        <v>48</v>
      </c>
      <c r="AY204" s="24">
        <f t="shared" si="8"/>
        <v>3</v>
      </c>
    </row>
    <row r="205" spans="1:51" x14ac:dyDescent="0.25">
      <c r="A205" s="24" t="str">
        <f>IF(ISERROR(MATCH(E205,PWR_Lab!$S$3:$S$140,0)),"*","")</f>
        <v/>
      </c>
      <c r="B205" s="24" t="s">
        <v>18</v>
      </c>
      <c r="C205" s="24" t="str">
        <f t="shared" si="9"/>
        <v>UCPWR_FLAB-T</v>
      </c>
      <c r="D205" s="24" t="s">
        <v>12</v>
      </c>
      <c r="E205" s="24" t="str" cm="1">
        <f t="array" ref="E205">INDEX(PWR_Lab!$A$2:$A$179,AX205)</f>
        <v>ETCLEMAJD-E</v>
      </c>
      <c r="F205" s="24" t="s">
        <v>7</v>
      </c>
      <c r="G205" s="24" t="s">
        <v>7</v>
      </c>
      <c r="H205" s="24" t="s">
        <v>7</v>
      </c>
      <c r="I205" s="24">
        <v>3</v>
      </c>
      <c r="J205" s="24" cm="1">
        <f t="array" ref="J205">-INDEX(PWR_Lab!$F$2:$I$179,AX205,AY205)</f>
        <v>-0.23189000000000001</v>
      </c>
      <c r="K205" s="24" t="s">
        <v>10</v>
      </c>
      <c r="L205" s="24" t="s">
        <v>10</v>
      </c>
      <c r="M205" s="24" t="s">
        <v>10</v>
      </c>
      <c r="N205" s="24" t="s">
        <v>10</v>
      </c>
      <c r="O205" s="24" t="s">
        <v>10</v>
      </c>
      <c r="P205" s="24" t="s">
        <v>10</v>
      </c>
      <c r="Q205" s="24" t="s">
        <v>10</v>
      </c>
      <c r="R205" s="24" t="s">
        <v>10</v>
      </c>
      <c r="S205" s="24" t="s">
        <v>10</v>
      </c>
      <c r="T205" s="24" t="s">
        <v>10</v>
      </c>
      <c r="U205" s="24" t="s">
        <v>10</v>
      </c>
      <c r="V205" s="24" t="s">
        <v>10</v>
      </c>
      <c r="W205" s="24" t="s">
        <v>10</v>
      </c>
      <c r="X205" s="24" t="s">
        <v>10</v>
      </c>
      <c r="Y205" s="24" t="s">
        <v>10</v>
      </c>
      <c r="Z205" s="24" t="s">
        <v>10</v>
      </c>
      <c r="AA205" s="24" t="s">
        <v>10</v>
      </c>
      <c r="AB205" s="24" t="s">
        <v>10</v>
      </c>
      <c r="AC205" s="24" t="s">
        <v>10</v>
      </c>
      <c r="AD205" s="24" t="s">
        <v>10</v>
      </c>
      <c r="AE205" s="24" t="s">
        <v>10</v>
      </c>
      <c r="AF205" s="24" t="s">
        <v>10</v>
      </c>
      <c r="AG205" s="24" t="s">
        <v>10</v>
      </c>
      <c r="AH205" s="24" t="s">
        <v>10</v>
      </c>
      <c r="AI205" s="24" t="s">
        <v>10</v>
      </c>
      <c r="AJ205" s="24" t="s">
        <v>10</v>
      </c>
      <c r="AK205" s="24" t="s">
        <v>10</v>
      </c>
      <c r="AL205" s="24" t="s">
        <v>10</v>
      </c>
      <c r="AM205" s="24" t="s">
        <v>10</v>
      </c>
      <c r="AN205" s="24" t="s">
        <v>10</v>
      </c>
      <c r="AO205" s="24" t="s">
        <v>10</v>
      </c>
      <c r="AP205" s="24" t="s">
        <v>10</v>
      </c>
      <c r="AX205" s="24">
        <f t="shared" si="7"/>
        <v>48</v>
      </c>
      <c r="AY205" s="24">
        <f t="shared" si="8"/>
        <v>4</v>
      </c>
    </row>
    <row r="206" spans="1:51" x14ac:dyDescent="0.25">
      <c r="A206" s="24" t="str">
        <f>IF(ISERROR(MATCH(E206,PWR_Lab!$S$3:$S$140,0)),"*","")</f>
        <v/>
      </c>
      <c r="B206" s="24" t="s">
        <v>18</v>
      </c>
      <c r="C206" s="24" t="str">
        <f t="shared" si="9"/>
        <v>UCPWR_FLAB-P</v>
      </c>
      <c r="D206" s="24" t="s">
        <v>12</v>
      </c>
      <c r="E206" s="24" t="str" cm="1">
        <f t="array" ref="E206">INDEX(PWR_Lab!$A$2:$A$179,AX206)</f>
        <v>ETCLEMAJW-E</v>
      </c>
      <c r="F206" s="24" t="s">
        <v>7</v>
      </c>
      <c r="G206" s="24" t="s">
        <v>7</v>
      </c>
      <c r="H206" s="24" t="s">
        <v>7</v>
      </c>
      <c r="I206" s="24">
        <v>3</v>
      </c>
      <c r="J206" s="24" cm="1">
        <f t="array" ref="J206">-INDEX(PWR_Lab!$F$2:$I$179,AX206,AY206)</f>
        <v>-1.72E-2</v>
      </c>
      <c r="K206" s="24" t="s">
        <v>10</v>
      </c>
      <c r="L206" s="24" t="s">
        <v>10</v>
      </c>
      <c r="M206" s="24" t="s">
        <v>10</v>
      </c>
      <c r="N206" s="24" t="s">
        <v>10</v>
      </c>
      <c r="O206" s="24" t="s">
        <v>10</v>
      </c>
      <c r="P206" s="24" t="s">
        <v>10</v>
      </c>
      <c r="Q206" s="24" t="s">
        <v>10</v>
      </c>
      <c r="R206" s="24" t="s">
        <v>10</v>
      </c>
      <c r="S206" s="24" t="s">
        <v>10</v>
      </c>
      <c r="T206" s="24" t="s">
        <v>10</v>
      </c>
      <c r="U206" s="24" t="s">
        <v>10</v>
      </c>
      <c r="V206" s="24" t="s">
        <v>10</v>
      </c>
      <c r="W206" s="24" t="s">
        <v>10</v>
      </c>
      <c r="X206" s="24" t="s">
        <v>10</v>
      </c>
      <c r="Y206" s="24" t="s">
        <v>10</v>
      </c>
      <c r="Z206" s="24" t="s">
        <v>10</v>
      </c>
      <c r="AA206" s="24" t="s">
        <v>10</v>
      </c>
      <c r="AB206" s="24" t="s">
        <v>10</v>
      </c>
      <c r="AC206" s="24" t="s">
        <v>10</v>
      </c>
      <c r="AD206" s="24" t="s">
        <v>10</v>
      </c>
      <c r="AE206" s="24" t="s">
        <v>10</v>
      </c>
      <c r="AF206" s="24" t="s">
        <v>10</v>
      </c>
      <c r="AG206" s="24" t="s">
        <v>10</v>
      </c>
      <c r="AH206" s="24" t="s">
        <v>10</v>
      </c>
      <c r="AI206" s="24" t="s">
        <v>10</v>
      </c>
      <c r="AJ206" s="24" t="s">
        <v>10</v>
      </c>
      <c r="AK206" s="24" t="s">
        <v>10</v>
      </c>
      <c r="AL206" s="24" t="s">
        <v>10</v>
      </c>
      <c r="AM206" s="24" t="s">
        <v>10</v>
      </c>
      <c r="AN206" s="24" t="s">
        <v>10</v>
      </c>
      <c r="AO206" s="24" t="s">
        <v>10</v>
      </c>
      <c r="AP206" s="24" t="s">
        <v>10</v>
      </c>
      <c r="AX206" s="24">
        <f t="shared" si="7"/>
        <v>49</v>
      </c>
      <c r="AY206" s="24">
        <f t="shared" si="8"/>
        <v>1</v>
      </c>
    </row>
    <row r="207" spans="1:51" x14ac:dyDescent="0.25">
      <c r="A207" s="24" t="str">
        <f>IF(ISERROR(MATCH(E207,PWR_Lab!$S$3:$S$140,0)),"*","")</f>
        <v/>
      </c>
      <c r="B207" s="24" t="s">
        <v>18</v>
      </c>
      <c r="C207" s="24" t="str">
        <f t="shared" si="9"/>
        <v>UCPWR_FLAB-M</v>
      </c>
      <c r="D207" s="24" t="s">
        <v>12</v>
      </c>
      <c r="E207" s="24" t="str" cm="1">
        <f t="array" ref="E207">INDEX(PWR_Lab!$A$2:$A$179,AX207)</f>
        <v>ETCLEMAJW-E</v>
      </c>
      <c r="F207" s="24" t="s">
        <v>7</v>
      </c>
      <c r="G207" s="24" t="s">
        <v>7</v>
      </c>
      <c r="H207" s="24" t="s">
        <v>7</v>
      </c>
      <c r="I207" s="24">
        <v>3</v>
      </c>
      <c r="J207" s="24" cm="1">
        <f t="array" ref="J207">-INDEX(PWR_Lab!$F$2:$I$179,AX207,AY207)</f>
        <v>-1.958E-2</v>
      </c>
      <c r="K207" s="24" t="s">
        <v>10</v>
      </c>
      <c r="L207" s="24" t="s">
        <v>10</v>
      </c>
      <c r="M207" s="24" t="s">
        <v>10</v>
      </c>
      <c r="N207" s="24" t="s">
        <v>10</v>
      </c>
      <c r="O207" s="24" t="s">
        <v>10</v>
      </c>
      <c r="P207" s="24" t="s">
        <v>10</v>
      </c>
      <c r="Q207" s="24" t="s">
        <v>10</v>
      </c>
      <c r="R207" s="24" t="s">
        <v>10</v>
      </c>
      <c r="S207" s="24" t="s">
        <v>10</v>
      </c>
      <c r="T207" s="24" t="s">
        <v>10</v>
      </c>
      <c r="U207" s="24" t="s">
        <v>10</v>
      </c>
      <c r="V207" s="24" t="s">
        <v>10</v>
      </c>
      <c r="W207" s="24" t="s">
        <v>10</v>
      </c>
      <c r="X207" s="24" t="s">
        <v>10</v>
      </c>
      <c r="Y207" s="24" t="s">
        <v>10</v>
      </c>
      <c r="Z207" s="24" t="s">
        <v>10</v>
      </c>
      <c r="AA207" s="24" t="s">
        <v>10</v>
      </c>
      <c r="AB207" s="24" t="s">
        <v>10</v>
      </c>
      <c r="AC207" s="24" t="s">
        <v>10</v>
      </c>
      <c r="AD207" s="24" t="s">
        <v>10</v>
      </c>
      <c r="AE207" s="24" t="s">
        <v>10</v>
      </c>
      <c r="AF207" s="24" t="s">
        <v>10</v>
      </c>
      <c r="AG207" s="24" t="s">
        <v>10</v>
      </c>
      <c r="AH207" s="24" t="s">
        <v>10</v>
      </c>
      <c r="AI207" s="24" t="s">
        <v>10</v>
      </c>
      <c r="AJ207" s="24" t="s">
        <v>10</v>
      </c>
      <c r="AK207" s="24" t="s">
        <v>10</v>
      </c>
      <c r="AL207" s="24" t="s">
        <v>10</v>
      </c>
      <c r="AM207" s="24" t="s">
        <v>10</v>
      </c>
      <c r="AN207" s="24" t="s">
        <v>10</v>
      </c>
      <c r="AO207" s="24" t="s">
        <v>10</v>
      </c>
      <c r="AP207" s="24" t="s">
        <v>10</v>
      </c>
      <c r="AX207" s="24">
        <f t="shared" ref="AX207:AX270" si="10">IF(AY206=$AY$7,AX206+1,AX206)</f>
        <v>49</v>
      </c>
      <c r="AY207" s="24">
        <f t="shared" ref="AY207:AY270" si="11">IF(AY206=$AY$7,1,AY206+1)</f>
        <v>2</v>
      </c>
    </row>
    <row r="208" spans="1:51" x14ac:dyDescent="0.25">
      <c r="A208" s="24" t="str">
        <f>IF(ISERROR(MATCH(E208,PWR_Lab!$S$3:$S$140,0)),"*","")</f>
        <v/>
      </c>
      <c r="B208" s="24" t="s">
        <v>18</v>
      </c>
      <c r="C208" s="24" t="str">
        <f t="shared" si="9"/>
        <v>UCPWR_FLAB-S</v>
      </c>
      <c r="D208" s="24" t="s">
        <v>12</v>
      </c>
      <c r="E208" s="24" t="str" cm="1">
        <f t="array" ref="E208">INDEX(PWR_Lab!$A$2:$A$179,AX208)</f>
        <v>ETCLEMAJW-E</v>
      </c>
      <c r="F208" s="24" t="s">
        <v>7</v>
      </c>
      <c r="G208" s="24" t="s">
        <v>7</v>
      </c>
      <c r="H208" s="24" t="s">
        <v>7</v>
      </c>
      <c r="I208" s="24">
        <v>3</v>
      </c>
      <c r="J208" s="24" cm="1">
        <f t="array" ref="J208">-INDEX(PWR_Lab!$F$2:$I$179,AX208,AY208)</f>
        <v>-6.4769999999999994E-2</v>
      </c>
      <c r="K208" s="24" t="s">
        <v>10</v>
      </c>
      <c r="L208" s="24" t="s">
        <v>10</v>
      </c>
      <c r="M208" s="24" t="s">
        <v>10</v>
      </c>
      <c r="N208" s="24" t="s">
        <v>10</v>
      </c>
      <c r="O208" s="24" t="s">
        <v>10</v>
      </c>
      <c r="P208" s="24" t="s">
        <v>10</v>
      </c>
      <c r="Q208" s="24" t="s">
        <v>10</v>
      </c>
      <c r="R208" s="24" t="s">
        <v>10</v>
      </c>
      <c r="S208" s="24" t="s">
        <v>10</v>
      </c>
      <c r="T208" s="24" t="s">
        <v>10</v>
      </c>
      <c r="U208" s="24" t="s">
        <v>10</v>
      </c>
      <c r="V208" s="24" t="s">
        <v>10</v>
      </c>
      <c r="W208" s="24" t="s">
        <v>10</v>
      </c>
      <c r="X208" s="24" t="s">
        <v>10</v>
      </c>
      <c r="Y208" s="24" t="s">
        <v>10</v>
      </c>
      <c r="Z208" s="24" t="s">
        <v>10</v>
      </c>
      <c r="AA208" s="24" t="s">
        <v>10</v>
      </c>
      <c r="AB208" s="24" t="s">
        <v>10</v>
      </c>
      <c r="AC208" s="24" t="s">
        <v>10</v>
      </c>
      <c r="AD208" s="24" t="s">
        <v>10</v>
      </c>
      <c r="AE208" s="24" t="s">
        <v>10</v>
      </c>
      <c r="AF208" s="24" t="s">
        <v>10</v>
      </c>
      <c r="AG208" s="24" t="s">
        <v>10</v>
      </c>
      <c r="AH208" s="24" t="s">
        <v>10</v>
      </c>
      <c r="AI208" s="24" t="s">
        <v>10</v>
      </c>
      <c r="AJ208" s="24" t="s">
        <v>10</v>
      </c>
      <c r="AK208" s="24" t="s">
        <v>10</v>
      </c>
      <c r="AL208" s="24" t="s">
        <v>10</v>
      </c>
      <c r="AM208" s="24" t="s">
        <v>10</v>
      </c>
      <c r="AN208" s="24" t="s">
        <v>10</v>
      </c>
      <c r="AO208" s="24" t="s">
        <v>10</v>
      </c>
      <c r="AP208" s="24" t="s">
        <v>10</v>
      </c>
      <c r="AX208" s="24">
        <f t="shared" si="10"/>
        <v>49</v>
      </c>
      <c r="AY208" s="24">
        <f t="shared" si="11"/>
        <v>3</v>
      </c>
    </row>
    <row r="209" spans="1:51" x14ac:dyDescent="0.25">
      <c r="A209" s="24" t="str">
        <f>IF(ISERROR(MATCH(E209,PWR_Lab!$S$3:$S$140,0)),"*","")</f>
        <v/>
      </c>
      <c r="B209" s="24" t="s">
        <v>18</v>
      </c>
      <c r="C209" s="24" t="str">
        <f t="shared" si="9"/>
        <v>UCPWR_FLAB-T</v>
      </c>
      <c r="D209" s="24" t="s">
        <v>12</v>
      </c>
      <c r="E209" s="24" t="str" cm="1">
        <f t="array" ref="E209">INDEX(PWR_Lab!$A$2:$A$179,AX209)</f>
        <v>ETCLEMAJW-E</v>
      </c>
      <c r="F209" s="24" t="s">
        <v>7</v>
      </c>
      <c r="G209" s="24" t="s">
        <v>7</v>
      </c>
      <c r="H209" s="24" t="s">
        <v>7</v>
      </c>
      <c r="I209" s="24">
        <v>3</v>
      </c>
      <c r="J209" s="24" cm="1">
        <f t="array" ref="J209">-INDEX(PWR_Lab!$F$2:$I$179,AX209,AY209)</f>
        <v>-0.23189000000000001</v>
      </c>
      <c r="K209" s="24" t="s">
        <v>10</v>
      </c>
      <c r="L209" s="24" t="s">
        <v>10</v>
      </c>
      <c r="M209" s="24" t="s">
        <v>10</v>
      </c>
      <c r="N209" s="24" t="s">
        <v>10</v>
      </c>
      <c r="O209" s="24" t="s">
        <v>10</v>
      </c>
      <c r="P209" s="24" t="s">
        <v>10</v>
      </c>
      <c r="Q209" s="24" t="s">
        <v>10</v>
      </c>
      <c r="R209" s="24" t="s">
        <v>10</v>
      </c>
      <c r="S209" s="24" t="s">
        <v>10</v>
      </c>
      <c r="T209" s="24" t="s">
        <v>10</v>
      </c>
      <c r="U209" s="24" t="s">
        <v>10</v>
      </c>
      <c r="V209" s="24" t="s">
        <v>10</v>
      </c>
      <c r="W209" s="24" t="s">
        <v>10</v>
      </c>
      <c r="X209" s="24" t="s">
        <v>10</v>
      </c>
      <c r="Y209" s="24" t="s">
        <v>10</v>
      </c>
      <c r="Z209" s="24" t="s">
        <v>10</v>
      </c>
      <c r="AA209" s="24" t="s">
        <v>10</v>
      </c>
      <c r="AB209" s="24" t="s">
        <v>10</v>
      </c>
      <c r="AC209" s="24" t="s">
        <v>10</v>
      </c>
      <c r="AD209" s="24" t="s">
        <v>10</v>
      </c>
      <c r="AE209" s="24" t="s">
        <v>10</v>
      </c>
      <c r="AF209" s="24" t="s">
        <v>10</v>
      </c>
      <c r="AG209" s="24" t="s">
        <v>10</v>
      </c>
      <c r="AH209" s="24" t="s">
        <v>10</v>
      </c>
      <c r="AI209" s="24" t="s">
        <v>10</v>
      </c>
      <c r="AJ209" s="24" t="s">
        <v>10</v>
      </c>
      <c r="AK209" s="24" t="s">
        <v>10</v>
      </c>
      <c r="AL209" s="24" t="s">
        <v>10</v>
      </c>
      <c r="AM209" s="24" t="s">
        <v>10</v>
      </c>
      <c r="AN209" s="24" t="s">
        <v>10</v>
      </c>
      <c r="AO209" s="24" t="s">
        <v>10</v>
      </c>
      <c r="AP209" s="24" t="s">
        <v>10</v>
      </c>
      <c r="AX209" s="24">
        <f t="shared" si="10"/>
        <v>49</v>
      </c>
      <c r="AY209" s="24">
        <f t="shared" si="11"/>
        <v>4</v>
      </c>
    </row>
    <row r="210" spans="1:51" x14ac:dyDescent="0.25">
      <c r="A210" s="24" t="str">
        <f>IF(ISERROR(MATCH(E210,PWR_Lab!$S$3:$S$140,0)),"*","")</f>
        <v/>
      </c>
      <c r="B210" s="24" t="s">
        <v>18</v>
      </c>
      <c r="C210" s="24" t="str">
        <f t="shared" si="9"/>
        <v>UCPWR_FLAB-P</v>
      </c>
      <c r="D210" s="24" t="s">
        <v>12</v>
      </c>
      <c r="E210" s="24" t="str" cm="1">
        <f t="array" ref="E210">INDEX(PWR_Lab!$A$2:$A$179,AX210)</f>
        <v>ETCLEMATI-E</v>
      </c>
      <c r="F210" s="24" t="s">
        <v>7</v>
      </c>
      <c r="G210" s="24" t="s">
        <v>7</v>
      </c>
      <c r="H210" s="24" t="s">
        <v>7</v>
      </c>
      <c r="I210" s="24">
        <v>3</v>
      </c>
      <c r="J210" s="24" cm="1">
        <f t="array" ref="J210">-INDEX(PWR_Lab!$F$2:$I$179,AX210,AY210)</f>
        <v>-1.72E-2</v>
      </c>
      <c r="K210" s="24" t="s">
        <v>10</v>
      </c>
      <c r="L210" s="24" t="s">
        <v>10</v>
      </c>
      <c r="M210" s="24" t="s">
        <v>10</v>
      </c>
      <c r="N210" s="24" t="s">
        <v>10</v>
      </c>
      <c r="O210" s="24" t="s">
        <v>10</v>
      </c>
      <c r="P210" s="24" t="s">
        <v>10</v>
      </c>
      <c r="Q210" s="24" t="s">
        <v>10</v>
      </c>
      <c r="R210" s="24" t="s">
        <v>10</v>
      </c>
      <c r="S210" s="24" t="s">
        <v>10</v>
      </c>
      <c r="T210" s="24" t="s">
        <v>10</v>
      </c>
      <c r="U210" s="24" t="s">
        <v>10</v>
      </c>
      <c r="V210" s="24" t="s">
        <v>10</v>
      </c>
      <c r="W210" s="24" t="s">
        <v>10</v>
      </c>
      <c r="X210" s="24" t="s">
        <v>10</v>
      </c>
      <c r="Y210" s="24" t="s">
        <v>10</v>
      </c>
      <c r="Z210" s="24" t="s">
        <v>10</v>
      </c>
      <c r="AA210" s="24" t="s">
        <v>10</v>
      </c>
      <c r="AB210" s="24" t="s">
        <v>10</v>
      </c>
      <c r="AC210" s="24" t="s">
        <v>10</v>
      </c>
      <c r="AD210" s="24" t="s">
        <v>10</v>
      </c>
      <c r="AE210" s="24" t="s">
        <v>10</v>
      </c>
      <c r="AF210" s="24" t="s">
        <v>10</v>
      </c>
      <c r="AG210" s="24" t="s">
        <v>10</v>
      </c>
      <c r="AH210" s="24" t="s">
        <v>10</v>
      </c>
      <c r="AI210" s="24" t="s">
        <v>10</v>
      </c>
      <c r="AJ210" s="24" t="s">
        <v>10</v>
      </c>
      <c r="AK210" s="24" t="s">
        <v>10</v>
      </c>
      <c r="AL210" s="24" t="s">
        <v>10</v>
      </c>
      <c r="AM210" s="24" t="s">
        <v>10</v>
      </c>
      <c r="AN210" s="24" t="s">
        <v>10</v>
      </c>
      <c r="AO210" s="24" t="s">
        <v>10</v>
      </c>
      <c r="AP210" s="24" t="s">
        <v>10</v>
      </c>
      <c r="AX210" s="24">
        <f t="shared" si="10"/>
        <v>50</v>
      </c>
      <c r="AY210" s="24">
        <f t="shared" si="11"/>
        <v>1</v>
      </c>
    </row>
    <row r="211" spans="1:51" x14ac:dyDescent="0.25">
      <c r="A211" s="24" t="str">
        <f>IF(ISERROR(MATCH(E211,PWR_Lab!$S$3:$S$140,0)),"*","")</f>
        <v/>
      </c>
      <c r="B211" s="24" t="s">
        <v>18</v>
      </c>
      <c r="C211" s="24" t="str">
        <f t="shared" si="9"/>
        <v>UCPWR_FLAB-M</v>
      </c>
      <c r="D211" s="24" t="s">
        <v>12</v>
      </c>
      <c r="E211" s="24" t="str" cm="1">
        <f t="array" ref="E211">INDEX(PWR_Lab!$A$2:$A$179,AX211)</f>
        <v>ETCLEMATI-E</v>
      </c>
      <c r="F211" s="24" t="s">
        <v>7</v>
      </c>
      <c r="G211" s="24" t="s">
        <v>7</v>
      </c>
      <c r="H211" s="24" t="s">
        <v>7</v>
      </c>
      <c r="I211" s="24">
        <v>3</v>
      </c>
      <c r="J211" s="24" cm="1">
        <f t="array" ref="J211">-INDEX(PWR_Lab!$F$2:$I$179,AX211,AY211)</f>
        <v>-1.958E-2</v>
      </c>
      <c r="K211" s="24" t="s">
        <v>10</v>
      </c>
      <c r="L211" s="24" t="s">
        <v>10</v>
      </c>
      <c r="M211" s="24" t="s">
        <v>10</v>
      </c>
      <c r="N211" s="24" t="s">
        <v>10</v>
      </c>
      <c r="O211" s="24" t="s">
        <v>10</v>
      </c>
      <c r="P211" s="24" t="s">
        <v>10</v>
      </c>
      <c r="Q211" s="24" t="s">
        <v>10</v>
      </c>
      <c r="R211" s="24" t="s">
        <v>10</v>
      </c>
      <c r="S211" s="24" t="s">
        <v>10</v>
      </c>
      <c r="T211" s="24" t="s">
        <v>10</v>
      </c>
      <c r="U211" s="24" t="s">
        <v>10</v>
      </c>
      <c r="V211" s="24" t="s">
        <v>10</v>
      </c>
      <c r="W211" s="24" t="s">
        <v>10</v>
      </c>
      <c r="X211" s="24" t="s">
        <v>10</v>
      </c>
      <c r="Y211" s="24" t="s">
        <v>10</v>
      </c>
      <c r="Z211" s="24" t="s">
        <v>10</v>
      </c>
      <c r="AA211" s="24" t="s">
        <v>10</v>
      </c>
      <c r="AB211" s="24" t="s">
        <v>10</v>
      </c>
      <c r="AC211" s="24" t="s">
        <v>10</v>
      </c>
      <c r="AD211" s="24" t="s">
        <v>10</v>
      </c>
      <c r="AE211" s="24" t="s">
        <v>10</v>
      </c>
      <c r="AF211" s="24" t="s">
        <v>10</v>
      </c>
      <c r="AG211" s="24" t="s">
        <v>10</v>
      </c>
      <c r="AH211" s="24" t="s">
        <v>10</v>
      </c>
      <c r="AI211" s="24" t="s">
        <v>10</v>
      </c>
      <c r="AJ211" s="24" t="s">
        <v>10</v>
      </c>
      <c r="AK211" s="24" t="s">
        <v>10</v>
      </c>
      <c r="AL211" s="24" t="s">
        <v>10</v>
      </c>
      <c r="AM211" s="24" t="s">
        <v>10</v>
      </c>
      <c r="AN211" s="24" t="s">
        <v>10</v>
      </c>
      <c r="AO211" s="24" t="s">
        <v>10</v>
      </c>
      <c r="AP211" s="24" t="s">
        <v>10</v>
      </c>
      <c r="AX211" s="24">
        <f t="shared" si="10"/>
        <v>50</v>
      </c>
      <c r="AY211" s="24">
        <f t="shared" si="11"/>
        <v>2</v>
      </c>
    </row>
    <row r="212" spans="1:51" x14ac:dyDescent="0.25">
      <c r="A212" s="24" t="str">
        <f>IF(ISERROR(MATCH(E212,PWR_Lab!$S$3:$S$140,0)),"*","")</f>
        <v/>
      </c>
      <c r="B212" s="24" t="s">
        <v>18</v>
      </c>
      <c r="C212" s="24" t="str">
        <f t="shared" si="9"/>
        <v>UCPWR_FLAB-S</v>
      </c>
      <c r="D212" s="24" t="s">
        <v>12</v>
      </c>
      <c r="E212" s="24" t="str" cm="1">
        <f t="array" ref="E212">INDEX(PWR_Lab!$A$2:$A$179,AX212)</f>
        <v>ETCLEMATI-E</v>
      </c>
      <c r="F212" s="24" t="s">
        <v>7</v>
      </c>
      <c r="G212" s="24" t="s">
        <v>7</v>
      </c>
      <c r="H212" s="24" t="s">
        <v>7</v>
      </c>
      <c r="I212" s="24">
        <v>3</v>
      </c>
      <c r="J212" s="24" cm="1">
        <f t="array" ref="J212">-INDEX(PWR_Lab!$F$2:$I$179,AX212,AY212)</f>
        <v>-6.4769999999999994E-2</v>
      </c>
      <c r="K212" s="24" t="s">
        <v>10</v>
      </c>
      <c r="L212" s="24" t="s">
        <v>10</v>
      </c>
      <c r="M212" s="24" t="s">
        <v>10</v>
      </c>
      <c r="N212" s="24" t="s">
        <v>10</v>
      </c>
      <c r="O212" s="24" t="s">
        <v>10</v>
      </c>
      <c r="P212" s="24" t="s">
        <v>10</v>
      </c>
      <c r="Q212" s="24" t="s">
        <v>10</v>
      </c>
      <c r="R212" s="24" t="s">
        <v>10</v>
      </c>
      <c r="S212" s="24" t="s">
        <v>10</v>
      </c>
      <c r="T212" s="24" t="s">
        <v>10</v>
      </c>
      <c r="U212" s="24" t="s">
        <v>10</v>
      </c>
      <c r="V212" s="24" t="s">
        <v>10</v>
      </c>
      <c r="W212" s="24" t="s">
        <v>10</v>
      </c>
      <c r="X212" s="24" t="s">
        <v>10</v>
      </c>
      <c r="Y212" s="24" t="s">
        <v>10</v>
      </c>
      <c r="Z212" s="24" t="s">
        <v>10</v>
      </c>
      <c r="AA212" s="24" t="s">
        <v>10</v>
      </c>
      <c r="AB212" s="24" t="s">
        <v>10</v>
      </c>
      <c r="AC212" s="24" t="s">
        <v>10</v>
      </c>
      <c r="AD212" s="24" t="s">
        <v>10</v>
      </c>
      <c r="AE212" s="24" t="s">
        <v>10</v>
      </c>
      <c r="AF212" s="24" t="s">
        <v>10</v>
      </c>
      <c r="AG212" s="24" t="s">
        <v>10</v>
      </c>
      <c r="AH212" s="24" t="s">
        <v>10</v>
      </c>
      <c r="AI212" s="24" t="s">
        <v>10</v>
      </c>
      <c r="AJ212" s="24" t="s">
        <v>10</v>
      </c>
      <c r="AK212" s="24" t="s">
        <v>10</v>
      </c>
      <c r="AL212" s="24" t="s">
        <v>10</v>
      </c>
      <c r="AM212" s="24" t="s">
        <v>10</v>
      </c>
      <c r="AN212" s="24" t="s">
        <v>10</v>
      </c>
      <c r="AO212" s="24" t="s">
        <v>10</v>
      </c>
      <c r="AP212" s="24" t="s">
        <v>10</v>
      </c>
      <c r="AX212" s="24">
        <f t="shared" si="10"/>
        <v>50</v>
      </c>
      <c r="AY212" s="24">
        <f t="shared" si="11"/>
        <v>3</v>
      </c>
    </row>
    <row r="213" spans="1:51" x14ac:dyDescent="0.25">
      <c r="A213" s="24" t="str">
        <f>IF(ISERROR(MATCH(E213,PWR_Lab!$S$3:$S$140,0)),"*","")</f>
        <v/>
      </c>
      <c r="B213" s="24" t="s">
        <v>18</v>
      </c>
      <c r="C213" s="24" t="str">
        <f t="shared" si="9"/>
        <v>UCPWR_FLAB-T</v>
      </c>
      <c r="D213" s="24" t="s">
        <v>12</v>
      </c>
      <c r="E213" s="24" t="str" cm="1">
        <f t="array" ref="E213">INDEX(PWR_Lab!$A$2:$A$179,AX213)</f>
        <v>ETCLEMATI-E</v>
      </c>
      <c r="F213" s="24" t="s">
        <v>7</v>
      </c>
      <c r="G213" s="24" t="s">
        <v>7</v>
      </c>
      <c r="H213" s="24" t="s">
        <v>7</v>
      </c>
      <c r="I213" s="24">
        <v>3</v>
      </c>
      <c r="J213" s="24" cm="1">
        <f t="array" ref="J213">-INDEX(PWR_Lab!$F$2:$I$179,AX213,AY213)</f>
        <v>-0.23189000000000001</v>
      </c>
      <c r="K213" s="24" t="s">
        <v>10</v>
      </c>
      <c r="L213" s="24" t="s">
        <v>10</v>
      </c>
      <c r="M213" s="24" t="s">
        <v>10</v>
      </c>
      <c r="N213" s="24" t="s">
        <v>10</v>
      </c>
      <c r="O213" s="24" t="s">
        <v>10</v>
      </c>
      <c r="P213" s="24" t="s">
        <v>10</v>
      </c>
      <c r="Q213" s="24" t="s">
        <v>10</v>
      </c>
      <c r="R213" s="24" t="s">
        <v>10</v>
      </c>
      <c r="S213" s="24" t="s">
        <v>10</v>
      </c>
      <c r="T213" s="24" t="s">
        <v>10</v>
      </c>
      <c r="U213" s="24" t="s">
        <v>10</v>
      </c>
      <c r="V213" s="24" t="s">
        <v>10</v>
      </c>
      <c r="W213" s="24" t="s">
        <v>10</v>
      </c>
      <c r="X213" s="24" t="s">
        <v>10</v>
      </c>
      <c r="Y213" s="24" t="s">
        <v>10</v>
      </c>
      <c r="Z213" s="24" t="s">
        <v>10</v>
      </c>
      <c r="AA213" s="24" t="s">
        <v>10</v>
      </c>
      <c r="AB213" s="24" t="s">
        <v>10</v>
      </c>
      <c r="AC213" s="24" t="s">
        <v>10</v>
      </c>
      <c r="AD213" s="24" t="s">
        <v>10</v>
      </c>
      <c r="AE213" s="24" t="s">
        <v>10</v>
      </c>
      <c r="AF213" s="24" t="s">
        <v>10</v>
      </c>
      <c r="AG213" s="24" t="s">
        <v>10</v>
      </c>
      <c r="AH213" s="24" t="s">
        <v>10</v>
      </c>
      <c r="AI213" s="24" t="s">
        <v>10</v>
      </c>
      <c r="AJ213" s="24" t="s">
        <v>10</v>
      </c>
      <c r="AK213" s="24" t="s">
        <v>10</v>
      </c>
      <c r="AL213" s="24" t="s">
        <v>10</v>
      </c>
      <c r="AM213" s="24" t="s">
        <v>10</v>
      </c>
      <c r="AN213" s="24" t="s">
        <v>10</v>
      </c>
      <c r="AO213" s="24" t="s">
        <v>10</v>
      </c>
      <c r="AP213" s="24" t="s">
        <v>10</v>
      </c>
      <c r="AX213" s="24">
        <f t="shared" si="10"/>
        <v>50</v>
      </c>
      <c r="AY213" s="24">
        <f t="shared" si="11"/>
        <v>4</v>
      </c>
    </row>
    <row r="214" spans="1:51" x14ac:dyDescent="0.25">
      <c r="A214" s="24" t="str">
        <f>IF(ISERROR(MATCH(E214,PWR_Lab!$S$3:$S$140,0)),"*","")</f>
        <v/>
      </c>
      <c r="B214" s="24" t="s">
        <v>18</v>
      </c>
      <c r="C214" s="24" t="str">
        <f t="shared" si="9"/>
        <v>UCPWR_FLAB-P</v>
      </c>
      <c r="D214" s="24" t="s">
        <v>12</v>
      </c>
      <c r="E214" s="24" t="str" cm="1">
        <f t="array" ref="E214">INDEX(PWR_Lab!$A$2:$A$179,AX214)</f>
        <v>ETCLEMATL-E</v>
      </c>
      <c r="F214" s="24" t="s">
        <v>7</v>
      </c>
      <c r="G214" s="24" t="s">
        <v>7</v>
      </c>
      <c r="H214" s="24" t="s">
        <v>7</v>
      </c>
      <c r="I214" s="24">
        <v>3</v>
      </c>
      <c r="J214" s="24" cm="1">
        <f t="array" ref="J214">-INDEX(PWR_Lab!$F$2:$I$179,AX214,AY214)</f>
        <v>-1.72E-2</v>
      </c>
      <c r="K214" s="24" t="s">
        <v>10</v>
      </c>
      <c r="L214" s="24" t="s">
        <v>10</v>
      </c>
      <c r="M214" s="24" t="s">
        <v>10</v>
      </c>
      <c r="N214" s="24" t="s">
        <v>10</v>
      </c>
      <c r="O214" s="24" t="s">
        <v>10</v>
      </c>
      <c r="P214" s="24" t="s">
        <v>10</v>
      </c>
      <c r="Q214" s="24" t="s">
        <v>10</v>
      </c>
      <c r="R214" s="24" t="s">
        <v>10</v>
      </c>
      <c r="S214" s="24" t="s">
        <v>10</v>
      </c>
      <c r="T214" s="24" t="s">
        <v>10</v>
      </c>
      <c r="U214" s="24" t="s">
        <v>10</v>
      </c>
      <c r="V214" s="24" t="s">
        <v>10</v>
      </c>
      <c r="W214" s="24" t="s">
        <v>10</v>
      </c>
      <c r="X214" s="24" t="s">
        <v>10</v>
      </c>
      <c r="Y214" s="24" t="s">
        <v>10</v>
      </c>
      <c r="Z214" s="24" t="s">
        <v>10</v>
      </c>
      <c r="AA214" s="24" t="s">
        <v>10</v>
      </c>
      <c r="AB214" s="24" t="s">
        <v>10</v>
      </c>
      <c r="AC214" s="24" t="s">
        <v>10</v>
      </c>
      <c r="AD214" s="24" t="s">
        <v>10</v>
      </c>
      <c r="AE214" s="24" t="s">
        <v>10</v>
      </c>
      <c r="AF214" s="24" t="s">
        <v>10</v>
      </c>
      <c r="AG214" s="24" t="s">
        <v>10</v>
      </c>
      <c r="AH214" s="24" t="s">
        <v>10</v>
      </c>
      <c r="AI214" s="24" t="s">
        <v>10</v>
      </c>
      <c r="AJ214" s="24" t="s">
        <v>10</v>
      </c>
      <c r="AK214" s="24" t="s">
        <v>10</v>
      </c>
      <c r="AL214" s="24" t="s">
        <v>10</v>
      </c>
      <c r="AM214" s="24" t="s">
        <v>10</v>
      </c>
      <c r="AN214" s="24" t="s">
        <v>10</v>
      </c>
      <c r="AO214" s="24" t="s">
        <v>10</v>
      </c>
      <c r="AP214" s="24" t="s">
        <v>10</v>
      </c>
      <c r="AX214" s="24">
        <f t="shared" si="10"/>
        <v>51</v>
      </c>
      <c r="AY214" s="24">
        <f t="shared" si="11"/>
        <v>1</v>
      </c>
    </row>
    <row r="215" spans="1:51" x14ac:dyDescent="0.25">
      <c r="A215" s="24" t="str">
        <f>IF(ISERROR(MATCH(E215,PWR_Lab!$S$3:$S$140,0)),"*","")</f>
        <v/>
      </c>
      <c r="B215" s="24" t="s">
        <v>18</v>
      </c>
      <c r="C215" s="24" t="str">
        <f t="shared" si="9"/>
        <v>UCPWR_FLAB-M</v>
      </c>
      <c r="D215" s="24" t="s">
        <v>12</v>
      </c>
      <c r="E215" s="24" t="str" cm="1">
        <f t="array" ref="E215">INDEX(PWR_Lab!$A$2:$A$179,AX215)</f>
        <v>ETCLEMATL-E</v>
      </c>
      <c r="F215" s="24" t="s">
        <v>7</v>
      </c>
      <c r="G215" s="24" t="s">
        <v>7</v>
      </c>
      <c r="H215" s="24" t="s">
        <v>7</v>
      </c>
      <c r="I215" s="24">
        <v>3</v>
      </c>
      <c r="J215" s="24" cm="1">
        <f t="array" ref="J215">-INDEX(PWR_Lab!$F$2:$I$179,AX215,AY215)</f>
        <v>-1.958E-2</v>
      </c>
      <c r="K215" s="24" t="s">
        <v>10</v>
      </c>
      <c r="L215" s="24" t="s">
        <v>10</v>
      </c>
      <c r="M215" s="24" t="s">
        <v>10</v>
      </c>
      <c r="N215" s="24" t="s">
        <v>10</v>
      </c>
      <c r="O215" s="24" t="s">
        <v>10</v>
      </c>
      <c r="P215" s="24" t="s">
        <v>10</v>
      </c>
      <c r="Q215" s="24" t="s">
        <v>10</v>
      </c>
      <c r="R215" s="24" t="s">
        <v>10</v>
      </c>
      <c r="S215" s="24" t="s">
        <v>10</v>
      </c>
      <c r="T215" s="24" t="s">
        <v>10</v>
      </c>
      <c r="U215" s="24" t="s">
        <v>10</v>
      </c>
      <c r="V215" s="24" t="s">
        <v>10</v>
      </c>
      <c r="W215" s="24" t="s">
        <v>10</v>
      </c>
      <c r="X215" s="24" t="s">
        <v>10</v>
      </c>
      <c r="Y215" s="24" t="s">
        <v>10</v>
      </c>
      <c r="Z215" s="24" t="s">
        <v>10</v>
      </c>
      <c r="AA215" s="24" t="s">
        <v>10</v>
      </c>
      <c r="AB215" s="24" t="s">
        <v>10</v>
      </c>
      <c r="AC215" s="24" t="s">
        <v>10</v>
      </c>
      <c r="AD215" s="24" t="s">
        <v>10</v>
      </c>
      <c r="AE215" s="24" t="s">
        <v>10</v>
      </c>
      <c r="AF215" s="24" t="s">
        <v>10</v>
      </c>
      <c r="AG215" s="24" t="s">
        <v>10</v>
      </c>
      <c r="AH215" s="24" t="s">
        <v>10</v>
      </c>
      <c r="AI215" s="24" t="s">
        <v>10</v>
      </c>
      <c r="AJ215" s="24" t="s">
        <v>10</v>
      </c>
      <c r="AK215" s="24" t="s">
        <v>10</v>
      </c>
      <c r="AL215" s="24" t="s">
        <v>10</v>
      </c>
      <c r="AM215" s="24" t="s">
        <v>10</v>
      </c>
      <c r="AN215" s="24" t="s">
        <v>10</v>
      </c>
      <c r="AO215" s="24" t="s">
        <v>10</v>
      </c>
      <c r="AP215" s="24" t="s">
        <v>10</v>
      </c>
      <c r="AX215" s="24">
        <f t="shared" si="10"/>
        <v>51</v>
      </c>
      <c r="AY215" s="24">
        <f t="shared" si="11"/>
        <v>2</v>
      </c>
    </row>
    <row r="216" spans="1:51" x14ac:dyDescent="0.25">
      <c r="A216" s="24" t="str">
        <f>IF(ISERROR(MATCH(E216,PWR_Lab!$S$3:$S$140,0)),"*","")</f>
        <v/>
      </c>
      <c r="B216" s="24" t="s">
        <v>18</v>
      </c>
      <c r="C216" s="24" t="str">
        <f t="shared" si="9"/>
        <v>UCPWR_FLAB-S</v>
      </c>
      <c r="D216" s="24" t="s">
        <v>12</v>
      </c>
      <c r="E216" s="24" t="str" cm="1">
        <f t="array" ref="E216">INDEX(PWR_Lab!$A$2:$A$179,AX216)</f>
        <v>ETCLEMATL-E</v>
      </c>
      <c r="F216" s="24" t="s">
        <v>7</v>
      </c>
      <c r="G216" s="24" t="s">
        <v>7</v>
      </c>
      <c r="H216" s="24" t="s">
        <v>7</v>
      </c>
      <c r="I216" s="24">
        <v>3</v>
      </c>
      <c r="J216" s="24" cm="1">
        <f t="array" ref="J216">-INDEX(PWR_Lab!$F$2:$I$179,AX216,AY216)</f>
        <v>-6.4769999999999994E-2</v>
      </c>
      <c r="K216" s="24" t="s">
        <v>10</v>
      </c>
      <c r="L216" s="24" t="s">
        <v>10</v>
      </c>
      <c r="M216" s="24" t="s">
        <v>10</v>
      </c>
      <c r="N216" s="24" t="s">
        <v>10</v>
      </c>
      <c r="O216" s="24" t="s">
        <v>10</v>
      </c>
      <c r="P216" s="24" t="s">
        <v>10</v>
      </c>
      <c r="Q216" s="24" t="s">
        <v>10</v>
      </c>
      <c r="R216" s="24" t="s">
        <v>10</v>
      </c>
      <c r="S216" s="24" t="s">
        <v>10</v>
      </c>
      <c r="T216" s="24" t="s">
        <v>10</v>
      </c>
      <c r="U216" s="24" t="s">
        <v>10</v>
      </c>
      <c r="V216" s="24" t="s">
        <v>10</v>
      </c>
      <c r="W216" s="24" t="s">
        <v>10</v>
      </c>
      <c r="X216" s="24" t="s">
        <v>10</v>
      </c>
      <c r="Y216" s="24" t="s">
        <v>10</v>
      </c>
      <c r="Z216" s="24" t="s">
        <v>10</v>
      </c>
      <c r="AA216" s="24" t="s">
        <v>10</v>
      </c>
      <c r="AB216" s="24" t="s">
        <v>10</v>
      </c>
      <c r="AC216" s="24" t="s">
        <v>10</v>
      </c>
      <c r="AD216" s="24" t="s">
        <v>10</v>
      </c>
      <c r="AE216" s="24" t="s">
        <v>10</v>
      </c>
      <c r="AF216" s="24" t="s">
        <v>10</v>
      </c>
      <c r="AG216" s="24" t="s">
        <v>10</v>
      </c>
      <c r="AH216" s="24" t="s">
        <v>10</v>
      </c>
      <c r="AI216" s="24" t="s">
        <v>10</v>
      </c>
      <c r="AJ216" s="24" t="s">
        <v>10</v>
      </c>
      <c r="AK216" s="24" t="s">
        <v>10</v>
      </c>
      <c r="AL216" s="24" t="s">
        <v>10</v>
      </c>
      <c r="AM216" s="24" t="s">
        <v>10</v>
      </c>
      <c r="AN216" s="24" t="s">
        <v>10</v>
      </c>
      <c r="AO216" s="24" t="s">
        <v>10</v>
      </c>
      <c r="AP216" s="24" t="s">
        <v>10</v>
      </c>
      <c r="AX216" s="24">
        <f t="shared" si="10"/>
        <v>51</v>
      </c>
      <c r="AY216" s="24">
        <f t="shared" si="11"/>
        <v>3</v>
      </c>
    </row>
    <row r="217" spans="1:51" x14ac:dyDescent="0.25">
      <c r="A217" s="24" t="str">
        <f>IF(ISERROR(MATCH(E217,PWR_Lab!$S$3:$S$140,0)),"*","")</f>
        <v/>
      </c>
      <c r="B217" s="24" t="s">
        <v>18</v>
      </c>
      <c r="C217" s="24" t="str">
        <f t="shared" si="9"/>
        <v>UCPWR_FLAB-T</v>
      </c>
      <c r="D217" s="24" t="s">
        <v>12</v>
      </c>
      <c r="E217" s="24" t="str" cm="1">
        <f t="array" ref="E217">INDEX(PWR_Lab!$A$2:$A$179,AX217)</f>
        <v>ETCLEMATL-E</v>
      </c>
      <c r="F217" s="24" t="s">
        <v>7</v>
      </c>
      <c r="G217" s="24" t="s">
        <v>7</v>
      </c>
      <c r="H217" s="24" t="s">
        <v>7</v>
      </c>
      <c r="I217" s="24">
        <v>3</v>
      </c>
      <c r="J217" s="24" cm="1">
        <f t="array" ref="J217">-INDEX(PWR_Lab!$F$2:$I$179,AX217,AY217)</f>
        <v>-0.23189000000000001</v>
      </c>
      <c r="K217" s="24" t="s">
        <v>10</v>
      </c>
      <c r="L217" s="24" t="s">
        <v>10</v>
      </c>
      <c r="M217" s="24" t="s">
        <v>10</v>
      </c>
      <c r="N217" s="24" t="s">
        <v>10</v>
      </c>
      <c r="O217" s="24" t="s">
        <v>10</v>
      </c>
      <c r="P217" s="24" t="s">
        <v>10</v>
      </c>
      <c r="Q217" s="24" t="s">
        <v>10</v>
      </c>
      <c r="R217" s="24" t="s">
        <v>10</v>
      </c>
      <c r="S217" s="24" t="s">
        <v>10</v>
      </c>
      <c r="T217" s="24" t="s">
        <v>10</v>
      </c>
      <c r="U217" s="24" t="s">
        <v>10</v>
      </c>
      <c r="V217" s="24" t="s">
        <v>10</v>
      </c>
      <c r="W217" s="24" t="s">
        <v>10</v>
      </c>
      <c r="X217" s="24" t="s">
        <v>10</v>
      </c>
      <c r="Y217" s="24" t="s">
        <v>10</v>
      </c>
      <c r="Z217" s="24" t="s">
        <v>10</v>
      </c>
      <c r="AA217" s="24" t="s">
        <v>10</v>
      </c>
      <c r="AB217" s="24" t="s">
        <v>10</v>
      </c>
      <c r="AC217" s="24" t="s">
        <v>10</v>
      </c>
      <c r="AD217" s="24" t="s">
        <v>10</v>
      </c>
      <c r="AE217" s="24" t="s">
        <v>10</v>
      </c>
      <c r="AF217" s="24" t="s">
        <v>10</v>
      </c>
      <c r="AG217" s="24" t="s">
        <v>10</v>
      </c>
      <c r="AH217" s="24" t="s">
        <v>10</v>
      </c>
      <c r="AI217" s="24" t="s">
        <v>10</v>
      </c>
      <c r="AJ217" s="24" t="s">
        <v>10</v>
      </c>
      <c r="AK217" s="24" t="s">
        <v>10</v>
      </c>
      <c r="AL217" s="24" t="s">
        <v>10</v>
      </c>
      <c r="AM217" s="24" t="s">
        <v>10</v>
      </c>
      <c r="AN217" s="24" t="s">
        <v>10</v>
      </c>
      <c r="AO217" s="24" t="s">
        <v>10</v>
      </c>
      <c r="AP217" s="24" t="s">
        <v>10</v>
      </c>
      <c r="AX217" s="24">
        <f t="shared" si="10"/>
        <v>51</v>
      </c>
      <c r="AY217" s="24">
        <f t="shared" si="11"/>
        <v>4</v>
      </c>
    </row>
    <row r="218" spans="1:51" x14ac:dyDescent="0.25">
      <c r="A218" s="24" t="str">
        <f>IF(ISERROR(MATCH(E218,PWR_Lab!$S$3:$S$140,0)),"*","")</f>
        <v/>
      </c>
      <c r="B218" s="24" t="s">
        <v>18</v>
      </c>
      <c r="C218" s="24" t="str">
        <f t="shared" si="9"/>
        <v>UCPWR_FLAB-P</v>
      </c>
      <c r="D218" s="24" t="s">
        <v>12</v>
      </c>
      <c r="E218" s="24" t="str" cm="1">
        <f t="array" ref="E218">INDEX(PWR_Lab!$A$2:$A$179,AX218)</f>
        <v>ETCLEMEDU-N</v>
      </c>
      <c r="F218" s="24" t="s">
        <v>7</v>
      </c>
      <c r="G218" s="24" t="s">
        <v>7</v>
      </c>
      <c r="H218" s="24" t="s">
        <v>7</v>
      </c>
      <c r="I218" s="24">
        <v>3</v>
      </c>
      <c r="J218" s="24" cm="1">
        <f t="array" ref="J218">-INDEX(PWR_Lab!$F$2:$I$179,AX218,AY218)</f>
        <v>-1.72E-2</v>
      </c>
      <c r="K218" s="24" t="s">
        <v>10</v>
      </c>
      <c r="L218" s="24" t="s">
        <v>10</v>
      </c>
      <c r="M218" s="24" t="s">
        <v>10</v>
      </c>
      <c r="N218" s="24" t="s">
        <v>10</v>
      </c>
      <c r="O218" s="24" t="s">
        <v>10</v>
      </c>
      <c r="P218" s="24" t="s">
        <v>10</v>
      </c>
      <c r="Q218" s="24" t="s">
        <v>10</v>
      </c>
      <c r="R218" s="24" t="s">
        <v>10</v>
      </c>
      <c r="S218" s="24" t="s">
        <v>10</v>
      </c>
      <c r="T218" s="24" t="s">
        <v>10</v>
      </c>
      <c r="U218" s="24" t="s">
        <v>10</v>
      </c>
      <c r="V218" s="24" t="s">
        <v>10</v>
      </c>
      <c r="W218" s="24" t="s">
        <v>10</v>
      </c>
      <c r="X218" s="24" t="s">
        <v>10</v>
      </c>
      <c r="Y218" s="24" t="s">
        <v>10</v>
      </c>
      <c r="Z218" s="24" t="s">
        <v>10</v>
      </c>
      <c r="AA218" s="24" t="s">
        <v>10</v>
      </c>
      <c r="AB218" s="24" t="s">
        <v>10</v>
      </c>
      <c r="AC218" s="24" t="s">
        <v>10</v>
      </c>
      <c r="AD218" s="24" t="s">
        <v>10</v>
      </c>
      <c r="AE218" s="24" t="s">
        <v>10</v>
      </c>
      <c r="AF218" s="24" t="s">
        <v>10</v>
      </c>
      <c r="AG218" s="24" t="s">
        <v>10</v>
      </c>
      <c r="AH218" s="24" t="s">
        <v>10</v>
      </c>
      <c r="AI218" s="24" t="s">
        <v>10</v>
      </c>
      <c r="AJ218" s="24" t="s">
        <v>10</v>
      </c>
      <c r="AK218" s="24" t="s">
        <v>10</v>
      </c>
      <c r="AL218" s="24" t="s">
        <v>10</v>
      </c>
      <c r="AM218" s="24" t="s">
        <v>10</v>
      </c>
      <c r="AN218" s="24" t="s">
        <v>10</v>
      </c>
      <c r="AO218" s="24" t="s">
        <v>10</v>
      </c>
      <c r="AP218" s="24" t="s">
        <v>10</v>
      </c>
      <c r="AX218" s="24">
        <f t="shared" si="10"/>
        <v>52</v>
      </c>
      <c r="AY218" s="24">
        <f t="shared" si="11"/>
        <v>1</v>
      </c>
    </row>
    <row r="219" spans="1:51" x14ac:dyDescent="0.25">
      <c r="A219" s="24" t="str">
        <f>IF(ISERROR(MATCH(E219,PWR_Lab!$S$3:$S$140,0)),"*","")</f>
        <v/>
      </c>
      <c r="B219" s="24" t="s">
        <v>18</v>
      </c>
      <c r="C219" s="24" t="str">
        <f t="shared" si="9"/>
        <v>UCPWR_FLAB-M</v>
      </c>
      <c r="D219" s="24" t="s">
        <v>12</v>
      </c>
      <c r="E219" s="24" t="str" cm="1">
        <f t="array" ref="E219">INDEX(PWR_Lab!$A$2:$A$179,AX219)</f>
        <v>ETCLEMEDU-N</v>
      </c>
      <c r="F219" s="24" t="s">
        <v>7</v>
      </c>
      <c r="G219" s="24" t="s">
        <v>7</v>
      </c>
      <c r="H219" s="24" t="s">
        <v>7</v>
      </c>
      <c r="I219" s="24">
        <v>3</v>
      </c>
      <c r="J219" s="24" cm="1">
        <f t="array" ref="J219">-INDEX(PWR_Lab!$F$2:$I$179,AX219,AY219)</f>
        <v>-1.958E-2</v>
      </c>
      <c r="K219" s="24" t="s">
        <v>10</v>
      </c>
      <c r="L219" s="24" t="s">
        <v>10</v>
      </c>
      <c r="M219" s="24" t="s">
        <v>10</v>
      </c>
      <c r="N219" s="24" t="s">
        <v>10</v>
      </c>
      <c r="O219" s="24" t="s">
        <v>10</v>
      </c>
      <c r="P219" s="24" t="s">
        <v>10</v>
      </c>
      <c r="Q219" s="24" t="s">
        <v>10</v>
      </c>
      <c r="R219" s="24" t="s">
        <v>10</v>
      </c>
      <c r="S219" s="24" t="s">
        <v>10</v>
      </c>
      <c r="T219" s="24" t="s">
        <v>10</v>
      </c>
      <c r="U219" s="24" t="s">
        <v>10</v>
      </c>
      <c r="V219" s="24" t="s">
        <v>10</v>
      </c>
      <c r="W219" s="24" t="s">
        <v>10</v>
      </c>
      <c r="X219" s="24" t="s">
        <v>10</v>
      </c>
      <c r="Y219" s="24" t="s">
        <v>10</v>
      </c>
      <c r="Z219" s="24" t="s">
        <v>10</v>
      </c>
      <c r="AA219" s="24" t="s">
        <v>10</v>
      </c>
      <c r="AB219" s="24" t="s">
        <v>10</v>
      </c>
      <c r="AC219" s="24" t="s">
        <v>10</v>
      </c>
      <c r="AD219" s="24" t="s">
        <v>10</v>
      </c>
      <c r="AE219" s="24" t="s">
        <v>10</v>
      </c>
      <c r="AF219" s="24" t="s">
        <v>10</v>
      </c>
      <c r="AG219" s="24" t="s">
        <v>10</v>
      </c>
      <c r="AH219" s="24" t="s">
        <v>10</v>
      </c>
      <c r="AI219" s="24" t="s">
        <v>10</v>
      </c>
      <c r="AJ219" s="24" t="s">
        <v>10</v>
      </c>
      <c r="AK219" s="24" t="s">
        <v>10</v>
      </c>
      <c r="AL219" s="24" t="s">
        <v>10</v>
      </c>
      <c r="AM219" s="24" t="s">
        <v>10</v>
      </c>
      <c r="AN219" s="24" t="s">
        <v>10</v>
      </c>
      <c r="AO219" s="24" t="s">
        <v>10</v>
      </c>
      <c r="AP219" s="24" t="s">
        <v>10</v>
      </c>
      <c r="AX219" s="24">
        <f t="shared" si="10"/>
        <v>52</v>
      </c>
      <c r="AY219" s="24">
        <f t="shared" si="11"/>
        <v>2</v>
      </c>
    </row>
    <row r="220" spans="1:51" x14ac:dyDescent="0.25">
      <c r="A220" s="24" t="str">
        <f>IF(ISERROR(MATCH(E220,PWR_Lab!$S$3:$S$140,0)),"*","")</f>
        <v/>
      </c>
      <c r="B220" s="24" t="s">
        <v>18</v>
      </c>
      <c r="C220" s="24" t="str">
        <f t="shared" si="9"/>
        <v>UCPWR_FLAB-S</v>
      </c>
      <c r="D220" s="24" t="s">
        <v>12</v>
      </c>
      <c r="E220" s="24" t="str" cm="1">
        <f t="array" ref="E220">INDEX(PWR_Lab!$A$2:$A$179,AX220)</f>
        <v>ETCLEMEDU-N</v>
      </c>
      <c r="F220" s="24" t="s">
        <v>7</v>
      </c>
      <c r="G220" s="24" t="s">
        <v>7</v>
      </c>
      <c r="H220" s="24" t="s">
        <v>7</v>
      </c>
      <c r="I220" s="24">
        <v>3</v>
      </c>
      <c r="J220" s="24" cm="1">
        <f t="array" ref="J220">-INDEX(PWR_Lab!$F$2:$I$179,AX220,AY220)</f>
        <v>-6.4769999999999994E-2</v>
      </c>
      <c r="K220" s="24" t="s">
        <v>10</v>
      </c>
      <c r="L220" s="24" t="s">
        <v>10</v>
      </c>
      <c r="M220" s="24" t="s">
        <v>10</v>
      </c>
      <c r="N220" s="24" t="s">
        <v>10</v>
      </c>
      <c r="O220" s="24" t="s">
        <v>10</v>
      </c>
      <c r="P220" s="24" t="s">
        <v>10</v>
      </c>
      <c r="Q220" s="24" t="s">
        <v>10</v>
      </c>
      <c r="R220" s="24" t="s">
        <v>10</v>
      </c>
      <c r="S220" s="24" t="s">
        <v>10</v>
      </c>
      <c r="T220" s="24" t="s">
        <v>10</v>
      </c>
      <c r="U220" s="24" t="s">
        <v>10</v>
      </c>
      <c r="V220" s="24" t="s">
        <v>10</v>
      </c>
      <c r="W220" s="24" t="s">
        <v>10</v>
      </c>
      <c r="X220" s="24" t="s">
        <v>10</v>
      </c>
      <c r="Y220" s="24" t="s">
        <v>10</v>
      </c>
      <c r="Z220" s="24" t="s">
        <v>10</v>
      </c>
      <c r="AA220" s="24" t="s">
        <v>10</v>
      </c>
      <c r="AB220" s="24" t="s">
        <v>10</v>
      </c>
      <c r="AC220" s="24" t="s">
        <v>10</v>
      </c>
      <c r="AD220" s="24" t="s">
        <v>10</v>
      </c>
      <c r="AE220" s="24" t="s">
        <v>10</v>
      </c>
      <c r="AF220" s="24" t="s">
        <v>10</v>
      </c>
      <c r="AG220" s="24" t="s">
        <v>10</v>
      </c>
      <c r="AH220" s="24" t="s">
        <v>10</v>
      </c>
      <c r="AI220" s="24" t="s">
        <v>10</v>
      </c>
      <c r="AJ220" s="24" t="s">
        <v>10</v>
      </c>
      <c r="AK220" s="24" t="s">
        <v>10</v>
      </c>
      <c r="AL220" s="24" t="s">
        <v>10</v>
      </c>
      <c r="AM220" s="24" t="s">
        <v>10</v>
      </c>
      <c r="AN220" s="24" t="s">
        <v>10</v>
      </c>
      <c r="AO220" s="24" t="s">
        <v>10</v>
      </c>
      <c r="AP220" s="24" t="s">
        <v>10</v>
      </c>
      <c r="AX220" s="24">
        <f t="shared" si="10"/>
        <v>52</v>
      </c>
      <c r="AY220" s="24">
        <f t="shared" si="11"/>
        <v>3</v>
      </c>
    </row>
    <row r="221" spans="1:51" x14ac:dyDescent="0.25">
      <c r="A221" s="24" t="str">
        <f>IF(ISERROR(MATCH(E221,PWR_Lab!$S$3:$S$140,0)),"*","")</f>
        <v/>
      </c>
      <c r="B221" s="24" t="s">
        <v>18</v>
      </c>
      <c r="C221" s="24" t="str">
        <f t="shared" si="9"/>
        <v>UCPWR_FLAB-T</v>
      </c>
      <c r="D221" s="24" t="s">
        <v>12</v>
      </c>
      <c r="E221" s="24" t="str" cm="1">
        <f t="array" ref="E221">INDEX(PWR_Lab!$A$2:$A$179,AX221)</f>
        <v>ETCLEMEDU-N</v>
      </c>
      <c r="F221" s="24" t="s">
        <v>7</v>
      </c>
      <c r="G221" s="24" t="s">
        <v>7</v>
      </c>
      <c r="H221" s="24" t="s">
        <v>7</v>
      </c>
      <c r="I221" s="24">
        <v>3</v>
      </c>
      <c r="J221" s="24" cm="1">
        <f t="array" ref="J221">-INDEX(PWR_Lab!$F$2:$I$179,AX221,AY221)</f>
        <v>-0.23189000000000001</v>
      </c>
      <c r="K221" s="24" t="s">
        <v>10</v>
      </c>
      <c r="L221" s="24" t="s">
        <v>10</v>
      </c>
      <c r="M221" s="24" t="s">
        <v>10</v>
      </c>
      <c r="N221" s="24" t="s">
        <v>10</v>
      </c>
      <c r="O221" s="24" t="s">
        <v>10</v>
      </c>
      <c r="P221" s="24" t="s">
        <v>10</v>
      </c>
      <c r="Q221" s="24" t="s">
        <v>10</v>
      </c>
      <c r="R221" s="24" t="s">
        <v>10</v>
      </c>
      <c r="S221" s="24" t="s">
        <v>10</v>
      </c>
      <c r="T221" s="24" t="s">
        <v>10</v>
      </c>
      <c r="U221" s="24" t="s">
        <v>10</v>
      </c>
      <c r="V221" s="24" t="s">
        <v>10</v>
      </c>
      <c r="W221" s="24" t="s">
        <v>10</v>
      </c>
      <c r="X221" s="24" t="s">
        <v>10</v>
      </c>
      <c r="Y221" s="24" t="s">
        <v>10</v>
      </c>
      <c r="Z221" s="24" t="s">
        <v>10</v>
      </c>
      <c r="AA221" s="24" t="s">
        <v>10</v>
      </c>
      <c r="AB221" s="24" t="s">
        <v>10</v>
      </c>
      <c r="AC221" s="24" t="s">
        <v>10</v>
      </c>
      <c r="AD221" s="24" t="s">
        <v>10</v>
      </c>
      <c r="AE221" s="24" t="s">
        <v>10</v>
      </c>
      <c r="AF221" s="24" t="s">
        <v>10</v>
      </c>
      <c r="AG221" s="24" t="s">
        <v>10</v>
      </c>
      <c r="AH221" s="24" t="s">
        <v>10</v>
      </c>
      <c r="AI221" s="24" t="s">
        <v>10</v>
      </c>
      <c r="AJ221" s="24" t="s">
        <v>10</v>
      </c>
      <c r="AK221" s="24" t="s">
        <v>10</v>
      </c>
      <c r="AL221" s="24" t="s">
        <v>10</v>
      </c>
      <c r="AM221" s="24" t="s">
        <v>10</v>
      </c>
      <c r="AN221" s="24" t="s">
        <v>10</v>
      </c>
      <c r="AO221" s="24" t="s">
        <v>10</v>
      </c>
      <c r="AP221" s="24" t="s">
        <v>10</v>
      </c>
      <c r="AX221" s="24">
        <f t="shared" si="10"/>
        <v>52</v>
      </c>
      <c r="AY221" s="24">
        <f t="shared" si="11"/>
        <v>4</v>
      </c>
    </row>
    <row r="222" spans="1:51" x14ac:dyDescent="0.25">
      <c r="A222" s="24" t="str">
        <f>IF(ISERROR(MATCH(E222,PWR_Lab!$S$3:$S$140,0)),"*","")</f>
        <v/>
      </c>
      <c r="B222" s="24" t="s">
        <v>18</v>
      </c>
      <c r="C222" s="24" t="str">
        <f t="shared" si="9"/>
        <v>UCPWR_FLAB-P</v>
      </c>
      <c r="D222" s="24" t="s">
        <v>12</v>
      </c>
      <c r="E222" s="24" t="str" cm="1">
        <f t="array" ref="E222">INDEX(PWR_Lab!$A$2:$A$179,AX222)</f>
        <v>ETCLETUTU-E</v>
      </c>
      <c r="F222" s="24" t="s">
        <v>7</v>
      </c>
      <c r="G222" s="24" t="s">
        <v>7</v>
      </c>
      <c r="H222" s="24" t="s">
        <v>7</v>
      </c>
      <c r="I222" s="24">
        <v>3</v>
      </c>
      <c r="J222" s="24" cm="1">
        <f t="array" ref="J222">-INDEX(PWR_Lab!$F$2:$I$179,AX222,AY222)</f>
        <v>-1.72E-2</v>
      </c>
      <c r="K222" s="24" t="s">
        <v>10</v>
      </c>
      <c r="L222" s="24" t="s">
        <v>10</v>
      </c>
      <c r="M222" s="24" t="s">
        <v>10</v>
      </c>
      <c r="N222" s="24" t="s">
        <v>10</v>
      </c>
      <c r="O222" s="24" t="s">
        <v>10</v>
      </c>
      <c r="P222" s="24" t="s">
        <v>10</v>
      </c>
      <c r="Q222" s="24" t="s">
        <v>10</v>
      </c>
      <c r="R222" s="24" t="s">
        <v>10</v>
      </c>
      <c r="S222" s="24" t="s">
        <v>10</v>
      </c>
      <c r="T222" s="24" t="s">
        <v>10</v>
      </c>
      <c r="U222" s="24" t="s">
        <v>10</v>
      </c>
      <c r="V222" s="24" t="s">
        <v>10</v>
      </c>
      <c r="W222" s="24" t="s">
        <v>10</v>
      </c>
      <c r="X222" s="24" t="s">
        <v>10</v>
      </c>
      <c r="Y222" s="24" t="s">
        <v>10</v>
      </c>
      <c r="Z222" s="24" t="s">
        <v>10</v>
      </c>
      <c r="AA222" s="24" t="s">
        <v>10</v>
      </c>
      <c r="AB222" s="24" t="s">
        <v>10</v>
      </c>
      <c r="AC222" s="24" t="s">
        <v>10</v>
      </c>
      <c r="AD222" s="24" t="s">
        <v>10</v>
      </c>
      <c r="AE222" s="24" t="s">
        <v>10</v>
      </c>
      <c r="AF222" s="24" t="s">
        <v>10</v>
      </c>
      <c r="AG222" s="24" t="s">
        <v>10</v>
      </c>
      <c r="AH222" s="24" t="s">
        <v>10</v>
      </c>
      <c r="AI222" s="24" t="s">
        <v>10</v>
      </c>
      <c r="AJ222" s="24" t="s">
        <v>10</v>
      </c>
      <c r="AK222" s="24" t="s">
        <v>10</v>
      </c>
      <c r="AL222" s="24" t="s">
        <v>10</v>
      </c>
      <c r="AM222" s="24" t="s">
        <v>10</v>
      </c>
      <c r="AN222" s="24" t="s">
        <v>10</v>
      </c>
      <c r="AO222" s="24" t="s">
        <v>10</v>
      </c>
      <c r="AP222" s="24" t="s">
        <v>10</v>
      </c>
      <c r="AX222" s="24">
        <f t="shared" si="10"/>
        <v>53</v>
      </c>
      <c r="AY222" s="24">
        <f t="shared" si="11"/>
        <v>1</v>
      </c>
    </row>
    <row r="223" spans="1:51" x14ac:dyDescent="0.25">
      <c r="A223" s="24" t="str">
        <f>IF(ISERROR(MATCH(E223,PWR_Lab!$S$3:$S$140,0)),"*","")</f>
        <v/>
      </c>
      <c r="B223" s="24" t="s">
        <v>18</v>
      </c>
      <c r="C223" s="24" t="str">
        <f t="shared" si="9"/>
        <v>UCPWR_FLAB-M</v>
      </c>
      <c r="D223" s="24" t="s">
        <v>12</v>
      </c>
      <c r="E223" s="24" t="str" cm="1">
        <f t="array" ref="E223">INDEX(PWR_Lab!$A$2:$A$179,AX223)</f>
        <v>ETCLETUTU-E</v>
      </c>
      <c r="F223" s="24" t="s">
        <v>7</v>
      </c>
      <c r="G223" s="24" t="s">
        <v>7</v>
      </c>
      <c r="H223" s="24" t="s">
        <v>7</v>
      </c>
      <c r="I223" s="24">
        <v>3</v>
      </c>
      <c r="J223" s="24" cm="1">
        <f t="array" ref="J223">-INDEX(PWR_Lab!$F$2:$I$179,AX223,AY223)</f>
        <v>-1.958E-2</v>
      </c>
      <c r="K223" s="24" t="s">
        <v>10</v>
      </c>
      <c r="L223" s="24" t="s">
        <v>10</v>
      </c>
      <c r="M223" s="24" t="s">
        <v>10</v>
      </c>
      <c r="N223" s="24" t="s">
        <v>10</v>
      </c>
      <c r="O223" s="24" t="s">
        <v>10</v>
      </c>
      <c r="P223" s="24" t="s">
        <v>10</v>
      </c>
      <c r="Q223" s="24" t="s">
        <v>10</v>
      </c>
      <c r="R223" s="24" t="s">
        <v>10</v>
      </c>
      <c r="S223" s="24" t="s">
        <v>10</v>
      </c>
      <c r="T223" s="24" t="s">
        <v>10</v>
      </c>
      <c r="U223" s="24" t="s">
        <v>10</v>
      </c>
      <c r="V223" s="24" t="s">
        <v>10</v>
      </c>
      <c r="W223" s="24" t="s">
        <v>10</v>
      </c>
      <c r="X223" s="24" t="s">
        <v>10</v>
      </c>
      <c r="Y223" s="24" t="s">
        <v>10</v>
      </c>
      <c r="Z223" s="24" t="s">
        <v>10</v>
      </c>
      <c r="AA223" s="24" t="s">
        <v>10</v>
      </c>
      <c r="AB223" s="24" t="s">
        <v>10</v>
      </c>
      <c r="AC223" s="24" t="s">
        <v>10</v>
      </c>
      <c r="AD223" s="24" t="s">
        <v>10</v>
      </c>
      <c r="AE223" s="24" t="s">
        <v>10</v>
      </c>
      <c r="AF223" s="24" t="s">
        <v>10</v>
      </c>
      <c r="AG223" s="24" t="s">
        <v>10</v>
      </c>
      <c r="AH223" s="24" t="s">
        <v>10</v>
      </c>
      <c r="AI223" s="24" t="s">
        <v>10</v>
      </c>
      <c r="AJ223" s="24" t="s">
        <v>10</v>
      </c>
      <c r="AK223" s="24" t="s">
        <v>10</v>
      </c>
      <c r="AL223" s="24" t="s">
        <v>10</v>
      </c>
      <c r="AM223" s="24" t="s">
        <v>10</v>
      </c>
      <c r="AN223" s="24" t="s">
        <v>10</v>
      </c>
      <c r="AO223" s="24" t="s">
        <v>10</v>
      </c>
      <c r="AP223" s="24" t="s">
        <v>10</v>
      </c>
      <c r="AX223" s="24">
        <f t="shared" si="10"/>
        <v>53</v>
      </c>
      <c r="AY223" s="24">
        <f t="shared" si="11"/>
        <v>2</v>
      </c>
    </row>
    <row r="224" spans="1:51" x14ac:dyDescent="0.25">
      <c r="A224" s="24" t="str">
        <f>IF(ISERROR(MATCH(E224,PWR_Lab!$S$3:$S$140,0)),"*","")</f>
        <v/>
      </c>
      <c r="B224" s="24" t="s">
        <v>18</v>
      </c>
      <c r="C224" s="24" t="str">
        <f t="shared" si="9"/>
        <v>UCPWR_FLAB-S</v>
      </c>
      <c r="D224" s="24" t="s">
        <v>12</v>
      </c>
      <c r="E224" s="24" t="str" cm="1">
        <f t="array" ref="E224">INDEX(PWR_Lab!$A$2:$A$179,AX224)</f>
        <v>ETCLETUTU-E</v>
      </c>
      <c r="F224" s="24" t="s">
        <v>7</v>
      </c>
      <c r="G224" s="24" t="s">
        <v>7</v>
      </c>
      <c r="H224" s="24" t="s">
        <v>7</v>
      </c>
      <c r="I224" s="24">
        <v>3</v>
      </c>
      <c r="J224" s="24" cm="1">
        <f t="array" ref="J224">-INDEX(PWR_Lab!$F$2:$I$179,AX224,AY224)</f>
        <v>-6.4769999999999994E-2</v>
      </c>
      <c r="K224" s="24" t="s">
        <v>10</v>
      </c>
      <c r="L224" s="24" t="s">
        <v>10</v>
      </c>
      <c r="M224" s="24" t="s">
        <v>10</v>
      </c>
      <c r="N224" s="24" t="s">
        <v>10</v>
      </c>
      <c r="O224" s="24" t="s">
        <v>10</v>
      </c>
      <c r="P224" s="24" t="s">
        <v>10</v>
      </c>
      <c r="Q224" s="24" t="s">
        <v>10</v>
      </c>
      <c r="R224" s="24" t="s">
        <v>10</v>
      </c>
      <c r="S224" s="24" t="s">
        <v>10</v>
      </c>
      <c r="T224" s="24" t="s">
        <v>10</v>
      </c>
      <c r="U224" s="24" t="s">
        <v>10</v>
      </c>
      <c r="V224" s="24" t="s">
        <v>10</v>
      </c>
      <c r="W224" s="24" t="s">
        <v>10</v>
      </c>
      <c r="X224" s="24" t="s">
        <v>10</v>
      </c>
      <c r="Y224" s="24" t="s">
        <v>10</v>
      </c>
      <c r="Z224" s="24" t="s">
        <v>10</v>
      </c>
      <c r="AA224" s="24" t="s">
        <v>10</v>
      </c>
      <c r="AB224" s="24" t="s">
        <v>10</v>
      </c>
      <c r="AC224" s="24" t="s">
        <v>10</v>
      </c>
      <c r="AD224" s="24" t="s">
        <v>10</v>
      </c>
      <c r="AE224" s="24" t="s">
        <v>10</v>
      </c>
      <c r="AF224" s="24" t="s">
        <v>10</v>
      </c>
      <c r="AG224" s="24" t="s">
        <v>10</v>
      </c>
      <c r="AH224" s="24" t="s">
        <v>10</v>
      </c>
      <c r="AI224" s="24" t="s">
        <v>10</v>
      </c>
      <c r="AJ224" s="24" t="s">
        <v>10</v>
      </c>
      <c r="AK224" s="24" t="s">
        <v>10</v>
      </c>
      <c r="AL224" s="24" t="s">
        <v>10</v>
      </c>
      <c r="AM224" s="24" t="s">
        <v>10</v>
      </c>
      <c r="AN224" s="24" t="s">
        <v>10</v>
      </c>
      <c r="AO224" s="24" t="s">
        <v>10</v>
      </c>
      <c r="AP224" s="24" t="s">
        <v>10</v>
      </c>
      <c r="AX224" s="24">
        <f t="shared" si="10"/>
        <v>53</v>
      </c>
      <c r="AY224" s="24">
        <f t="shared" si="11"/>
        <v>3</v>
      </c>
    </row>
    <row r="225" spans="1:51" x14ac:dyDescent="0.25">
      <c r="A225" s="24" t="str">
        <f>IF(ISERROR(MATCH(E225,PWR_Lab!$S$3:$S$140,0)),"*","")</f>
        <v/>
      </c>
      <c r="B225" s="24" t="s">
        <v>18</v>
      </c>
      <c r="C225" s="24" t="str">
        <f t="shared" si="9"/>
        <v>UCPWR_FLAB-T</v>
      </c>
      <c r="D225" s="24" t="s">
        <v>12</v>
      </c>
      <c r="E225" s="24" t="str" cm="1">
        <f t="array" ref="E225">INDEX(PWR_Lab!$A$2:$A$179,AX225)</f>
        <v>ETCLETUTU-E</v>
      </c>
      <c r="F225" s="24" t="s">
        <v>7</v>
      </c>
      <c r="G225" s="24" t="s">
        <v>7</v>
      </c>
      <c r="H225" s="24" t="s">
        <v>7</v>
      </c>
      <c r="I225" s="24">
        <v>3</v>
      </c>
      <c r="J225" s="24" cm="1">
        <f t="array" ref="J225">-INDEX(PWR_Lab!$F$2:$I$179,AX225,AY225)</f>
        <v>-0.23189000000000001</v>
      </c>
      <c r="K225" s="24" t="s">
        <v>10</v>
      </c>
      <c r="L225" s="24" t="s">
        <v>10</v>
      </c>
      <c r="M225" s="24" t="s">
        <v>10</v>
      </c>
      <c r="N225" s="24" t="s">
        <v>10</v>
      </c>
      <c r="O225" s="24" t="s">
        <v>10</v>
      </c>
      <c r="P225" s="24" t="s">
        <v>10</v>
      </c>
      <c r="Q225" s="24" t="s">
        <v>10</v>
      </c>
      <c r="R225" s="24" t="s">
        <v>10</v>
      </c>
      <c r="S225" s="24" t="s">
        <v>10</v>
      </c>
      <c r="T225" s="24" t="s">
        <v>10</v>
      </c>
      <c r="U225" s="24" t="s">
        <v>10</v>
      </c>
      <c r="V225" s="24" t="s">
        <v>10</v>
      </c>
      <c r="W225" s="24" t="s">
        <v>10</v>
      </c>
      <c r="X225" s="24" t="s">
        <v>10</v>
      </c>
      <c r="Y225" s="24" t="s">
        <v>10</v>
      </c>
      <c r="Z225" s="24" t="s">
        <v>10</v>
      </c>
      <c r="AA225" s="24" t="s">
        <v>10</v>
      </c>
      <c r="AB225" s="24" t="s">
        <v>10</v>
      </c>
      <c r="AC225" s="24" t="s">
        <v>10</v>
      </c>
      <c r="AD225" s="24" t="s">
        <v>10</v>
      </c>
      <c r="AE225" s="24" t="s">
        <v>10</v>
      </c>
      <c r="AF225" s="24" t="s">
        <v>10</v>
      </c>
      <c r="AG225" s="24" t="s">
        <v>10</v>
      </c>
      <c r="AH225" s="24" t="s">
        <v>10</v>
      </c>
      <c r="AI225" s="24" t="s">
        <v>10</v>
      </c>
      <c r="AJ225" s="24" t="s">
        <v>10</v>
      </c>
      <c r="AK225" s="24" t="s">
        <v>10</v>
      </c>
      <c r="AL225" s="24" t="s">
        <v>10</v>
      </c>
      <c r="AM225" s="24" t="s">
        <v>10</v>
      </c>
      <c r="AN225" s="24" t="s">
        <v>10</v>
      </c>
      <c r="AO225" s="24" t="s">
        <v>10</v>
      </c>
      <c r="AP225" s="24" t="s">
        <v>10</v>
      </c>
      <c r="AX225" s="24">
        <f t="shared" si="10"/>
        <v>53</v>
      </c>
      <c r="AY225" s="24">
        <f t="shared" si="11"/>
        <v>4</v>
      </c>
    </row>
    <row r="226" spans="1:51" x14ac:dyDescent="0.25">
      <c r="A226" s="24" t="str">
        <f>IF(ISERROR(MATCH(E226,PWR_Lab!$S$3:$S$140,0)),"*","")</f>
        <v/>
      </c>
      <c r="B226" s="24" t="s">
        <v>18</v>
      </c>
      <c r="C226" s="24" t="str">
        <f t="shared" si="9"/>
        <v>UCPWR_FLAB-P</v>
      </c>
      <c r="D226" s="24" t="s">
        <v>12</v>
      </c>
      <c r="E226" s="24" t="str" cm="1">
        <f t="array" ref="E226">INDEX(PWR_Lab!$A$2:$A$179,AX226)</f>
        <v>ETCLEWATE-N</v>
      </c>
      <c r="F226" s="24" t="s">
        <v>7</v>
      </c>
      <c r="G226" s="24" t="s">
        <v>7</v>
      </c>
      <c r="H226" s="24" t="s">
        <v>7</v>
      </c>
      <c r="I226" s="24">
        <v>3</v>
      </c>
      <c r="J226" s="24" cm="1">
        <f t="array" ref="J226">-INDEX(PWR_Lab!$F$2:$I$179,AX226,AY226)</f>
        <v>-1.72E-2</v>
      </c>
      <c r="K226" s="24" t="s">
        <v>10</v>
      </c>
      <c r="L226" s="24" t="s">
        <v>10</v>
      </c>
      <c r="M226" s="24" t="s">
        <v>10</v>
      </c>
      <c r="N226" s="24" t="s">
        <v>10</v>
      </c>
      <c r="O226" s="24" t="s">
        <v>10</v>
      </c>
      <c r="P226" s="24" t="s">
        <v>10</v>
      </c>
      <c r="Q226" s="24" t="s">
        <v>10</v>
      </c>
      <c r="R226" s="24" t="s">
        <v>10</v>
      </c>
      <c r="S226" s="24" t="s">
        <v>10</v>
      </c>
      <c r="T226" s="24" t="s">
        <v>10</v>
      </c>
      <c r="U226" s="24" t="s">
        <v>10</v>
      </c>
      <c r="V226" s="24" t="s">
        <v>10</v>
      </c>
      <c r="W226" s="24" t="s">
        <v>10</v>
      </c>
      <c r="X226" s="24" t="s">
        <v>10</v>
      </c>
      <c r="Y226" s="24" t="s">
        <v>10</v>
      </c>
      <c r="Z226" s="24" t="s">
        <v>10</v>
      </c>
      <c r="AA226" s="24" t="s">
        <v>10</v>
      </c>
      <c r="AB226" s="24" t="s">
        <v>10</v>
      </c>
      <c r="AC226" s="24" t="s">
        <v>10</v>
      </c>
      <c r="AD226" s="24" t="s">
        <v>10</v>
      </c>
      <c r="AE226" s="24" t="s">
        <v>10</v>
      </c>
      <c r="AF226" s="24" t="s">
        <v>10</v>
      </c>
      <c r="AG226" s="24" t="s">
        <v>10</v>
      </c>
      <c r="AH226" s="24" t="s">
        <v>10</v>
      </c>
      <c r="AI226" s="24" t="s">
        <v>10</v>
      </c>
      <c r="AJ226" s="24" t="s">
        <v>10</v>
      </c>
      <c r="AK226" s="24" t="s">
        <v>10</v>
      </c>
      <c r="AL226" s="24" t="s">
        <v>10</v>
      </c>
      <c r="AM226" s="24" t="s">
        <v>10</v>
      </c>
      <c r="AN226" s="24" t="s">
        <v>10</v>
      </c>
      <c r="AO226" s="24" t="s">
        <v>10</v>
      </c>
      <c r="AP226" s="24" t="s">
        <v>10</v>
      </c>
      <c r="AX226" s="24">
        <f t="shared" si="10"/>
        <v>54</v>
      </c>
      <c r="AY226" s="24">
        <f t="shared" si="11"/>
        <v>1</v>
      </c>
    </row>
    <row r="227" spans="1:51" x14ac:dyDescent="0.25">
      <c r="A227" s="24" t="str">
        <f>IF(ISERROR(MATCH(E227,PWR_Lab!$S$3:$S$140,0)),"*","")</f>
        <v/>
      </c>
      <c r="B227" s="24" t="s">
        <v>18</v>
      </c>
      <c r="C227" s="24" t="str">
        <f t="shared" si="9"/>
        <v>UCPWR_FLAB-M</v>
      </c>
      <c r="D227" s="24" t="s">
        <v>12</v>
      </c>
      <c r="E227" s="24" t="str" cm="1">
        <f t="array" ref="E227">INDEX(PWR_Lab!$A$2:$A$179,AX227)</f>
        <v>ETCLEWATE-N</v>
      </c>
      <c r="F227" s="24" t="s">
        <v>7</v>
      </c>
      <c r="G227" s="24" t="s">
        <v>7</v>
      </c>
      <c r="H227" s="24" t="s">
        <v>7</v>
      </c>
      <c r="I227" s="24">
        <v>3</v>
      </c>
      <c r="J227" s="24" cm="1">
        <f t="array" ref="J227">-INDEX(PWR_Lab!$F$2:$I$179,AX227,AY227)</f>
        <v>-1.958E-2</v>
      </c>
      <c r="K227" s="24" t="s">
        <v>10</v>
      </c>
      <c r="L227" s="24" t="s">
        <v>10</v>
      </c>
      <c r="M227" s="24" t="s">
        <v>10</v>
      </c>
      <c r="N227" s="24" t="s">
        <v>10</v>
      </c>
      <c r="O227" s="24" t="s">
        <v>10</v>
      </c>
      <c r="P227" s="24" t="s">
        <v>10</v>
      </c>
      <c r="Q227" s="24" t="s">
        <v>10</v>
      </c>
      <c r="R227" s="24" t="s">
        <v>10</v>
      </c>
      <c r="S227" s="24" t="s">
        <v>10</v>
      </c>
      <c r="T227" s="24" t="s">
        <v>10</v>
      </c>
      <c r="U227" s="24" t="s">
        <v>10</v>
      </c>
      <c r="V227" s="24" t="s">
        <v>10</v>
      </c>
      <c r="W227" s="24" t="s">
        <v>10</v>
      </c>
      <c r="X227" s="24" t="s">
        <v>10</v>
      </c>
      <c r="Y227" s="24" t="s">
        <v>10</v>
      </c>
      <c r="Z227" s="24" t="s">
        <v>10</v>
      </c>
      <c r="AA227" s="24" t="s">
        <v>10</v>
      </c>
      <c r="AB227" s="24" t="s">
        <v>10</v>
      </c>
      <c r="AC227" s="24" t="s">
        <v>10</v>
      </c>
      <c r="AD227" s="24" t="s">
        <v>10</v>
      </c>
      <c r="AE227" s="24" t="s">
        <v>10</v>
      </c>
      <c r="AF227" s="24" t="s">
        <v>10</v>
      </c>
      <c r="AG227" s="24" t="s">
        <v>10</v>
      </c>
      <c r="AH227" s="24" t="s">
        <v>10</v>
      </c>
      <c r="AI227" s="24" t="s">
        <v>10</v>
      </c>
      <c r="AJ227" s="24" t="s">
        <v>10</v>
      </c>
      <c r="AK227" s="24" t="s">
        <v>10</v>
      </c>
      <c r="AL227" s="24" t="s">
        <v>10</v>
      </c>
      <c r="AM227" s="24" t="s">
        <v>10</v>
      </c>
      <c r="AN227" s="24" t="s">
        <v>10</v>
      </c>
      <c r="AO227" s="24" t="s">
        <v>10</v>
      </c>
      <c r="AP227" s="24" t="s">
        <v>10</v>
      </c>
      <c r="AX227" s="24">
        <f t="shared" si="10"/>
        <v>54</v>
      </c>
      <c r="AY227" s="24">
        <f t="shared" si="11"/>
        <v>2</v>
      </c>
    </row>
    <row r="228" spans="1:51" x14ac:dyDescent="0.25">
      <c r="A228" s="24" t="str">
        <f>IF(ISERROR(MATCH(E228,PWR_Lab!$S$3:$S$140,0)),"*","")</f>
        <v/>
      </c>
      <c r="B228" s="24" t="s">
        <v>18</v>
      </c>
      <c r="C228" s="24" t="str">
        <f t="shared" si="9"/>
        <v>UCPWR_FLAB-S</v>
      </c>
      <c r="D228" s="24" t="s">
        <v>12</v>
      </c>
      <c r="E228" s="24" t="str" cm="1">
        <f t="array" ref="E228">INDEX(PWR_Lab!$A$2:$A$179,AX228)</f>
        <v>ETCLEWATE-N</v>
      </c>
      <c r="F228" s="24" t="s">
        <v>7</v>
      </c>
      <c r="G228" s="24" t="s">
        <v>7</v>
      </c>
      <c r="H228" s="24" t="s">
        <v>7</v>
      </c>
      <c r="I228" s="24">
        <v>3</v>
      </c>
      <c r="J228" s="24" cm="1">
        <f t="array" ref="J228">-INDEX(PWR_Lab!$F$2:$I$179,AX228,AY228)</f>
        <v>-6.4769999999999994E-2</v>
      </c>
      <c r="K228" s="24" t="s">
        <v>10</v>
      </c>
      <c r="L228" s="24" t="s">
        <v>10</v>
      </c>
      <c r="M228" s="24" t="s">
        <v>10</v>
      </c>
      <c r="N228" s="24" t="s">
        <v>10</v>
      </c>
      <c r="O228" s="24" t="s">
        <v>10</v>
      </c>
      <c r="P228" s="24" t="s">
        <v>10</v>
      </c>
      <c r="Q228" s="24" t="s">
        <v>10</v>
      </c>
      <c r="R228" s="24" t="s">
        <v>10</v>
      </c>
      <c r="S228" s="24" t="s">
        <v>10</v>
      </c>
      <c r="T228" s="24" t="s">
        <v>10</v>
      </c>
      <c r="U228" s="24" t="s">
        <v>10</v>
      </c>
      <c r="V228" s="24" t="s">
        <v>10</v>
      </c>
      <c r="W228" s="24" t="s">
        <v>10</v>
      </c>
      <c r="X228" s="24" t="s">
        <v>10</v>
      </c>
      <c r="Y228" s="24" t="s">
        <v>10</v>
      </c>
      <c r="Z228" s="24" t="s">
        <v>10</v>
      </c>
      <c r="AA228" s="24" t="s">
        <v>10</v>
      </c>
      <c r="AB228" s="24" t="s">
        <v>10</v>
      </c>
      <c r="AC228" s="24" t="s">
        <v>10</v>
      </c>
      <c r="AD228" s="24" t="s">
        <v>10</v>
      </c>
      <c r="AE228" s="24" t="s">
        <v>10</v>
      </c>
      <c r="AF228" s="24" t="s">
        <v>10</v>
      </c>
      <c r="AG228" s="24" t="s">
        <v>10</v>
      </c>
      <c r="AH228" s="24" t="s">
        <v>10</v>
      </c>
      <c r="AI228" s="24" t="s">
        <v>10</v>
      </c>
      <c r="AJ228" s="24" t="s">
        <v>10</v>
      </c>
      <c r="AK228" s="24" t="s">
        <v>10</v>
      </c>
      <c r="AL228" s="24" t="s">
        <v>10</v>
      </c>
      <c r="AM228" s="24" t="s">
        <v>10</v>
      </c>
      <c r="AN228" s="24" t="s">
        <v>10</v>
      </c>
      <c r="AO228" s="24" t="s">
        <v>10</v>
      </c>
      <c r="AP228" s="24" t="s">
        <v>10</v>
      </c>
      <c r="AX228" s="24">
        <f t="shared" si="10"/>
        <v>54</v>
      </c>
      <c r="AY228" s="24">
        <f t="shared" si="11"/>
        <v>3</v>
      </c>
    </row>
    <row r="229" spans="1:51" x14ac:dyDescent="0.25">
      <c r="A229" s="24" t="str">
        <f>IF(ISERROR(MATCH(E229,PWR_Lab!$S$3:$S$140,0)),"*","")</f>
        <v/>
      </c>
      <c r="B229" s="24" t="s">
        <v>18</v>
      </c>
      <c r="C229" s="24" t="str">
        <f t="shared" si="9"/>
        <v>UCPWR_FLAB-T</v>
      </c>
      <c r="D229" s="24" t="s">
        <v>12</v>
      </c>
      <c r="E229" s="24" t="str" cm="1">
        <f t="array" ref="E229">INDEX(PWR_Lab!$A$2:$A$179,AX229)</f>
        <v>ETCLEWATE-N</v>
      </c>
      <c r="F229" s="24" t="s">
        <v>7</v>
      </c>
      <c r="G229" s="24" t="s">
        <v>7</v>
      </c>
      <c r="H229" s="24" t="s">
        <v>7</v>
      </c>
      <c r="I229" s="24">
        <v>3</v>
      </c>
      <c r="J229" s="24" cm="1">
        <f t="array" ref="J229">-INDEX(PWR_Lab!$F$2:$I$179,AX229,AY229)</f>
        <v>-0.23189000000000001</v>
      </c>
      <c r="K229" s="24" t="s">
        <v>10</v>
      </c>
      <c r="L229" s="24" t="s">
        <v>10</v>
      </c>
      <c r="M229" s="24" t="s">
        <v>10</v>
      </c>
      <c r="N229" s="24" t="s">
        <v>10</v>
      </c>
      <c r="O229" s="24" t="s">
        <v>10</v>
      </c>
      <c r="P229" s="24" t="s">
        <v>10</v>
      </c>
      <c r="Q229" s="24" t="s">
        <v>10</v>
      </c>
      <c r="R229" s="24" t="s">
        <v>10</v>
      </c>
      <c r="S229" s="24" t="s">
        <v>10</v>
      </c>
      <c r="T229" s="24" t="s">
        <v>10</v>
      </c>
      <c r="U229" s="24" t="s">
        <v>10</v>
      </c>
      <c r="V229" s="24" t="s">
        <v>10</v>
      </c>
      <c r="W229" s="24" t="s">
        <v>10</v>
      </c>
      <c r="X229" s="24" t="s">
        <v>10</v>
      </c>
      <c r="Y229" s="24" t="s">
        <v>10</v>
      </c>
      <c r="Z229" s="24" t="s">
        <v>10</v>
      </c>
      <c r="AA229" s="24" t="s">
        <v>10</v>
      </c>
      <c r="AB229" s="24" t="s">
        <v>10</v>
      </c>
      <c r="AC229" s="24" t="s">
        <v>10</v>
      </c>
      <c r="AD229" s="24" t="s">
        <v>10</v>
      </c>
      <c r="AE229" s="24" t="s">
        <v>10</v>
      </c>
      <c r="AF229" s="24" t="s">
        <v>10</v>
      </c>
      <c r="AG229" s="24" t="s">
        <v>10</v>
      </c>
      <c r="AH229" s="24" t="s">
        <v>10</v>
      </c>
      <c r="AI229" s="24" t="s">
        <v>10</v>
      </c>
      <c r="AJ229" s="24" t="s">
        <v>10</v>
      </c>
      <c r="AK229" s="24" t="s">
        <v>10</v>
      </c>
      <c r="AL229" s="24" t="s">
        <v>10</v>
      </c>
      <c r="AM229" s="24" t="s">
        <v>10</v>
      </c>
      <c r="AN229" s="24" t="s">
        <v>10</v>
      </c>
      <c r="AO229" s="24" t="s">
        <v>10</v>
      </c>
      <c r="AP229" s="24" t="s">
        <v>10</v>
      </c>
      <c r="AX229" s="24">
        <f t="shared" si="10"/>
        <v>54</v>
      </c>
      <c r="AY229" s="24">
        <f t="shared" si="11"/>
        <v>4</v>
      </c>
    </row>
    <row r="230" spans="1:51" x14ac:dyDescent="0.25">
      <c r="A230" s="24" t="str">
        <f>IF(ISERROR(MATCH(E230,PWR_Lab!$S$3:$S$140,0)),"*","")</f>
        <v/>
      </c>
      <c r="B230" s="24" t="s">
        <v>18</v>
      </c>
      <c r="C230" s="24" t="str">
        <f t="shared" si="9"/>
        <v>UCPWR_FLAB-P</v>
      </c>
      <c r="D230" s="24" t="s">
        <v>12</v>
      </c>
      <c r="E230" s="24" t="str" cm="1">
        <f t="array" ref="E230">INDEX(PWR_Lab!$A$2:$A$179,AX230)</f>
        <v>ETGICCC-N</v>
      </c>
      <c r="F230" s="24" t="s">
        <v>7</v>
      </c>
      <c r="G230" s="24" t="s">
        <v>7</v>
      </c>
      <c r="H230" s="24" t="s">
        <v>7</v>
      </c>
      <c r="I230" s="24">
        <v>3</v>
      </c>
      <c r="J230" s="24" cm="1">
        <f t="array" ref="J230">-INDEX(PWR_Lab!$F$2:$I$179,AX230,AY230)</f>
        <v>-1.72E-2</v>
      </c>
      <c r="K230" s="24" t="s">
        <v>10</v>
      </c>
      <c r="L230" s="24" t="s">
        <v>10</v>
      </c>
      <c r="M230" s="24" t="s">
        <v>10</v>
      </c>
      <c r="N230" s="24" t="s">
        <v>10</v>
      </c>
      <c r="O230" s="24" t="s">
        <v>10</v>
      </c>
      <c r="P230" s="24" t="s">
        <v>10</v>
      </c>
      <c r="Q230" s="24" t="s">
        <v>10</v>
      </c>
      <c r="R230" s="24" t="s">
        <v>10</v>
      </c>
      <c r="S230" s="24" t="s">
        <v>10</v>
      </c>
      <c r="T230" s="24" t="s">
        <v>10</v>
      </c>
      <c r="U230" s="24" t="s">
        <v>10</v>
      </c>
      <c r="V230" s="24" t="s">
        <v>10</v>
      </c>
      <c r="W230" s="24" t="s">
        <v>10</v>
      </c>
      <c r="X230" s="24" t="s">
        <v>10</v>
      </c>
      <c r="Y230" s="24" t="s">
        <v>10</v>
      </c>
      <c r="Z230" s="24" t="s">
        <v>10</v>
      </c>
      <c r="AA230" s="24" t="s">
        <v>10</v>
      </c>
      <c r="AB230" s="24" t="s">
        <v>10</v>
      </c>
      <c r="AC230" s="24" t="s">
        <v>10</v>
      </c>
      <c r="AD230" s="24" t="s">
        <v>10</v>
      </c>
      <c r="AE230" s="24" t="s">
        <v>10</v>
      </c>
      <c r="AF230" s="24" t="s">
        <v>10</v>
      </c>
      <c r="AG230" s="24" t="s">
        <v>10</v>
      </c>
      <c r="AH230" s="24" t="s">
        <v>10</v>
      </c>
      <c r="AI230" s="24" t="s">
        <v>10</v>
      </c>
      <c r="AJ230" s="24" t="s">
        <v>10</v>
      </c>
      <c r="AK230" s="24" t="s">
        <v>10</v>
      </c>
      <c r="AL230" s="24" t="s">
        <v>10</v>
      </c>
      <c r="AM230" s="24" t="s">
        <v>10</v>
      </c>
      <c r="AN230" s="24" t="s">
        <v>10</v>
      </c>
      <c r="AO230" s="24" t="s">
        <v>10</v>
      </c>
      <c r="AP230" s="24" t="s">
        <v>10</v>
      </c>
      <c r="AX230" s="24">
        <f t="shared" si="10"/>
        <v>55</v>
      </c>
      <c r="AY230" s="24">
        <f t="shared" si="11"/>
        <v>1</v>
      </c>
    </row>
    <row r="231" spans="1:51" x14ac:dyDescent="0.25">
      <c r="A231" s="24" t="str">
        <f>IF(ISERROR(MATCH(E231,PWR_Lab!$S$3:$S$140,0)),"*","")</f>
        <v/>
      </c>
      <c r="B231" s="24" t="s">
        <v>18</v>
      </c>
      <c r="C231" s="24" t="str">
        <f t="shared" si="9"/>
        <v>UCPWR_FLAB-M</v>
      </c>
      <c r="D231" s="24" t="s">
        <v>12</v>
      </c>
      <c r="E231" s="24" t="str" cm="1">
        <f t="array" ref="E231">INDEX(PWR_Lab!$A$2:$A$179,AX231)</f>
        <v>ETGICCC-N</v>
      </c>
      <c r="F231" s="24" t="s">
        <v>7</v>
      </c>
      <c r="G231" s="24" t="s">
        <v>7</v>
      </c>
      <c r="H231" s="24" t="s">
        <v>7</v>
      </c>
      <c r="I231" s="24">
        <v>3</v>
      </c>
      <c r="J231" s="24" cm="1">
        <f t="array" ref="J231">-INDEX(PWR_Lab!$F$2:$I$179,AX231,AY231)</f>
        <v>-1.958E-2</v>
      </c>
      <c r="K231" s="24" t="s">
        <v>10</v>
      </c>
      <c r="L231" s="24" t="s">
        <v>10</v>
      </c>
      <c r="M231" s="24" t="s">
        <v>10</v>
      </c>
      <c r="N231" s="24" t="s">
        <v>10</v>
      </c>
      <c r="O231" s="24" t="s">
        <v>10</v>
      </c>
      <c r="P231" s="24" t="s">
        <v>10</v>
      </c>
      <c r="Q231" s="24" t="s">
        <v>10</v>
      </c>
      <c r="R231" s="24" t="s">
        <v>10</v>
      </c>
      <c r="S231" s="24" t="s">
        <v>10</v>
      </c>
      <c r="T231" s="24" t="s">
        <v>10</v>
      </c>
      <c r="U231" s="24" t="s">
        <v>10</v>
      </c>
      <c r="V231" s="24" t="s">
        <v>10</v>
      </c>
      <c r="W231" s="24" t="s">
        <v>10</v>
      </c>
      <c r="X231" s="24" t="s">
        <v>10</v>
      </c>
      <c r="Y231" s="24" t="s">
        <v>10</v>
      </c>
      <c r="Z231" s="24" t="s">
        <v>10</v>
      </c>
      <c r="AA231" s="24" t="s">
        <v>10</v>
      </c>
      <c r="AB231" s="24" t="s">
        <v>10</v>
      </c>
      <c r="AC231" s="24" t="s">
        <v>10</v>
      </c>
      <c r="AD231" s="24" t="s">
        <v>10</v>
      </c>
      <c r="AE231" s="24" t="s">
        <v>10</v>
      </c>
      <c r="AF231" s="24" t="s">
        <v>10</v>
      </c>
      <c r="AG231" s="24" t="s">
        <v>10</v>
      </c>
      <c r="AH231" s="24" t="s">
        <v>10</v>
      </c>
      <c r="AI231" s="24" t="s">
        <v>10</v>
      </c>
      <c r="AJ231" s="24" t="s">
        <v>10</v>
      </c>
      <c r="AK231" s="24" t="s">
        <v>10</v>
      </c>
      <c r="AL231" s="24" t="s">
        <v>10</v>
      </c>
      <c r="AM231" s="24" t="s">
        <v>10</v>
      </c>
      <c r="AN231" s="24" t="s">
        <v>10</v>
      </c>
      <c r="AO231" s="24" t="s">
        <v>10</v>
      </c>
      <c r="AP231" s="24" t="s">
        <v>10</v>
      </c>
      <c r="AX231" s="24">
        <f t="shared" si="10"/>
        <v>55</v>
      </c>
      <c r="AY231" s="24">
        <f t="shared" si="11"/>
        <v>2</v>
      </c>
    </row>
    <row r="232" spans="1:51" x14ac:dyDescent="0.25">
      <c r="A232" s="24" t="str">
        <f>IF(ISERROR(MATCH(E232,PWR_Lab!$S$3:$S$140,0)),"*","")</f>
        <v/>
      </c>
      <c r="B232" s="24" t="s">
        <v>18</v>
      </c>
      <c r="C232" s="24" t="str">
        <f t="shared" si="9"/>
        <v>UCPWR_FLAB-S</v>
      </c>
      <c r="D232" s="24" t="s">
        <v>12</v>
      </c>
      <c r="E232" s="24" t="str" cm="1">
        <f t="array" ref="E232">INDEX(PWR_Lab!$A$2:$A$179,AX232)</f>
        <v>ETGICCC-N</v>
      </c>
      <c r="F232" s="24" t="s">
        <v>7</v>
      </c>
      <c r="G232" s="24" t="s">
        <v>7</v>
      </c>
      <c r="H232" s="24" t="s">
        <v>7</v>
      </c>
      <c r="I232" s="24">
        <v>3</v>
      </c>
      <c r="J232" s="24" cm="1">
        <f t="array" ref="J232">-INDEX(PWR_Lab!$F$2:$I$179,AX232,AY232)</f>
        <v>-6.4769999999999994E-2</v>
      </c>
      <c r="K232" s="24" t="s">
        <v>10</v>
      </c>
      <c r="L232" s="24" t="s">
        <v>10</v>
      </c>
      <c r="M232" s="24" t="s">
        <v>10</v>
      </c>
      <c r="N232" s="24" t="s">
        <v>10</v>
      </c>
      <c r="O232" s="24" t="s">
        <v>10</v>
      </c>
      <c r="P232" s="24" t="s">
        <v>10</v>
      </c>
      <c r="Q232" s="24" t="s">
        <v>10</v>
      </c>
      <c r="R232" s="24" t="s">
        <v>10</v>
      </c>
      <c r="S232" s="24" t="s">
        <v>10</v>
      </c>
      <c r="T232" s="24" t="s">
        <v>10</v>
      </c>
      <c r="U232" s="24" t="s">
        <v>10</v>
      </c>
      <c r="V232" s="24" t="s">
        <v>10</v>
      </c>
      <c r="W232" s="24" t="s">
        <v>10</v>
      </c>
      <c r="X232" s="24" t="s">
        <v>10</v>
      </c>
      <c r="Y232" s="24" t="s">
        <v>10</v>
      </c>
      <c r="Z232" s="24" t="s">
        <v>10</v>
      </c>
      <c r="AA232" s="24" t="s">
        <v>10</v>
      </c>
      <c r="AB232" s="24" t="s">
        <v>10</v>
      </c>
      <c r="AC232" s="24" t="s">
        <v>10</v>
      </c>
      <c r="AD232" s="24" t="s">
        <v>10</v>
      </c>
      <c r="AE232" s="24" t="s">
        <v>10</v>
      </c>
      <c r="AF232" s="24" t="s">
        <v>10</v>
      </c>
      <c r="AG232" s="24" t="s">
        <v>10</v>
      </c>
      <c r="AH232" s="24" t="s">
        <v>10</v>
      </c>
      <c r="AI232" s="24" t="s">
        <v>10</v>
      </c>
      <c r="AJ232" s="24" t="s">
        <v>10</v>
      </c>
      <c r="AK232" s="24" t="s">
        <v>10</v>
      </c>
      <c r="AL232" s="24" t="s">
        <v>10</v>
      </c>
      <c r="AM232" s="24" t="s">
        <v>10</v>
      </c>
      <c r="AN232" s="24" t="s">
        <v>10</v>
      </c>
      <c r="AO232" s="24" t="s">
        <v>10</v>
      </c>
      <c r="AP232" s="24" t="s">
        <v>10</v>
      </c>
      <c r="AX232" s="24">
        <f t="shared" si="10"/>
        <v>55</v>
      </c>
      <c r="AY232" s="24">
        <f t="shared" si="11"/>
        <v>3</v>
      </c>
    </row>
    <row r="233" spans="1:51" x14ac:dyDescent="0.25">
      <c r="A233" s="24" t="str">
        <f>IF(ISERROR(MATCH(E233,PWR_Lab!$S$3:$S$140,0)),"*","")</f>
        <v/>
      </c>
      <c r="B233" s="24" t="s">
        <v>18</v>
      </c>
      <c r="C233" s="24" t="str">
        <f t="shared" si="9"/>
        <v>UCPWR_FLAB-T</v>
      </c>
      <c r="D233" s="24" t="s">
        <v>12</v>
      </c>
      <c r="E233" s="24" t="str" cm="1">
        <f t="array" ref="E233">INDEX(PWR_Lab!$A$2:$A$179,AX233)</f>
        <v>ETGICCC-N</v>
      </c>
      <c r="F233" s="24" t="s">
        <v>7</v>
      </c>
      <c r="G233" s="24" t="s">
        <v>7</v>
      </c>
      <c r="H233" s="24" t="s">
        <v>7</v>
      </c>
      <c r="I233" s="24">
        <v>3</v>
      </c>
      <c r="J233" s="24" cm="1">
        <f t="array" ref="J233">-INDEX(PWR_Lab!$F$2:$I$179,AX233,AY233)</f>
        <v>-0.23189000000000001</v>
      </c>
      <c r="K233" s="24" t="s">
        <v>10</v>
      </c>
      <c r="L233" s="24" t="s">
        <v>10</v>
      </c>
      <c r="M233" s="24" t="s">
        <v>10</v>
      </c>
      <c r="N233" s="24" t="s">
        <v>10</v>
      </c>
      <c r="O233" s="24" t="s">
        <v>10</v>
      </c>
      <c r="P233" s="24" t="s">
        <v>10</v>
      </c>
      <c r="Q233" s="24" t="s">
        <v>10</v>
      </c>
      <c r="R233" s="24" t="s">
        <v>10</v>
      </c>
      <c r="S233" s="24" t="s">
        <v>10</v>
      </c>
      <c r="T233" s="24" t="s">
        <v>10</v>
      </c>
      <c r="U233" s="24" t="s">
        <v>10</v>
      </c>
      <c r="V233" s="24" t="s">
        <v>10</v>
      </c>
      <c r="W233" s="24" t="s">
        <v>10</v>
      </c>
      <c r="X233" s="24" t="s">
        <v>10</v>
      </c>
      <c r="Y233" s="24" t="s">
        <v>10</v>
      </c>
      <c r="Z233" s="24" t="s">
        <v>10</v>
      </c>
      <c r="AA233" s="24" t="s">
        <v>10</v>
      </c>
      <c r="AB233" s="24" t="s">
        <v>10</v>
      </c>
      <c r="AC233" s="24" t="s">
        <v>10</v>
      </c>
      <c r="AD233" s="24" t="s">
        <v>10</v>
      </c>
      <c r="AE233" s="24" t="s">
        <v>10</v>
      </c>
      <c r="AF233" s="24" t="s">
        <v>10</v>
      </c>
      <c r="AG233" s="24" t="s">
        <v>10</v>
      </c>
      <c r="AH233" s="24" t="s">
        <v>10</v>
      </c>
      <c r="AI233" s="24" t="s">
        <v>10</v>
      </c>
      <c r="AJ233" s="24" t="s">
        <v>10</v>
      </c>
      <c r="AK233" s="24" t="s">
        <v>10</v>
      </c>
      <c r="AL233" s="24" t="s">
        <v>10</v>
      </c>
      <c r="AM233" s="24" t="s">
        <v>10</v>
      </c>
      <c r="AN233" s="24" t="s">
        <v>10</v>
      </c>
      <c r="AO233" s="24" t="s">
        <v>10</v>
      </c>
      <c r="AP233" s="24" t="s">
        <v>10</v>
      </c>
      <c r="AX233" s="24">
        <f t="shared" si="10"/>
        <v>55</v>
      </c>
      <c r="AY233" s="24">
        <f t="shared" si="11"/>
        <v>4</v>
      </c>
    </row>
    <row r="234" spans="1:51" x14ac:dyDescent="0.25">
      <c r="A234" s="24" t="str">
        <f>IF(ISERROR(MATCH(E234,PWR_Lab!$S$3:$S$140,0)),"*","")</f>
        <v/>
      </c>
      <c r="B234" s="24" t="s">
        <v>18</v>
      </c>
      <c r="C234" s="24" t="str">
        <f t="shared" si="9"/>
        <v>UCPWR_FLAB-P</v>
      </c>
      <c r="D234" s="24" t="s">
        <v>12</v>
      </c>
      <c r="E234" s="24" t="str" cm="1">
        <f t="array" ref="E234">INDEX(PWR_Lab!$A$2:$A$179,AX234)</f>
        <v>ETGICEN-N</v>
      </c>
      <c r="F234" s="24" t="s">
        <v>7</v>
      </c>
      <c r="G234" s="24" t="s">
        <v>7</v>
      </c>
      <c r="H234" s="24" t="s">
        <v>7</v>
      </c>
      <c r="I234" s="24">
        <v>3</v>
      </c>
      <c r="J234" s="24" cm="1">
        <f t="array" ref="J234">-INDEX(PWR_Lab!$F$2:$I$179,AX234,AY234)</f>
        <v>-1.72E-2</v>
      </c>
      <c r="K234" s="24" t="s">
        <v>10</v>
      </c>
      <c r="L234" s="24" t="s">
        <v>10</v>
      </c>
      <c r="M234" s="24" t="s">
        <v>10</v>
      </c>
      <c r="N234" s="24" t="s">
        <v>10</v>
      </c>
      <c r="O234" s="24" t="s">
        <v>10</v>
      </c>
      <c r="P234" s="24" t="s">
        <v>10</v>
      </c>
      <c r="Q234" s="24" t="s">
        <v>10</v>
      </c>
      <c r="R234" s="24" t="s">
        <v>10</v>
      </c>
      <c r="S234" s="24" t="s">
        <v>10</v>
      </c>
      <c r="T234" s="24" t="s">
        <v>10</v>
      </c>
      <c r="U234" s="24" t="s">
        <v>10</v>
      </c>
      <c r="V234" s="24" t="s">
        <v>10</v>
      </c>
      <c r="W234" s="24" t="s">
        <v>10</v>
      </c>
      <c r="X234" s="24" t="s">
        <v>10</v>
      </c>
      <c r="Y234" s="24" t="s">
        <v>10</v>
      </c>
      <c r="Z234" s="24" t="s">
        <v>10</v>
      </c>
      <c r="AA234" s="24" t="s">
        <v>10</v>
      </c>
      <c r="AB234" s="24" t="s">
        <v>10</v>
      </c>
      <c r="AC234" s="24" t="s">
        <v>10</v>
      </c>
      <c r="AD234" s="24" t="s">
        <v>10</v>
      </c>
      <c r="AE234" s="24" t="s">
        <v>10</v>
      </c>
      <c r="AF234" s="24" t="s">
        <v>10</v>
      </c>
      <c r="AG234" s="24" t="s">
        <v>10</v>
      </c>
      <c r="AH234" s="24" t="s">
        <v>10</v>
      </c>
      <c r="AI234" s="24" t="s">
        <v>10</v>
      </c>
      <c r="AJ234" s="24" t="s">
        <v>10</v>
      </c>
      <c r="AK234" s="24" t="s">
        <v>10</v>
      </c>
      <c r="AL234" s="24" t="s">
        <v>10</v>
      </c>
      <c r="AM234" s="24" t="s">
        <v>10</v>
      </c>
      <c r="AN234" s="24" t="s">
        <v>10</v>
      </c>
      <c r="AO234" s="24" t="s">
        <v>10</v>
      </c>
      <c r="AP234" s="24" t="s">
        <v>10</v>
      </c>
      <c r="AX234" s="24">
        <f t="shared" si="10"/>
        <v>56</v>
      </c>
      <c r="AY234" s="24">
        <f t="shared" si="11"/>
        <v>1</v>
      </c>
    </row>
    <row r="235" spans="1:51" x14ac:dyDescent="0.25">
      <c r="A235" s="24" t="str">
        <f>IF(ISERROR(MATCH(E235,PWR_Lab!$S$3:$S$140,0)),"*","")</f>
        <v/>
      </c>
      <c r="B235" s="24" t="s">
        <v>18</v>
      </c>
      <c r="C235" s="24" t="str">
        <f t="shared" si="9"/>
        <v>UCPWR_FLAB-M</v>
      </c>
      <c r="D235" s="24" t="s">
        <v>12</v>
      </c>
      <c r="E235" s="24" t="str" cm="1">
        <f t="array" ref="E235">INDEX(PWR_Lab!$A$2:$A$179,AX235)</f>
        <v>ETGICEN-N</v>
      </c>
      <c r="F235" s="24" t="s">
        <v>7</v>
      </c>
      <c r="G235" s="24" t="s">
        <v>7</v>
      </c>
      <c r="H235" s="24" t="s">
        <v>7</v>
      </c>
      <c r="I235" s="24">
        <v>3</v>
      </c>
      <c r="J235" s="24" cm="1">
        <f t="array" ref="J235">-INDEX(PWR_Lab!$F$2:$I$179,AX235,AY235)</f>
        <v>-1.958E-2</v>
      </c>
      <c r="K235" s="24" t="s">
        <v>10</v>
      </c>
      <c r="L235" s="24" t="s">
        <v>10</v>
      </c>
      <c r="M235" s="24" t="s">
        <v>10</v>
      </c>
      <c r="N235" s="24" t="s">
        <v>10</v>
      </c>
      <c r="O235" s="24" t="s">
        <v>10</v>
      </c>
      <c r="P235" s="24" t="s">
        <v>10</v>
      </c>
      <c r="Q235" s="24" t="s">
        <v>10</v>
      </c>
      <c r="R235" s="24" t="s">
        <v>10</v>
      </c>
      <c r="S235" s="24" t="s">
        <v>10</v>
      </c>
      <c r="T235" s="24" t="s">
        <v>10</v>
      </c>
      <c r="U235" s="24" t="s">
        <v>10</v>
      </c>
      <c r="V235" s="24" t="s">
        <v>10</v>
      </c>
      <c r="W235" s="24" t="s">
        <v>10</v>
      </c>
      <c r="X235" s="24" t="s">
        <v>10</v>
      </c>
      <c r="Y235" s="24" t="s">
        <v>10</v>
      </c>
      <c r="Z235" s="24" t="s">
        <v>10</v>
      </c>
      <c r="AA235" s="24" t="s">
        <v>10</v>
      </c>
      <c r="AB235" s="24" t="s">
        <v>10</v>
      </c>
      <c r="AC235" s="24" t="s">
        <v>10</v>
      </c>
      <c r="AD235" s="24" t="s">
        <v>10</v>
      </c>
      <c r="AE235" s="24" t="s">
        <v>10</v>
      </c>
      <c r="AF235" s="24" t="s">
        <v>10</v>
      </c>
      <c r="AG235" s="24" t="s">
        <v>10</v>
      </c>
      <c r="AH235" s="24" t="s">
        <v>10</v>
      </c>
      <c r="AI235" s="24" t="s">
        <v>10</v>
      </c>
      <c r="AJ235" s="24" t="s">
        <v>10</v>
      </c>
      <c r="AK235" s="24" t="s">
        <v>10</v>
      </c>
      <c r="AL235" s="24" t="s">
        <v>10</v>
      </c>
      <c r="AM235" s="24" t="s">
        <v>10</v>
      </c>
      <c r="AN235" s="24" t="s">
        <v>10</v>
      </c>
      <c r="AO235" s="24" t="s">
        <v>10</v>
      </c>
      <c r="AP235" s="24" t="s">
        <v>10</v>
      </c>
      <c r="AX235" s="24">
        <f t="shared" si="10"/>
        <v>56</v>
      </c>
      <c r="AY235" s="24">
        <f t="shared" si="11"/>
        <v>2</v>
      </c>
    </row>
    <row r="236" spans="1:51" x14ac:dyDescent="0.25">
      <c r="A236" s="24" t="str">
        <f>IF(ISERROR(MATCH(E236,PWR_Lab!$S$3:$S$140,0)),"*","")</f>
        <v/>
      </c>
      <c r="B236" s="24" t="s">
        <v>18</v>
      </c>
      <c r="C236" s="24" t="str">
        <f t="shared" si="9"/>
        <v>UCPWR_FLAB-S</v>
      </c>
      <c r="D236" s="24" t="s">
        <v>12</v>
      </c>
      <c r="E236" s="24" t="str" cm="1">
        <f t="array" ref="E236">INDEX(PWR_Lab!$A$2:$A$179,AX236)</f>
        <v>ETGICEN-N</v>
      </c>
      <c r="F236" s="24" t="s">
        <v>7</v>
      </c>
      <c r="G236" s="24" t="s">
        <v>7</v>
      </c>
      <c r="H236" s="24" t="s">
        <v>7</v>
      </c>
      <c r="I236" s="24">
        <v>3</v>
      </c>
      <c r="J236" s="24" cm="1">
        <f t="array" ref="J236">-INDEX(PWR_Lab!$F$2:$I$179,AX236,AY236)</f>
        <v>-6.4769999999999994E-2</v>
      </c>
      <c r="K236" s="24" t="s">
        <v>10</v>
      </c>
      <c r="L236" s="24" t="s">
        <v>10</v>
      </c>
      <c r="M236" s="24" t="s">
        <v>10</v>
      </c>
      <c r="N236" s="24" t="s">
        <v>10</v>
      </c>
      <c r="O236" s="24" t="s">
        <v>10</v>
      </c>
      <c r="P236" s="24" t="s">
        <v>10</v>
      </c>
      <c r="Q236" s="24" t="s">
        <v>10</v>
      </c>
      <c r="R236" s="24" t="s">
        <v>10</v>
      </c>
      <c r="S236" s="24" t="s">
        <v>10</v>
      </c>
      <c r="T236" s="24" t="s">
        <v>10</v>
      </c>
      <c r="U236" s="24" t="s">
        <v>10</v>
      </c>
      <c r="V236" s="24" t="s">
        <v>10</v>
      </c>
      <c r="W236" s="24" t="s">
        <v>10</v>
      </c>
      <c r="X236" s="24" t="s">
        <v>10</v>
      </c>
      <c r="Y236" s="24" t="s">
        <v>10</v>
      </c>
      <c r="Z236" s="24" t="s">
        <v>10</v>
      </c>
      <c r="AA236" s="24" t="s">
        <v>10</v>
      </c>
      <c r="AB236" s="24" t="s">
        <v>10</v>
      </c>
      <c r="AC236" s="24" t="s">
        <v>10</v>
      </c>
      <c r="AD236" s="24" t="s">
        <v>10</v>
      </c>
      <c r="AE236" s="24" t="s">
        <v>10</v>
      </c>
      <c r="AF236" s="24" t="s">
        <v>10</v>
      </c>
      <c r="AG236" s="24" t="s">
        <v>10</v>
      </c>
      <c r="AH236" s="24" t="s">
        <v>10</v>
      </c>
      <c r="AI236" s="24" t="s">
        <v>10</v>
      </c>
      <c r="AJ236" s="24" t="s">
        <v>10</v>
      </c>
      <c r="AK236" s="24" t="s">
        <v>10</v>
      </c>
      <c r="AL236" s="24" t="s">
        <v>10</v>
      </c>
      <c r="AM236" s="24" t="s">
        <v>10</v>
      </c>
      <c r="AN236" s="24" t="s">
        <v>10</v>
      </c>
      <c r="AO236" s="24" t="s">
        <v>10</v>
      </c>
      <c r="AP236" s="24" t="s">
        <v>10</v>
      </c>
      <c r="AX236" s="24">
        <f t="shared" si="10"/>
        <v>56</v>
      </c>
      <c r="AY236" s="24">
        <f t="shared" si="11"/>
        <v>3</v>
      </c>
    </row>
    <row r="237" spans="1:51" x14ac:dyDescent="0.25">
      <c r="A237" s="24" t="str">
        <f>IF(ISERROR(MATCH(E237,PWR_Lab!$S$3:$S$140,0)),"*","")</f>
        <v/>
      </c>
      <c r="B237" s="24" t="s">
        <v>18</v>
      </c>
      <c r="C237" s="24" t="str">
        <f t="shared" si="9"/>
        <v>UCPWR_FLAB-T</v>
      </c>
      <c r="D237" s="24" t="s">
        <v>12</v>
      </c>
      <c r="E237" s="24" t="str" cm="1">
        <f t="array" ref="E237">INDEX(PWR_Lab!$A$2:$A$179,AX237)</f>
        <v>ETGICEN-N</v>
      </c>
      <c r="F237" s="24" t="s">
        <v>7</v>
      </c>
      <c r="G237" s="24" t="s">
        <v>7</v>
      </c>
      <c r="H237" s="24" t="s">
        <v>7</v>
      </c>
      <c r="I237" s="24">
        <v>3</v>
      </c>
      <c r="J237" s="24" cm="1">
        <f t="array" ref="J237">-INDEX(PWR_Lab!$F$2:$I$179,AX237,AY237)</f>
        <v>-0.23189000000000001</v>
      </c>
      <c r="K237" s="24" t="s">
        <v>10</v>
      </c>
      <c r="L237" s="24" t="s">
        <v>10</v>
      </c>
      <c r="M237" s="24" t="s">
        <v>10</v>
      </c>
      <c r="N237" s="24" t="s">
        <v>10</v>
      </c>
      <c r="O237" s="24" t="s">
        <v>10</v>
      </c>
      <c r="P237" s="24" t="s">
        <v>10</v>
      </c>
      <c r="Q237" s="24" t="s">
        <v>10</v>
      </c>
      <c r="R237" s="24" t="s">
        <v>10</v>
      </c>
      <c r="S237" s="24" t="s">
        <v>10</v>
      </c>
      <c r="T237" s="24" t="s">
        <v>10</v>
      </c>
      <c r="U237" s="24" t="s">
        <v>10</v>
      </c>
      <c r="V237" s="24" t="s">
        <v>10</v>
      </c>
      <c r="W237" s="24" t="s">
        <v>10</v>
      </c>
      <c r="X237" s="24" t="s">
        <v>10</v>
      </c>
      <c r="Y237" s="24" t="s">
        <v>10</v>
      </c>
      <c r="Z237" s="24" t="s">
        <v>10</v>
      </c>
      <c r="AA237" s="24" t="s">
        <v>10</v>
      </c>
      <c r="AB237" s="24" t="s">
        <v>10</v>
      </c>
      <c r="AC237" s="24" t="s">
        <v>10</v>
      </c>
      <c r="AD237" s="24" t="s">
        <v>10</v>
      </c>
      <c r="AE237" s="24" t="s">
        <v>10</v>
      </c>
      <c r="AF237" s="24" t="s">
        <v>10</v>
      </c>
      <c r="AG237" s="24" t="s">
        <v>10</v>
      </c>
      <c r="AH237" s="24" t="s">
        <v>10</v>
      </c>
      <c r="AI237" s="24" t="s">
        <v>10</v>
      </c>
      <c r="AJ237" s="24" t="s">
        <v>10</v>
      </c>
      <c r="AK237" s="24" t="s">
        <v>10</v>
      </c>
      <c r="AL237" s="24" t="s">
        <v>10</v>
      </c>
      <c r="AM237" s="24" t="s">
        <v>10</v>
      </c>
      <c r="AN237" s="24" t="s">
        <v>10</v>
      </c>
      <c r="AO237" s="24" t="s">
        <v>10</v>
      </c>
      <c r="AP237" s="24" t="s">
        <v>10</v>
      </c>
      <c r="AX237" s="24">
        <f t="shared" si="10"/>
        <v>56</v>
      </c>
      <c r="AY237" s="24">
        <f t="shared" si="11"/>
        <v>4</v>
      </c>
    </row>
    <row r="238" spans="1:51" x14ac:dyDescent="0.25">
      <c r="A238" s="24" t="str">
        <f>IF(ISERROR(MATCH(E238,PWR_Lab!$S$3:$S$140,0)),"*","")</f>
        <v/>
      </c>
      <c r="B238" s="24" t="s">
        <v>18</v>
      </c>
      <c r="C238" s="24" t="str">
        <f t="shared" si="9"/>
        <v>UCPWR_FLAB-P</v>
      </c>
      <c r="D238" s="24" t="s">
        <v>12</v>
      </c>
      <c r="E238" s="24" t="str" cm="1">
        <f t="array" ref="E238">INDEX(PWR_Lab!$A$2:$A$179,AX238)</f>
        <v>ETGICGT-N</v>
      </c>
      <c r="F238" s="24" t="s">
        <v>7</v>
      </c>
      <c r="G238" s="24" t="s">
        <v>7</v>
      </c>
      <c r="H238" s="24" t="s">
        <v>7</v>
      </c>
      <c r="I238" s="24">
        <v>3</v>
      </c>
      <c r="J238" s="24" cm="1">
        <f t="array" ref="J238">-INDEX(PWR_Lab!$F$2:$I$179,AX238,AY238)</f>
        <v>-1.72E-2</v>
      </c>
      <c r="K238" s="24" t="s">
        <v>10</v>
      </c>
      <c r="L238" s="24" t="s">
        <v>10</v>
      </c>
      <c r="M238" s="24" t="s">
        <v>10</v>
      </c>
      <c r="N238" s="24" t="s">
        <v>10</v>
      </c>
      <c r="O238" s="24" t="s">
        <v>10</v>
      </c>
      <c r="P238" s="24" t="s">
        <v>10</v>
      </c>
      <c r="Q238" s="24" t="s">
        <v>10</v>
      </c>
      <c r="R238" s="24" t="s">
        <v>10</v>
      </c>
      <c r="S238" s="24" t="s">
        <v>10</v>
      </c>
      <c r="T238" s="24" t="s">
        <v>10</v>
      </c>
      <c r="U238" s="24" t="s">
        <v>10</v>
      </c>
      <c r="V238" s="24" t="s">
        <v>10</v>
      </c>
      <c r="W238" s="24" t="s">
        <v>10</v>
      </c>
      <c r="X238" s="24" t="s">
        <v>10</v>
      </c>
      <c r="Y238" s="24" t="s">
        <v>10</v>
      </c>
      <c r="Z238" s="24" t="s">
        <v>10</v>
      </c>
      <c r="AA238" s="24" t="s">
        <v>10</v>
      </c>
      <c r="AB238" s="24" t="s">
        <v>10</v>
      </c>
      <c r="AC238" s="24" t="s">
        <v>10</v>
      </c>
      <c r="AD238" s="24" t="s">
        <v>10</v>
      </c>
      <c r="AE238" s="24" t="s">
        <v>10</v>
      </c>
      <c r="AF238" s="24" t="s">
        <v>10</v>
      </c>
      <c r="AG238" s="24" t="s">
        <v>10</v>
      </c>
      <c r="AH238" s="24" t="s">
        <v>10</v>
      </c>
      <c r="AI238" s="24" t="s">
        <v>10</v>
      </c>
      <c r="AJ238" s="24" t="s">
        <v>10</v>
      </c>
      <c r="AK238" s="24" t="s">
        <v>10</v>
      </c>
      <c r="AL238" s="24" t="s">
        <v>10</v>
      </c>
      <c r="AM238" s="24" t="s">
        <v>10</v>
      </c>
      <c r="AN238" s="24" t="s">
        <v>10</v>
      </c>
      <c r="AO238" s="24" t="s">
        <v>10</v>
      </c>
      <c r="AP238" s="24" t="s">
        <v>10</v>
      </c>
      <c r="AX238" s="24">
        <f t="shared" si="10"/>
        <v>57</v>
      </c>
      <c r="AY238" s="24">
        <f t="shared" si="11"/>
        <v>1</v>
      </c>
    </row>
    <row r="239" spans="1:51" x14ac:dyDescent="0.25">
      <c r="A239" s="24" t="str">
        <f>IF(ISERROR(MATCH(E239,PWR_Lab!$S$3:$S$140,0)),"*","")</f>
        <v/>
      </c>
      <c r="B239" s="24" t="s">
        <v>18</v>
      </c>
      <c r="C239" s="24" t="str">
        <f t="shared" si="9"/>
        <v>UCPWR_FLAB-M</v>
      </c>
      <c r="D239" s="24" t="s">
        <v>12</v>
      </c>
      <c r="E239" s="24" t="str" cm="1">
        <f t="array" ref="E239">INDEX(PWR_Lab!$A$2:$A$179,AX239)</f>
        <v>ETGICGT-N</v>
      </c>
      <c r="F239" s="24" t="s">
        <v>7</v>
      </c>
      <c r="G239" s="24" t="s">
        <v>7</v>
      </c>
      <c r="H239" s="24" t="s">
        <v>7</v>
      </c>
      <c r="I239" s="24">
        <v>3</v>
      </c>
      <c r="J239" s="24" cm="1">
        <f t="array" ref="J239">-INDEX(PWR_Lab!$F$2:$I$179,AX239,AY239)</f>
        <v>-1.958E-2</v>
      </c>
      <c r="K239" s="24" t="s">
        <v>10</v>
      </c>
      <c r="L239" s="24" t="s">
        <v>10</v>
      </c>
      <c r="M239" s="24" t="s">
        <v>10</v>
      </c>
      <c r="N239" s="24" t="s">
        <v>10</v>
      </c>
      <c r="O239" s="24" t="s">
        <v>10</v>
      </c>
      <c r="P239" s="24" t="s">
        <v>10</v>
      </c>
      <c r="Q239" s="24" t="s">
        <v>10</v>
      </c>
      <c r="R239" s="24" t="s">
        <v>10</v>
      </c>
      <c r="S239" s="24" t="s">
        <v>10</v>
      </c>
      <c r="T239" s="24" t="s">
        <v>10</v>
      </c>
      <c r="U239" s="24" t="s">
        <v>10</v>
      </c>
      <c r="V239" s="24" t="s">
        <v>10</v>
      </c>
      <c r="W239" s="24" t="s">
        <v>10</v>
      </c>
      <c r="X239" s="24" t="s">
        <v>10</v>
      </c>
      <c r="Y239" s="24" t="s">
        <v>10</v>
      </c>
      <c r="Z239" s="24" t="s">
        <v>10</v>
      </c>
      <c r="AA239" s="24" t="s">
        <v>10</v>
      </c>
      <c r="AB239" s="24" t="s">
        <v>10</v>
      </c>
      <c r="AC239" s="24" t="s">
        <v>10</v>
      </c>
      <c r="AD239" s="24" t="s">
        <v>10</v>
      </c>
      <c r="AE239" s="24" t="s">
        <v>10</v>
      </c>
      <c r="AF239" s="24" t="s">
        <v>10</v>
      </c>
      <c r="AG239" s="24" t="s">
        <v>10</v>
      </c>
      <c r="AH239" s="24" t="s">
        <v>10</v>
      </c>
      <c r="AI239" s="24" t="s">
        <v>10</v>
      </c>
      <c r="AJ239" s="24" t="s">
        <v>10</v>
      </c>
      <c r="AK239" s="24" t="s">
        <v>10</v>
      </c>
      <c r="AL239" s="24" t="s">
        <v>10</v>
      </c>
      <c r="AM239" s="24" t="s">
        <v>10</v>
      </c>
      <c r="AN239" s="24" t="s">
        <v>10</v>
      </c>
      <c r="AO239" s="24" t="s">
        <v>10</v>
      </c>
      <c r="AP239" s="24" t="s">
        <v>10</v>
      </c>
      <c r="AX239" s="24">
        <f t="shared" si="10"/>
        <v>57</v>
      </c>
      <c r="AY239" s="24">
        <f t="shared" si="11"/>
        <v>2</v>
      </c>
    </row>
    <row r="240" spans="1:51" x14ac:dyDescent="0.25">
      <c r="A240" s="24" t="str">
        <f>IF(ISERROR(MATCH(E240,PWR_Lab!$S$3:$S$140,0)),"*","")</f>
        <v/>
      </c>
      <c r="B240" s="24" t="s">
        <v>18</v>
      </c>
      <c r="C240" s="24" t="str">
        <f t="shared" si="9"/>
        <v>UCPWR_FLAB-S</v>
      </c>
      <c r="D240" s="24" t="s">
        <v>12</v>
      </c>
      <c r="E240" s="24" t="str" cm="1">
        <f t="array" ref="E240">INDEX(PWR_Lab!$A$2:$A$179,AX240)</f>
        <v>ETGICGT-N</v>
      </c>
      <c r="F240" s="24" t="s">
        <v>7</v>
      </c>
      <c r="G240" s="24" t="s">
        <v>7</v>
      </c>
      <c r="H240" s="24" t="s">
        <v>7</v>
      </c>
      <c r="I240" s="24">
        <v>3</v>
      </c>
      <c r="J240" s="24" cm="1">
        <f t="array" ref="J240">-INDEX(PWR_Lab!$F$2:$I$179,AX240,AY240)</f>
        <v>-6.4769999999999994E-2</v>
      </c>
      <c r="K240" s="24" t="s">
        <v>10</v>
      </c>
      <c r="L240" s="24" t="s">
        <v>10</v>
      </c>
      <c r="M240" s="24" t="s">
        <v>10</v>
      </c>
      <c r="N240" s="24" t="s">
        <v>10</v>
      </c>
      <c r="O240" s="24" t="s">
        <v>10</v>
      </c>
      <c r="P240" s="24" t="s">
        <v>10</v>
      </c>
      <c r="Q240" s="24" t="s">
        <v>10</v>
      </c>
      <c r="R240" s="24" t="s">
        <v>10</v>
      </c>
      <c r="S240" s="24" t="s">
        <v>10</v>
      </c>
      <c r="T240" s="24" t="s">
        <v>10</v>
      </c>
      <c r="U240" s="24" t="s">
        <v>10</v>
      </c>
      <c r="V240" s="24" t="s">
        <v>10</v>
      </c>
      <c r="W240" s="24" t="s">
        <v>10</v>
      </c>
      <c r="X240" s="24" t="s">
        <v>10</v>
      </c>
      <c r="Y240" s="24" t="s">
        <v>10</v>
      </c>
      <c r="Z240" s="24" t="s">
        <v>10</v>
      </c>
      <c r="AA240" s="24" t="s">
        <v>10</v>
      </c>
      <c r="AB240" s="24" t="s">
        <v>10</v>
      </c>
      <c r="AC240" s="24" t="s">
        <v>10</v>
      </c>
      <c r="AD240" s="24" t="s">
        <v>10</v>
      </c>
      <c r="AE240" s="24" t="s">
        <v>10</v>
      </c>
      <c r="AF240" s="24" t="s">
        <v>10</v>
      </c>
      <c r="AG240" s="24" t="s">
        <v>10</v>
      </c>
      <c r="AH240" s="24" t="s">
        <v>10</v>
      </c>
      <c r="AI240" s="24" t="s">
        <v>10</v>
      </c>
      <c r="AJ240" s="24" t="s">
        <v>10</v>
      </c>
      <c r="AK240" s="24" t="s">
        <v>10</v>
      </c>
      <c r="AL240" s="24" t="s">
        <v>10</v>
      </c>
      <c r="AM240" s="24" t="s">
        <v>10</v>
      </c>
      <c r="AN240" s="24" t="s">
        <v>10</v>
      </c>
      <c r="AO240" s="24" t="s">
        <v>10</v>
      </c>
      <c r="AP240" s="24" t="s">
        <v>10</v>
      </c>
      <c r="AX240" s="24">
        <f t="shared" si="10"/>
        <v>57</v>
      </c>
      <c r="AY240" s="24">
        <f t="shared" si="11"/>
        <v>3</v>
      </c>
    </row>
    <row r="241" spans="1:51" x14ac:dyDescent="0.25">
      <c r="A241" s="24" t="str">
        <f>IF(ISERROR(MATCH(E241,PWR_Lab!$S$3:$S$140,0)),"*","")</f>
        <v/>
      </c>
      <c r="B241" s="24" t="s">
        <v>18</v>
      </c>
      <c r="C241" s="24" t="str">
        <f t="shared" si="9"/>
        <v>UCPWR_FLAB-T</v>
      </c>
      <c r="D241" s="24" t="s">
        <v>12</v>
      </c>
      <c r="E241" s="24" t="str" cm="1">
        <f t="array" ref="E241">INDEX(PWR_Lab!$A$2:$A$179,AX241)</f>
        <v>ETGICGT-N</v>
      </c>
      <c r="F241" s="24" t="s">
        <v>7</v>
      </c>
      <c r="G241" s="24" t="s">
        <v>7</v>
      </c>
      <c r="H241" s="24" t="s">
        <v>7</v>
      </c>
      <c r="I241" s="24">
        <v>3</v>
      </c>
      <c r="J241" s="24" cm="1">
        <f t="array" ref="J241">-INDEX(PWR_Lab!$F$2:$I$179,AX241,AY241)</f>
        <v>-0.23189000000000001</v>
      </c>
      <c r="K241" s="24" t="s">
        <v>10</v>
      </c>
      <c r="L241" s="24" t="s">
        <v>10</v>
      </c>
      <c r="M241" s="24" t="s">
        <v>10</v>
      </c>
      <c r="N241" s="24" t="s">
        <v>10</v>
      </c>
      <c r="O241" s="24" t="s">
        <v>10</v>
      </c>
      <c r="P241" s="24" t="s">
        <v>10</v>
      </c>
      <c r="Q241" s="24" t="s">
        <v>10</v>
      </c>
      <c r="R241" s="24" t="s">
        <v>10</v>
      </c>
      <c r="S241" s="24" t="s">
        <v>10</v>
      </c>
      <c r="T241" s="24" t="s">
        <v>10</v>
      </c>
      <c r="U241" s="24" t="s">
        <v>10</v>
      </c>
      <c r="V241" s="24" t="s">
        <v>10</v>
      </c>
      <c r="W241" s="24" t="s">
        <v>10</v>
      </c>
      <c r="X241" s="24" t="s">
        <v>10</v>
      </c>
      <c r="Y241" s="24" t="s">
        <v>10</v>
      </c>
      <c r="Z241" s="24" t="s">
        <v>10</v>
      </c>
      <c r="AA241" s="24" t="s">
        <v>10</v>
      </c>
      <c r="AB241" s="24" t="s">
        <v>10</v>
      </c>
      <c r="AC241" s="24" t="s">
        <v>10</v>
      </c>
      <c r="AD241" s="24" t="s">
        <v>10</v>
      </c>
      <c r="AE241" s="24" t="s">
        <v>10</v>
      </c>
      <c r="AF241" s="24" t="s">
        <v>10</v>
      </c>
      <c r="AG241" s="24" t="s">
        <v>10</v>
      </c>
      <c r="AH241" s="24" t="s">
        <v>10</v>
      </c>
      <c r="AI241" s="24" t="s">
        <v>10</v>
      </c>
      <c r="AJ241" s="24" t="s">
        <v>10</v>
      </c>
      <c r="AK241" s="24" t="s">
        <v>10</v>
      </c>
      <c r="AL241" s="24" t="s">
        <v>10</v>
      </c>
      <c r="AM241" s="24" t="s">
        <v>10</v>
      </c>
      <c r="AN241" s="24" t="s">
        <v>10</v>
      </c>
      <c r="AO241" s="24" t="s">
        <v>10</v>
      </c>
      <c r="AP241" s="24" t="s">
        <v>10</v>
      </c>
      <c r="AX241" s="24">
        <f t="shared" si="10"/>
        <v>57</v>
      </c>
      <c r="AY241" s="24">
        <f t="shared" si="11"/>
        <v>4</v>
      </c>
    </row>
    <row r="242" spans="1:51" x14ac:dyDescent="0.25">
      <c r="A242" s="24" t="str">
        <f>IF(ISERROR(MATCH(E242,PWR_Lab!$S$3:$S$140,0)),"*","")</f>
        <v/>
      </c>
      <c r="B242" s="24" t="s">
        <v>18</v>
      </c>
      <c r="C242" s="24" t="str">
        <f t="shared" si="9"/>
        <v>UCPWR_FLAB-P</v>
      </c>
      <c r="D242" s="24" t="s">
        <v>12</v>
      </c>
      <c r="E242" s="24" t="str" cm="1">
        <f t="array" ref="E242">INDEX(PWR_Lab!$A$2:$A$179,AX242)</f>
        <v>ETNUC-E</v>
      </c>
      <c r="F242" s="24" t="s">
        <v>7</v>
      </c>
      <c r="G242" s="24" t="s">
        <v>7</v>
      </c>
      <c r="H242" s="24" t="s">
        <v>7</v>
      </c>
      <c r="I242" s="24">
        <v>3</v>
      </c>
      <c r="J242" s="24" cm="1">
        <f t="array" ref="J242">-INDEX(PWR_Lab!$F$2:$I$179,AX242,AY242)</f>
        <v>-3.3279999999999997E-2</v>
      </c>
      <c r="K242" s="24" t="s">
        <v>10</v>
      </c>
      <c r="L242" s="24" t="s">
        <v>10</v>
      </c>
      <c r="M242" s="24" t="s">
        <v>10</v>
      </c>
      <c r="N242" s="24" t="s">
        <v>10</v>
      </c>
      <c r="O242" s="24" t="s">
        <v>10</v>
      </c>
      <c r="P242" s="24" t="s">
        <v>10</v>
      </c>
      <c r="Q242" s="24" t="s">
        <v>10</v>
      </c>
      <c r="R242" s="24" t="s">
        <v>10</v>
      </c>
      <c r="S242" s="24" t="s">
        <v>10</v>
      </c>
      <c r="T242" s="24" t="s">
        <v>10</v>
      </c>
      <c r="U242" s="24" t="s">
        <v>10</v>
      </c>
      <c r="V242" s="24" t="s">
        <v>10</v>
      </c>
      <c r="W242" s="24" t="s">
        <v>10</v>
      </c>
      <c r="X242" s="24" t="s">
        <v>10</v>
      </c>
      <c r="Y242" s="24" t="s">
        <v>10</v>
      </c>
      <c r="Z242" s="24" t="s">
        <v>10</v>
      </c>
      <c r="AA242" s="24" t="s">
        <v>10</v>
      </c>
      <c r="AB242" s="24" t="s">
        <v>10</v>
      </c>
      <c r="AC242" s="24" t="s">
        <v>10</v>
      </c>
      <c r="AD242" s="24" t="s">
        <v>10</v>
      </c>
      <c r="AE242" s="24" t="s">
        <v>10</v>
      </c>
      <c r="AF242" s="24" t="s">
        <v>10</v>
      </c>
      <c r="AG242" s="24" t="s">
        <v>10</v>
      </c>
      <c r="AH242" s="24" t="s">
        <v>10</v>
      </c>
      <c r="AI242" s="24" t="s">
        <v>10</v>
      </c>
      <c r="AJ242" s="24" t="s">
        <v>10</v>
      </c>
      <c r="AK242" s="24" t="s">
        <v>10</v>
      </c>
      <c r="AL242" s="24" t="s">
        <v>10</v>
      </c>
      <c r="AM242" s="24" t="s">
        <v>10</v>
      </c>
      <c r="AN242" s="24" t="s">
        <v>10</v>
      </c>
      <c r="AO242" s="24" t="s">
        <v>10</v>
      </c>
      <c r="AP242" s="24" t="s">
        <v>10</v>
      </c>
      <c r="AX242" s="24">
        <f t="shared" si="10"/>
        <v>58</v>
      </c>
      <c r="AY242" s="24">
        <f t="shared" si="11"/>
        <v>1</v>
      </c>
    </row>
    <row r="243" spans="1:51" x14ac:dyDescent="0.25">
      <c r="A243" s="24" t="str">
        <f>IF(ISERROR(MATCH(E243,PWR_Lab!$S$3:$S$140,0)),"*","")</f>
        <v/>
      </c>
      <c r="B243" s="24" t="s">
        <v>18</v>
      </c>
      <c r="C243" s="24" t="str">
        <f t="shared" si="9"/>
        <v>UCPWR_FLAB-M</v>
      </c>
      <c r="D243" s="24" t="s">
        <v>12</v>
      </c>
      <c r="E243" s="24" t="str" cm="1">
        <f t="array" ref="E243">INDEX(PWR_Lab!$A$2:$A$179,AX243)</f>
        <v>ETNUC-E</v>
      </c>
      <c r="F243" s="24" t="s">
        <v>7</v>
      </c>
      <c r="G243" s="24" t="s">
        <v>7</v>
      </c>
      <c r="H243" s="24" t="s">
        <v>7</v>
      </c>
      <c r="I243" s="24">
        <v>3</v>
      </c>
      <c r="J243" s="24" cm="1">
        <f t="array" ref="J243">-INDEX(PWR_Lab!$F$2:$I$179,AX243,AY243)</f>
        <v>-3.7879999999999997E-2</v>
      </c>
      <c r="K243" s="24" t="s">
        <v>10</v>
      </c>
      <c r="L243" s="24" t="s">
        <v>10</v>
      </c>
      <c r="M243" s="24" t="s">
        <v>10</v>
      </c>
      <c r="N243" s="24" t="s">
        <v>10</v>
      </c>
      <c r="O243" s="24" t="s">
        <v>10</v>
      </c>
      <c r="P243" s="24" t="s">
        <v>10</v>
      </c>
      <c r="Q243" s="24" t="s">
        <v>10</v>
      </c>
      <c r="R243" s="24" t="s">
        <v>10</v>
      </c>
      <c r="S243" s="24" t="s">
        <v>10</v>
      </c>
      <c r="T243" s="24" t="s">
        <v>10</v>
      </c>
      <c r="U243" s="24" t="s">
        <v>10</v>
      </c>
      <c r="V243" s="24" t="s">
        <v>10</v>
      </c>
      <c r="W243" s="24" t="s">
        <v>10</v>
      </c>
      <c r="X243" s="24" t="s">
        <v>10</v>
      </c>
      <c r="Y243" s="24" t="s">
        <v>10</v>
      </c>
      <c r="Z243" s="24" t="s">
        <v>10</v>
      </c>
      <c r="AA243" s="24" t="s">
        <v>10</v>
      </c>
      <c r="AB243" s="24" t="s">
        <v>10</v>
      </c>
      <c r="AC243" s="24" t="s">
        <v>10</v>
      </c>
      <c r="AD243" s="24" t="s">
        <v>10</v>
      </c>
      <c r="AE243" s="24" t="s">
        <v>10</v>
      </c>
      <c r="AF243" s="24" t="s">
        <v>10</v>
      </c>
      <c r="AG243" s="24" t="s">
        <v>10</v>
      </c>
      <c r="AH243" s="24" t="s">
        <v>10</v>
      </c>
      <c r="AI243" s="24" t="s">
        <v>10</v>
      </c>
      <c r="AJ243" s="24" t="s">
        <v>10</v>
      </c>
      <c r="AK243" s="24" t="s">
        <v>10</v>
      </c>
      <c r="AL243" s="24" t="s">
        <v>10</v>
      </c>
      <c r="AM243" s="24" t="s">
        <v>10</v>
      </c>
      <c r="AN243" s="24" t="s">
        <v>10</v>
      </c>
      <c r="AO243" s="24" t="s">
        <v>10</v>
      </c>
      <c r="AP243" s="24" t="s">
        <v>10</v>
      </c>
      <c r="AX243" s="24">
        <f t="shared" si="10"/>
        <v>58</v>
      </c>
      <c r="AY243" s="24">
        <f t="shared" si="11"/>
        <v>2</v>
      </c>
    </row>
    <row r="244" spans="1:51" x14ac:dyDescent="0.25">
      <c r="A244" s="24" t="str">
        <f>IF(ISERROR(MATCH(E244,PWR_Lab!$S$3:$S$140,0)),"*","")</f>
        <v/>
      </c>
      <c r="B244" s="24" t="s">
        <v>18</v>
      </c>
      <c r="C244" s="24" t="str">
        <f t="shared" si="9"/>
        <v>UCPWR_FLAB-S</v>
      </c>
      <c r="D244" s="24" t="s">
        <v>12</v>
      </c>
      <c r="E244" s="24" t="str" cm="1">
        <f t="array" ref="E244">INDEX(PWR_Lab!$A$2:$A$179,AX244)</f>
        <v>ETNUC-E</v>
      </c>
      <c r="F244" s="24" t="s">
        <v>7</v>
      </c>
      <c r="G244" s="24" t="s">
        <v>7</v>
      </c>
      <c r="H244" s="24" t="s">
        <v>7</v>
      </c>
      <c r="I244" s="24">
        <v>3</v>
      </c>
      <c r="J244" s="24" cm="1">
        <f t="array" ref="J244">-INDEX(PWR_Lab!$F$2:$I$179,AX244,AY244)</f>
        <v>-0.12533</v>
      </c>
      <c r="K244" s="24" t="s">
        <v>10</v>
      </c>
      <c r="L244" s="24" t="s">
        <v>10</v>
      </c>
      <c r="M244" s="24" t="s">
        <v>10</v>
      </c>
      <c r="N244" s="24" t="s">
        <v>10</v>
      </c>
      <c r="O244" s="24" t="s">
        <v>10</v>
      </c>
      <c r="P244" s="24" t="s">
        <v>10</v>
      </c>
      <c r="Q244" s="24" t="s">
        <v>10</v>
      </c>
      <c r="R244" s="24" t="s">
        <v>10</v>
      </c>
      <c r="S244" s="24" t="s">
        <v>10</v>
      </c>
      <c r="T244" s="24" t="s">
        <v>10</v>
      </c>
      <c r="U244" s="24" t="s">
        <v>10</v>
      </c>
      <c r="V244" s="24" t="s">
        <v>10</v>
      </c>
      <c r="W244" s="24" t="s">
        <v>10</v>
      </c>
      <c r="X244" s="24" t="s">
        <v>10</v>
      </c>
      <c r="Y244" s="24" t="s">
        <v>10</v>
      </c>
      <c r="Z244" s="24" t="s">
        <v>10</v>
      </c>
      <c r="AA244" s="24" t="s">
        <v>10</v>
      </c>
      <c r="AB244" s="24" t="s">
        <v>10</v>
      </c>
      <c r="AC244" s="24" t="s">
        <v>10</v>
      </c>
      <c r="AD244" s="24" t="s">
        <v>10</v>
      </c>
      <c r="AE244" s="24" t="s">
        <v>10</v>
      </c>
      <c r="AF244" s="24" t="s">
        <v>10</v>
      </c>
      <c r="AG244" s="24" t="s">
        <v>10</v>
      </c>
      <c r="AH244" s="24" t="s">
        <v>10</v>
      </c>
      <c r="AI244" s="24" t="s">
        <v>10</v>
      </c>
      <c r="AJ244" s="24" t="s">
        <v>10</v>
      </c>
      <c r="AK244" s="24" t="s">
        <v>10</v>
      </c>
      <c r="AL244" s="24" t="s">
        <v>10</v>
      </c>
      <c r="AM244" s="24" t="s">
        <v>10</v>
      </c>
      <c r="AN244" s="24" t="s">
        <v>10</v>
      </c>
      <c r="AO244" s="24" t="s">
        <v>10</v>
      </c>
      <c r="AP244" s="24" t="s">
        <v>10</v>
      </c>
      <c r="AX244" s="24">
        <f t="shared" si="10"/>
        <v>58</v>
      </c>
      <c r="AY244" s="24">
        <f t="shared" si="11"/>
        <v>3</v>
      </c>
    </row>
    <row r="245" spans="1:51" x14ac:dyDescent="0.25">
      <c r="A245" s="24" t="str">
        <f>IF(ISERROR(MATCH(E245,PWR_Lab!$S$3:$S$140,0)),"*","")</f>
        <v/>
      </c>
      <c r="B245" s="24" t="s">
        <v>18</v>
      </c>
      <c r="C245" s="24" t="str">
        <f t="shared" si="9"/>
        <v>UCPWR_FLAB-T</v>
      </c>
      <c r="D245" s="24" t="s">
        <v>12</v>
      </c>
      <c r="E245" s="24" t="str" cm="1">
        <f t="array" ref="E245">INDEX(PWR_Lab!$A$2:$A$179,AX245)</f>
        <v>ETNUC-E</v>
      </c>
      <c r="F245" s="24" t="s">
        <v>7</v>
      </c>
      <c r="G245" s="24" t="s">
        <v>7</v>
      </c>
      <c r="H245" s="24" t="s">
        <v>7</v>
      </c>
      <c r="I245" s="24">
        <v>3</v>
      </c>
      <c r="J245" s="24" cm="1">
        <f t="array" ref="J245">-INDEX(PWR_Lab!$F$2:$I$179,AX245,AY245)</f>
        <v>-0.44868000000000002</v>
      </c>
      <c r="K245" s="24" t="s">
        <v>10</v>
      </c>
      <c r="L245" s="24" t="s">
        <v>10</v>
      </c>
      <c r="M245" s="24" t="s">
        <v>10</v>
      </c>
      <c r="N245" s="24" t="s">
        <v>10</v>
      </c>
      <c r="O245" s="24" t="s">
        <v>10</v>
      </c>
      <c r="P245" s="24" t="s">
        <v>10</v>
      </c>
      <c r="Q245" s="24" t="s">
        <v>10</v>
      </c>
      <c r="R245" s="24" t="s">
        <v>10</v>
      </c>
      <c r="S245" s="24" t="s">
        <v>10</v>
      </c>
      <c r="T245" s="24" t="s">
        <v>10</v>
      </c>
      <c r="U245" s="24" t="s">
        <v>10</v>
      </c>
      <c r="V245" s="24" t="s">
        <v>10</v>
      </c>
      <c r="W245" s="24" t="s">
        <v>10</v>
      </c>
      <c r="X245" s="24" t="s">
        <v>10</v>
      </c>
      <c r="Y245" s="24" t="s">
        <v>10</v>
      </c>
      <c r="Z245" s="24" t="s">
        <v>10</v>
      </c>
      <c r="AA245" s="24" t="s">
        <v>10</v>
      </c>
      <c r="AB245" s="24" t="s">
        <v>10</v>
      </c>
      <c r="AC245" s="24" t="s">
        <v>10</v>
      </c>
      <c r="AD245" s="24" t="s">
        <v>10</v>
      </c>
      <c r="AE245" s="24" t="s">
        <v>10</v>
      </c>
      <c r="AF245" s="24" t="s">
        <v>10</v>
      </c>
      <c r="AG245" s="24" t="s">
        <v>10</v>
      </c>
      <c r="AH245" s="24" t="s">
        <v>10</v>
      </c>
      <c r="AI245" s="24" t="s">
        <v>10</v>
      </c>
      <c r="AJ245" s="24" t="s">
        <v>10</v>
      </c>
      <c r="AK245" s="24" t="s">
        <v>10</v>
      </c>
      <c r="AL245" s="24" t="s">
        <v>10</v>
      </c>
      <c r="AM245" s="24" t="s">
        <v>10</v>
      </c>
      <c r="AN245" s="24" t="s">
        <v>10</v>
      </c>
      <c r="AO245" s="24" t="s">
        <v>10</v>
      </c>
      <c r="AP245" s="24" t="s">
        <v>10</v>
      </c>
      <c r="AX245" s="24">
        <f t="shared" si="10"/>
        <v>58</v>
      </c>
      <c r="AY245" s="24">
        <f t="shared" si="11"/>
        <v>4</v>
      </c>
    </row>
    <row r="246" spans="1:51" x14ac:dyDescent="0.25">
      <c r="A246" s="24" t="str">
        <f>IF(ISERROR(MATCH(E246,PWR_Lab!$S$3:$S$140,0)),"*","")</f>
        <v/>
      </c>
      <c r="B246" s="24" t="s">
        <v>18</v>
      </c>
      <c r="C246" s="24" t="str">
        <f t="shared" si="9"/>
        <v>UCPWR_FLAB-P</v>
      </c>
      <c r="D246" s="24" t="s">
        <v>12</v>
      </c>
      <c r="E246" s="24" t="str" cm="1">
        <f t="array" ref="E246">INDEX(PWR_Lab!$A$2:$A$179,AX246)</f>
        <v>ETNUC-N</v>
      </c>
      <c r="F246" s="24" t="s">
        <v>7</v>
      </c>
      <c r="G246" s="24" t="s">
        <v>7</v>
      </c>
      <c r="H246" s="24" t="s">
        <v>7</v>
      </c>
      <c r="I246" s="24">
        <v>3</v>
      </c>
      <c r="J246" s="24" cm="1">
        <f t="array" ref="J246">-INDEX(PWR_Lab!$F$2:$I$179,AX246,AY246)</f>
        <v>-3.3279999999999997E-2</v>
      </c>
      <c r="K246" s="24" t="s">
        <v>10</v>
      </c>
      <c r="L246" s="24" t="s">
        <v>10</v>
      </c>
      <c r="M246" s="24" t="s">
        <v>10</v>
      </c>
      <c r="N246" s="24" t="s">
        <v>10</v>
      </c>
      <c r="O246" s="24" t="s">
        <v>10</v>
      </c>
      <c r="P246" s="24" t="s">
        <v>10</v>
      </c>
      <c r="Q246" s="24" t="s">
        <v>10</v>
      </c>
      <c r="R246" s="24" t="s">
        <v>10</v>
      </c>
      <c r="S246" s="24" t="s">
        <v>10</v>
      </c>
      <c r="T246" s="24" t="s">
        <v>10</v>
      </c>
      <c r="U246" s="24" t="s">
        <v>10</v>
      </c>
      <c r="V246" s="24" t="s">
        <v>10</v>
      </c>
      <c r="W246" s="24" t="s">
        <v>10</v>
      </c>
      <c r="X246" s="24" t="s">
        <v>10</v>
      </c>
      <c r="Y246" s="24" t="s">
        <v>10</v>
      </c>
      <c r="Z246" s="24" t="s">
        <v>10</v>
      </c>
      <c r="AA246" s="24" t="s">
        <v>10</v>
      </c>
      <c r="AB246" s="24" t="s">
        <v>10</v>
      </c>
      <c r="AC246" s="24" t="s">
        <v>10</v>
      </c>
      <c r="AD246" s="24" t="s">
        <v>10</v>
      </c>
      <c r="AE246" s="24" t="s">
        <v>10</v>
      </c>
      <c r="AF246" s="24" t="s">
        <v>10</v>
      </c>
      <c r="AG246" s="24" t="s">
        <v>10</v>
      </c>
      <c r="AH246" s="24" t="s">
        <v>10</v>
      </c>
      <c r="AI246" s="24" t="s">
        <v>10</v>
      </c>
      <c r="AJ246" s="24" t="s">
        <v>10</v>
      </c>
      <c r="AK246" s="24" t="s">
        <v>10</v>
      </c>
      <c r="AL246" s="24" t="s">
        <v>10</v>
      </c>
      <c r="AM246" s="24" t="s">
        <v>10</v>
      </c>
      <c r="AN246" s="24" t="s">
        <v>10</v>
      </c>
      <c r="AO246" s="24" t="s">
        <v>10</v>
      </c>
      <c r="AP246" s="24" t="s">
        <v>10</v>
      </c>
      <c r="AX246" s="24">
        <f t="shared" si="10"/>
        <v>59</v>
      </c>
      <c r="AY246" s="24">
        <f t="shared" si="11"/>
        <v>1</v>
      </c>
    </row>
    <row r="247" spans="1:51" x14ac:dyDescent="0.25">
      <c r="A247" s="24" t="str">
        <f>IF(ISERROR(MATCH(E247,PWR_Lab!$S$3:$S$140,0)),"*","")</f>
        <v/>
      </c>
      <c r="B247" s="24" t="s">
        <v>18</v>
      </c>
      <c r="C247" s="24" t="str">
        <f t="shared" si="9"/>
        <v>UCPWR_FLAB-M</v>
      </c>
      <c r="D247" s="24" t="s">
        <v>12</v>
      </c>
      <c r="E247" s="24" t="str" cm="1">
        <f t="array" ref="E247">INDEX(PWR_Lab!$A$2:$A$179,AX247)</f>
        <v>ETNUC-N</v>
      </c>
      <c r="F247" s="24" t="s">
        <v>7</v>
      </c>
      <c r="G247" s="24" t="s">
        <v>7</v>
      </c>
      <c r="H247" s="24" t="s">
        <v>7</v>
      </c>
      <c r="I247" s="24">
        <v>3</v>
      </c>
      <c r="J247" s="24" cm="1">
        <f t="array" ref="J247">-INDEX(PWR_Lab!$F$2:$I$179,AX247,AY247)</f>
        <v>-3.7879999999999997E-2</v>
      </c>
      <c r="K247" s="24" t="s">
        <v>10</v>
      </c>
      <c r="L247" s="24" t="s">
        <v>10</v>
      </c>
      <c r="M247" s="24" t="s">
        <v>10</v>
      </c>
      <c r="N247" s="24" t="s">
        <v>10</v>
      </c>
      <c r="O247" s="24" t="s">
        <v>10</v>
      </c>
      <c r="P247" s="24" t="s">
        <v>10</v>
      </c>
      <c r="Q247" s="24" t="s">
        <v>10</v>
      </c>
      <c r="R247" s="24" t="s">
        <v>10</v>
      </c>
      <c r="S247" s="24" t="s">
        <v>10</v>
      </c>
      <c r="T247" s="24" t="s">
        <v>10</v>
      </c>
      <c r="U247" s="24" t="s">
        <v>10</v>
      </c>
      <c r="V247" s="24" t="s">
        <v>10</v>
      </c>
      <c r="W247" s="24" t="s">
        <v>10</v>
      </c>
      <c r="X247" s="24" t="s">
        <v>10</v>
      </c>
      <c r="Y247" s="24" t="s">
        <v>10</v>
      </c>
      <c r="Z247" s="24" t="s">
        <v>10</v>
      </c>
      <c r="AA247" s="24" t="s">
        <v>10</v>
      </c>
      <c r="AB247" s="24" t="s">
        <v>10</v>
      </c>
      <c r="AC247" s="24" t="s">
        <v>10</v>
      </c>
      <c r="AD247" s="24" t="s">
        <v>10</v>
      </c>
      <c r="AE247" s="24" t="s">
        <v>10</v>
      </c>
      <c r="AF247" s="24" t="s">
        <v>10</v>
      </c>
      <c r="AG247" s="24" t="s">
        <v>10</v>
      </c>
      <c r="AH247" s="24" t="s">
        <v>10</v>
      </c>
      <c r="AI247" s="24" t="s">
        <v>10</v>
      </c>
      <c r="AJ247" s="24" t="s">
        <v>10</v>
      </c>
      <c r="AK247" s="24" t="s">
        <v>10</v>
      </c>
      <c r="AL247" s="24" t="s">
        <v>10</v>
      </c>
      <c r="AM247" s="24" t="s">
        <v>10</v>
      </c>
      <c r="AN247" s="24" t="s">
        <v>10</v>
      </c>
      <c r="AO247" s="24" t="s">
        <v>10</v>
      </c>
      <c r="AP247" s="24" t="s">
        <v>10</v>
      </c>
      <c r="AX247" s="24">
        <f t="shared" si="10"/>
        <v>59</v>
      </c>
      <c r="AY247" s="24">
        <f t="shared" si="11"/>
        <v>2</v>
      </c>
    </row>
    <row r="248" spans="1:51" x14ac:dyDescent="0.25">
      <c r="A248" s="24" t="str">
        <f>IF(ISERROR(MATCH(E248,PWR_Lab!$S$3:$S$140,0)),"*","")</f>
        <v/>
      </c>
      <c r="B248" s="24" t="s">
        <v>18</v>
      </c>
      <c r="C248" s="24" t="str">
        <f t="shared" si="9"/>
        <v>UCPWR_FLAB-S</v>
      </c>
      <c r="D248" s="24" t="s">
        <v>12</v>
      </c>
      <c r="E248" s="24" t="str" cm="1">
        <f t="array" ref="E248">INDEX(PWR_Lab!$A$2:$A$179,AX248)</f>
        <v>ETNUC-N</v>
      </c>
      <c r="F248" s="24" t="s">
        <v>7</v>
      </c>
      <c r="G248" s="24" t="s">
        <v>7</v>
      </c>
      <c r="H248" s="24" t="s">
        <v>7</v>
      </c>
      <c r="I248" s="24">
        <v>3</v>
      </c>
      <c r="J248" s="24" cm="1">
        <f t="array" ref="J248">-INDEX(PWR_Lab!$F$2:$I$179,AX248,AY248)</f>
        <v>-0.12533</v>
      </c>
      <c r="K248" s="24" t="s">
        <v>10</v>
      </c>
      <c r="L248" s="24" t="s">
        <v>10</v>
      </c>
      <c r="M248" s="24" t="s">
        <v>10</v>
      </c>
      <c r="N248" s="24" t="s">
        <v>10</v>
      </c>
      <c r="O248" s="24" t="s">
        <v>10</v>
      </c>
      <c r="P248" s="24" t="s">
        <v>10</v>
      </c>
      <c r="Q248" s="24" t="s">
        <v>10</v>
      </c>
      <c r="R248" s="24" t="s">
        <v>10</v>
      </c>
      <c r="S248" s="24" t="s">
        <v>10</v>
      </c>
      <c r="T248" s="24" t="s">
        <v>10</v>
      </c>
      <c r="U248" s="24" t="s">
        <v>10</v>
      </c>
      <c r="V248" s="24" t="s">
        <v>10</v>
      </c>
      <c r="W248" s="24" t="s">
        <v>10</v>
      </c>
      <c r="X248" s="24" t="s">
        <v>10</v>
      </c>
      <c r="Y248" s="24" t="s">
        <v>10</v>
      </c>
      <c r="Z248" s="24" t="s">
        <v>10</v>
      </c>
      <c r="AA248" s="24" t="s">
        <v>10</v>
      </c>
      <c r="AB248" s="24" t="s">
        <v>10</v>
      </c>
      <c r="AC248" s="24" t="s">
        <v>10</v>
      </c>
      <c r="AD248" s="24" t="s">
        <v>10</v>
      </c>
      <c r="AE248" s="24" t="s">
        <v>10</v>
      </c>
      <c r="AF248" s="24" t="s">
        <v>10</v>
      </c>
      <c r="AG248" s="24" t="s">
        <v>10</v>
      </c>
      <c r="AH248" s="24" t="s">
        <v>10</v>
      </c>
      <c r="AI248" s="24" t="s">
        <v>10</v>
      </c>
      <c r="AJ248" s="24" t="s">
        <v>10</v>
      </c>
      <c r="AK248" s="24" t="s">
        <v>10</v>
      </c>
      <c r="AL248" s="24" t="s">
        <v>10</v>
      </c>
      <c r="AM248" s="24" t="s">
        <v>10</v>
      </c>
      <c r="AN248" s="24" t="s">
        <v>10</v>
      </c>
      <c r="AO248" s="24" t="s">
        <v>10</v>
      </c>
      <c r="AP248" s="24" t="s">
        <v>10</v>
      </c>
      <c r="AX248" s="24">
        <f t="shared" si="10"/>
        <v>59</v>
      </c>
      <c r="AY248" s="24">
        <f t="shared" si="11"/>
        <v>3</v>
      </c>
    </row>
    <row r="249" spans="1:51" x14ac:dyDescent="0.25">
      <c r="A249" s="24" t="str">
        <f>IF(ISERROR(MATCH(E249,PWR_Lab!$S$3:$S$140,0)),"*","")</f>
        <v/>
      </c>
      <c r="B249" s="24" t="s">
        <v>18</v>
      </c>
      <c r="C249" s="24" t="str">
        <f t="shared" si="9"/>
        <v>UCPWR_FLAB-T</v>
      </c>
      <c r="D249" s="24" t="s">
        <v>12</v>
      </c>
      <c r="E249" s="24" t="str" cm="1">
        <f t="array" ref="E249">INDEX(PWR_Lab!$A$2:$A$179,AX249)</f>
        <v>ETNUC-N</v>
      </c>
      <c r="F249" s="24" t="s">
        <v>7</v>
      </c>
      <c r="G249" s="24" t="s">
        <v>7</v>
      </c>
      <c r="H249" s="24" t="s">
        <v>7</v>
      </c>
      <c r="I249" s="24">
        <v>3</v>
      </c>
      <c r="J249" s="24" cm="1">
        <f t="array" ref="J249">-INDEX(PWR_Lab!$F$2:$I$179,AX249,AY249)</f>
        <v>-0.44868000000000002</v>
      </c>
      <c r="K249" s="24" t="s">
        <v>10</v>
      </c>
      <c r="L249" s="24" t="s">
        <v>10</v>
      </c>
      <c r="M249" s="24" t="s">
        <v>10</v>
      </c>
      <c r="N249" s="24" t="s">
        <v>10</v>
      </c>
      <c r="O249" s="24" t="s">
        <v>10</v>
      </c>
      <c r="P249" s="24" t="s">
        <v>10</v>
      </c>
      <c r="Q249" s="24" t="s">
        <v>10</v>
      </c>
      <c r="R249" s="24" t="s">
        <v>10</v>
      </c>
      <c r="S249" s="24" t="s">
        <v>10</v>
      </c>
      <c r="T249" s="24" t="s">
        <v>10</v>
      </c>
      <c r="U249" s="24" t="s">
        <v>10</v>
      </c>
      <c r="V249" s="24" t="s">
        <v>10</v>
      </c>
      <c r="W249" s="24" t="s">
        <v>10</v>
      </c>
      <c r="X249" s="24" t="s">
        <v>10</v>
      </c>
      <c r="Y249" s="24" t="s">
        <v>10</v>
      </c>
      <c r="Z249" s="24" t="s">
        <v>10</v>
      </c>
      <c r="AA249" s="24" t="s">
        <v>10</v>
      </c>
      <c r="AB249" s="24" t="s">
        <v>10</v>
      </c>
      <c r="AC249" s="24" t="s">
        <v>10</v>
      </c>
      <c r="AD249" s="24" t="s">
        <v>10</v>
      </c>
      <c r="AE249" s="24" t="s">
        <v>10</v>
      </c>
      <c r="AF249" s="24" t="s">
        <v>10</v>
      </c>
      <c r="AG249" s="24" t="s">
        <v>10</v>
      </c>
      <c r="AH249" s="24" t="s">
        <v>10</v>
      </c>
      <c r="AI249" s="24" t="s">
        <v>10</v>
      </c>
      <c r="AJ249" s="24" t="s">
        <v>10</v>
      </c>
      <c r="AK249" s="24" t="s">
        <v>10</v>
      </c>
      <c r="AL249" s="24" t="s">
        <v>10</v>
      </c>
      <c r="AM249" s="24" t="s">
        <v>10</v>
      </c>
      <c r="AN249" s="24" t="s">
        <v>10</v>
      </c>
      <c r="AO249" s="24" t="s">
        <v>10</v>
      </c>
      <c r="AP249" s="24" t="s">
        <v>10</v>
      </c>
      <c r="AX249" s="24">
        <f t="shared" si="10"/>
        <v>59</v>
      </c>
      <c r="AY249" s="24">
        <f t="shared" si="11"/>
        <v>4</v>
      </c>
    </row>
    <row r="250" spans="1:51" x14ac:dyDescent="0.25">
      <c r="A250" s="24" t="str">
        <f>IF(ISERROR(MATCH(E250,PWR_Lab!$S$3:$S$140,0)),"*","")</f>
        <v/>
      </c>
      <c r="B250" s="24" t="s">
        <v>18</v>
      </c>
      <c r="C250" s="24" t="str">
        <f t="shared" si="9"/>
        <v>UCPWR_FLAB-P</v>
      </c>
      <c r="D250" s="24" t="s">
        <v>12</v>
      </c>
      <c r="E250" s="24" t="str" cm="1">
        <f t="array" ref="E250">INDEX(PWR_Lab!$A$2:$A$179,AX250)</f>
        <v>ETODSGT-E</v>
      </c>
      <c r="F250" s="24" t="s">
        <v>7</v>
      </c>
      <c r="G250" s="24" t="s">
        <v>7</v>
      </c>
      <c r="H250" s="24" t="s">
        <v>7</v>
      </c>
      <c r="I250" s="24">
        <v>3</v>
      </c>
      <c r="J250" s="24" cm="1">
        <f t="array" ref="J250">-INDEX(PWR_Lab!$F$2:$I$179,AX250,AY250)</f>
        <v>-1.72E-2</v>
      </c>
      <c r="K250" s="24" t="s">
        <v>10</v>
      </c>
      <c r="L250" s="24" t="s">
        <v>10</v>
      </c>
      <c r="M250" s="24" t="s">
        <v>10</v>
      </c>
      <c r="N250" s="24" t="s">
        <v>10</v>
      </c>
      <c r="O250" s="24" t="s">
        <v>10</v>
      </c>
      <c r="P250" s="24" t="s">
        <v>10</v>
      </c>
      <c r="Q250" s="24" t="s">
        <v>10</v>
      </c>
      <c r="R250" s="24" t="s">
        <v>10</v>
      </c>
      <c r="S250" s="24" t="s">
        <v>10</v>
      </c>
      <c r="T250" s="24" t="s">
        <v>10</v>
      </c>
      <c r="U250" s="24" t="s">
        <v>10</v>
      </c>
      <c r="V250" s="24" t="s">
        <v>10</v>
      </c>
      <c r="W250" s="24" t="s">
        <v>10</v>
      </c>
      <c r="X250" s="24" t="s">
        <v>10</v>
      </c>
      <c r="Y250" s="24" t="s">
        <v>10</v>
      </c>
      <c r="Z250" s="24" t="s">
        <v>10</v>
      </c>
      <c r="AA250" s="24" t="s">
        <v>10</v>
      </c>
      <c r="AB250" s="24" t="s">
        <v>10</v>
      </c>
      <c r="AC250" s="24" t="s">
        <v>10</v>
      </c>
      <c r="AD250" s="24" t="s">
        <v>10</v>
      </c>
      <c r="AE250" s="24" t="s">
        <v>10</v>
      </c>
      <c r="AF250" s="24" t="s">
        <v>10</v>
      </c>
      <c r="AG250" s="24" t="s">
        <v>10</v>
      </c>
      <c r="AH250" s="24" t="s">
        <v>10</v>
      </c>
      <c r="AI250" s="24" t="s">
        <v>10</v>
      </c>
      <c r="AJ250" s="24" t="s">
        <v>10</v>
      </c>
      <c r="AK250" s="24" t="s">
        <v>10</v>
      </c>
      <c r="AL250" s="24" t="s">
        <v>10</v>
      </c>
      <c r="AM250" s="24" t="s">
        <v>10</v>
      </c>
      <c r="AN250" s="24" t="s">
        <v>10</v>
      </c>
      <c r="AO250" s="24" t="s">
        <v>10</v>
      </c>
      <c r="AP250" s="24" t="s">
        <v>10</v>
      </c>
      <c r="AX250" s="24">
        <f t="shared" si="10"/>
        <v>60</v>
      </c>
      <c r="AY250" s="24">
        <f t="shared" si="11"/>
        <v>1</v>
      </c>
    </row>
    <row r="251" spans="1:51" x14ac:dyDescent="0.25">
      <c r="A251" s="24" t="str">
        <f>IF(ISERROR(MATCH(E251,PWR_Lab!$S$3:$S$140,0)),"*","")</f>
        <v/>
      </c>
      <c r="B251" s="24" t="s">
        <v>18</v>
      </c>
      <c r="C251" s="24" t="str">
        <f t="shared" si="9"/>
        <v>UCPWR_FLAB-M</v>
      </c>
      <c r="D251" s="24" t="s">
        <v>12</v>
      </c>
      <c r="E251" s="24" t="str" cm="1">
        <f t="array" ref="E251">INDEX(PWR_Lab!$A$2:$A$179,AX251)</f>
        <v>ETODSGT-E</v>
      </c>
      <c r="F251" s="24" t="s">
        <v>7</v>
      </c>
      <c r="G251" s="24" t="s">
        <v>7</v>
      </c>
      <c r="H251" s="24" t="s">
        <v>7</v>
      </c>
      <c r="I251" s="24">
        <v>3</v>
      </c>
      <c r="J251" s="24" cm="1">
        <f t="array" ref="J251">-INDEX(PWR_Lab!$F$2:$I$179,AX251,AY251)</f>
        <v>-1.958E-2</v>
      </c>
      <c r="K251" s="24" t="s">
        <v>10</v>
      </c>
      <c r="L251" s="24" t="s">
        <v>10</v>
      </c>
      <c r="M251" s="24" t="s">
        <v>10</v>
      </c>
      <c r="N251" s="24" t="s">
        <v>10</v>
      </c>
      <c r="O251" s="24" t="s">
        <v>10</v>
      </c>
      <c r="P251" s="24" t="s">
        <v>10</v>
      </c>
      <c r="Q251" s="24" t="s">
        <v>10</v>
      </c>
      <c r="R251" s="24" t="s">
        <v>10</v>
      </c>
      <c r="S251" s="24" t="s">
        <v>10</v>
      </c>
      <c r="T251" s="24" t="s">
        <v>10</v>
      </c>
      <c r="U251" s="24" t="s">
        <v>10</v>
      </c>
      <c r="V251" s="24" t="s">
        <v>10</v>
      </c>
      <c r="W251" s="24" t="s">
        <v>10</v>
      </c>
      <c r="X251" s="24" t="s">
        <v>10</v>
      </c>
      <c r="Y251" s="24" t="s">
        <v>10</v>
      </c>
      <c r="Z251" s="24" t="s">
        <v>10</v>
      </c>
      <c r="AA251" s="24" t="s">
        <v>10</v>
      </c>
      <c r="AB251" s="24" t="s">
        <v>10</v>
      </c>
      <c r="AC251" s="24" t="s">
        <v>10</v>
      </c>
      <c r="AD251" s="24" t="s">
        <v>10</v>
      </c>
      <c r="AE251" s="24" t="s">
        <v>10</v>
      </c>
      <c r="AF251" s="24" t="s">
        <v>10</v>
      </c>
      <c r="AG251" s="24" t="s">
        <v>10</v>
      </c>
      <c r="AH251" s="24" t="s">
        <v>10</v>
      </c>
      <c r="AI251" s="24" t="s">
        <v>10</v>
      </c>
      <c r="AJ251" s="24" t="s">
        <v>10</v>
      </c>
      <c r="AK251" s="24" t="s">
        <v>10</v>
      </c>
      <c r="AL251" s="24" t="s">
        <v>10</v>
      </c>
      <c r="AM251" s="24" t="s">
        <v>10</v>
      </c>
      <c r="AN251" s="24" t="s">
        <v>10</v>
      </c>
      <c r="AO251" s="24" t="s">
        <v>10</v>
      </c>
      <c r="AP251" s="24" t="s">
        <v>10</v>
      </c>
      <c r="AX251" s="24">
        <f t="shared" si="10"/>
        <v>60</v>
      </c>
      <c r="AY251" s="24">
        <f t="shared" si="11"/>
        <v>2</v>
      </c>
    </row>
    <row r="252" spans="1:51" x14ac:dyDescent="0.25">
      <c r="A252" s="24" t="str">
        <f>IF(ISERROR(MATCH(E252,PWR_Lab!$S$3:$S$140,0)),"*","")</f>
        <v/>
      </c>
      <c r="B252" s="24" t="s">
        <v>18</v>
      </c>
      <c r="C252" s="24" t="str">
        <f t="shared" si="9"/>
        <v>UCPWR_FLAB-S</v>
      </c>
      <c r="D252" s="24" t="s">
        <v>12</v>
      </c>
      <c r="E252" s="24" t="str" cm="1">
        <f t="array" ref="E252">INDEX(PWR_Lab!$A$2:$A$179,AX252)</f>
        <v>ETODSGT-E</v>
      </c>
      <c r="F252" s="24" t="s">
        <v>7</v>
      </c>
      <c r="G252" s="24" t="s">
        <v>7</v>
      </c>
      <c r="H252" s="24" t="s">
        <v>7</v>
      </c>
      <c r="I252" s="24">
        <v>3</v>
      </c>
      <c r="J252" s="24" cm="1">
        <f t="array" ref="J252">-INDEX(PWR_Lab!$F$2:$I$179,AX252,AY252)</f>
        <v>-6.4769999999999994E-2</v>
      </c>
      <c r="K252" s="24" t="s">
        <v>10</v>
      </c>
      <c r="L252" s="24" t="s">
        <v>10</v>
      </c>
      <c r="M252" s="24" t="s">
        <v>10</v>
      </c>
      <c r="N252" s="24" t="s">
        <v>10</v>
      </c>
      <c r="O252" s="24" t="s">
        <v>10</v>
      </c>
      <c r="P252" s="24" t="s">
        <v>10</v>
      </c>
      <c r="Q252" s="24" t="s">
        <v>10</v>
      </c>
      <c r="R252" s="24" t="s">
        <v>10</v>
      </c>
      <c r="S252" s="24" t="s">
        <v>10</v>
      </c>
      <c r="T252" s="24" t="s">
        <v>10</v>
      </c>
      <c r="U252" s="24" t="s">
        <v>10</v>
      </c>
      <c r="V252" s="24" t="s">
        <v>10</v>
      </c>
      <c r="W252" s="24" t="s">
        <v>10</v>
      </c>
      <c r="X252" s="24" t="s">
        <v>10</v>
      </c>
      <c r="Y252" s="24" t="s">
        <v>10</v>
      </c>
      <c r="Z252" s="24" t="s">
        <v>10</v>
      </c>
      <c r="AA252" s="24" t="s">
        <v>10</v>
      </c>
      <c r="AB252" s="24" t="s">
        <v>10</v>
      </c>
      <c r="AC252" s="24" t="s">
        <v>10</v>
      </c>
      <c r="AD252" s="24" t="s">
        <v>10</v>
      </c>
      <c r="AE252" s="24" t="s">
        <v>10</v>
      </c>
      <c r="AF252" s="24" t="s">
        <v>10</v>
      </c>
      <c r="AG252" s="24" t="s">
        <v>10</v>
      </c>
      <c r="AH252" s="24" t="s">
        <v>10</v>
      </c>
      <c r="AI252" s="24" t="s">
        <v>10</v>
      </c>
      <c r="AJ252" s="24" t="s">
        <v>10</v>
      </c>
      <c r="AK252" s="24" t="s">
        <v>10</v>
      </c>
      <c r="AL252" s="24" t="s">
        <v>10</v>
      </c>
      <c r="AM252" s="24" t="s">
        <v>10</v>
      </c>
      <c r="AN252" s="24" t="s">
        <v>10</v>
      </c>
      <c r="AO252" s="24" t="s">
        <v>10</v>
      </c>
      <c r="AP252" s="24" t="s">
        <v>10</v>
      </c>
      <c r="AX252" s="24">
        <f t="shared" si="10"/>
        <v>60</v>
      </c>
      <c r="AY252" s="24">
        <f t="shared" si="11"/>
        <v>3</v>
      </c>
    </row>
    <row r="253" spans="1:51" x14ac:dyDescent="0.25">
      <c r="A253" s="24" t="str">
        <f>IF(ISERROR(MATCH(E253,PWR_Lab!$S$3:$S$140,0)),"*","")</f>
        <v/>
      </c>
      <c r="B253" s="24" t="s">
        <v>18</v>
      </c>
      <c r="C253" s="24" t="str">
        <f t="shared" si="9"/>
        <v>UCPWR_FLAB-T</v>
      </c>
      <c r="D253" s="24" t="s">
        <v>12</v>
      </c>
      <c r="E253" s="24" t="str" cm="1">
        <f t="array" ref="E253">INDEX(PWR_Lab!$A$2:$A$179,AX253)</f>
        <v>ETODSGT-E</v>
      </c>
      <c r="F253" s="24" t="s">
        <v>7</v>
      </c>
      <c r="G253" s="24" t="s">
        <v>7</v>
      </c>
      <c r="H253" s="24" t="s">
        <v>7</v>
      </c>
      <c r="I253" s="24">
        <v>3</v>
      </c>
      <c r="J253" s="24" cm="1">
        <f t="array" ref="J253">-INDEX(PWR_Lab!$F$2:$I$179,AX253,AY253)</f>
        <v>-0.23189000000000001</v>
      </c>
      <c r="K253" s="24" t="s">
        <v>10</v>
      </c>
      <c r="L253" s="24" t="s">
        <v>10</v>
      </c>
      <c r="M253" s="24" t="s">
        <v>10</v>
      </c>
      <c r="N253" s="24" t="s">
        <v>10</v>
      </c>
      <c r="O253" s="24" t="s">
        <v>10</v>
      </c>
      <c r="P253" s="24" t="s">
        <v>10</v>
      </c>
      <c r="Q253" s="24" t="s">
        <v>10</v>
      </c>
      <c r="R253" s="24" t="s">
        <v>10</v>
      </c>
      <c r="S253" s="24" t="s">
        <v>10</v>
      </c>
      <c r="T253" s="24" t="s">
        <v>10</v>
      </c>
      <c r="U253" s="24" t="s">
        <v>10</v>
      </c>
      <c r="V253" s="24" t="s">
        <v>10</v>
      </c>
      <c r="W253" s="24" t="s">
        <v>10</v>
      </c>
      <c r="X253" s="24" t="s">
        <v>10</v>
      </c>
      <c r="Y253" s="24" t="s">
        <v>10</v>
      </c>
      <c r="Z253" s="24" t="s">
        <v>10</v>
      </c>
      <c r="AA253" s="24" t="s">
        <v>10</v>
      </c>
      <c r="AB253" s="24" t="s">
        <v>10</v>
      </c>
      <c r="AC253" s="24" t="s">
        <v>10</v>
      </c>
      <c r="AD253" s="24" t="s">
        <v>10</v>
      </c>
      <c r="AE253" s="24" t="s">
        <v>10</v>
      </c>
      <c r="AF253" s="24" t="s">
        <v>10</v>
      </c>
      <c r="AG253" s="24" t="s">
        <v>10</v>
      </c>
      <c r="AH253" s="24" t="s">
        <v>10</v>
      </c>
      <c r="AI253" s="24" t="s">
        <v>10</v>
      </c>
      <c r="AJ253" s="24" t="s">
        <v>10</v>
      </c>
      <c r="AK253" s="24" t="s">
        <v>10</v>
      </c>
      <c r="AL253" s="24" t="s">
        <v>10</v>
      </c>
      <c r="AM253" s="24" t="s">
        <v>10</v>
      </c>
      <c r="AN253" s="24" t="s">
        <v>10</v>
      </c>
      <c r="AO253" s="24" t="s">
        <v>10</v>
      </c>
      <c r="AP253" s="24" t="s">
        <v>10</v>
      </c>
      <c r="AX253" s="24">
        <f t="shared" si="10"/>
        <v>60</v>
      </c>
      <c r="AY253" s="24">
        <f t="shared" si="11"/>
        <v>4</v>
      </c>
    </row>
    <row r="254" spans="1:51" x14ac:dyDescent="0.25">
      <c r="A254" s="24" t="str">
        <f>IF(ISERROR(MATCH(E254,PWR_Lab!$S$3:$S$140,0)),"*","")</f>
        <v/>
      </c>
      <c r="B254" s="24" t="s">
        <v>18</v>
      </c>
      <c r="C254" s="24" t="str">
        <f t="shared" si="9"/>
        <v>UCPWR_FLAB-P</v>
      </c>
      <c r="D254" s="24" t="s">
        <v>12</v>
      </c>
      <c r="E254" s="24" t="str" cm="1">
        <f t="array" ref="E254">INDEX(PWR_Lab!$A$2:$A$179,AX254)</f>
        <v>ETODSGT-N</v>
      </c>
      <c r="F254" s="24" t="s">
        <v>7</v>
      </c>
      <c r="G254" s="24" t="s">
        <v>7</v>
      </c>
      <c r="H254" s="24" t="s">
        <v>7</v>
      </c>
      <c r="I254" s="24">
        <v>3</v>
      </c>
      <c r="J254" s="24" cm="1">
        <f t="array" ref="J254">-INDEX(PWR_Lab!$F$2:$I$179,AX254,AY254)</f>
        <v>-1.72E-2</v>
      </c>
      <c r="K254" s="24" t="s">
        <v>10</v>
      </c>
      <c r="L254" s="24" t="s">
        <v>10</v>
      </c>
      <c r="M254" s="24" t="s">
        <v>10</v>
      </c>
      <c r="N254" s="24" t="s">
        <v>10</v>
      </c>
      <c r="O254" s="24" t="s">
        <v>10</v>
      </c>
      <c r="P254" s="24" t="s">
        <v>10</v>
      </c>
      <c r="Q254" s="24" t="s">
        <v>10</v>
      </c>
      <c r="R254" s="24" t="s">
        <v>10</v>
      </c>
      <c r="S254" s="24" t="s">
        <v>10</v>
      </c>
      <c r="T254" s="24" t="s">
        <v>10</v>
      </c>
      <c r="U254" s="24" t="s">
        <v>10</v>
      </c>
      <c r="V254" s="24" t="s">
        <v>10</v>
      </c>
      <c r="W254" s="24" t="s">
        <v>10</v>
      </c>
      <c r="X254" s="24" t="s">
        <v>10</v>
      </c>
      <c r="Y254" s="24" t="s">
        <v>10</v>
      </c>
      <c r="Z254" s="24" t="s">
        <v>10</v>
      </c>
      <c r="AA254" s="24" t="s">
        <v>10</v>
      </c>
      <c r="AB254" s="24" t="s">
        <v>10</v>
      </c>
      <c r="AC254" s="24" t="s">
        <v>10</v>
      </c>
      <c r="AD254" s="24" t="s">
        <v>10</v>
      </c>
      <c r="AE254" s="24" t="s">
        <v>10</v>
      </c>
      <c r="AF254" s="24" t="s">
        <v>10</v>
      </c>
      <c r="AG254" s="24" t="s">
        <v>10</v>
      </c>
      <c r="AH254" s="24" t="s">
        <v>10</v>
      </c>
      <c r="AI254" s="24" t="s">
        <v>10</v>
      </c>
      <c r="AJ254" s="24" t="s">
        <v>10</v>
      </c>
      <c r="AK254" s="24" t="s">
        <v>10</v>
      </c>
      <c r="AL254" s="24" t="s">
        <v>10</v>
      </c>
      <c r="AM254" s="24" t="s">
        <v>10</v>
      </c>
      <c r="AN254" s="24" t="s">
        <v>10</v>
      </c>
      <c r="AO254" s="24" t="s">
        <v>10</v>
      </c>
      <c r="AP254" s="24" t="s">
        <v>10</v>
      </c>
      <c r="AX254" s="24">
        <f t="shared" si="10"/>
        <v>61</v>
      </c>
      <c r="AY254" s="24">
        <f t="shared" si="11"/>
        <v>1</v>
      </c>
    </row>
    <row r="255" spans="1:51" x14ac:dyDescent="0.25">
      <c r="A255" s="24" t="str">
        <f>IF(ISERROR(MATCH(E255,PWR_Lab!$S$3:$S$140,0)),"*","")</f>
        <v/>
      </c>
      <c r="B255" s="24" t="s">
        <v>18</v>
      </c>
      <c r="C255" s="24" t="str">
        <f t="shared" si="9"/>
        <v>UCPWR_FLAB-M</v>
      </c>
      <c r="D255" s="24" t="s">
        <v>12</v>
      </c>
      <c r="E255" s="24" t="str" cm="1">
        <f t="array" ref="E255">INDEX(PWR_Lab!$A$2:$A$179,AX255)</f>
        <v>ETODSGT-N</v>
      </c>
      <c r="F255" s="24" t="s">
        <v>7</v>
      </c>
      <c r="G255" s="24" t="s">
        <v>7</v>
      </c>
      <c r="H255" s="24" t="s">
        <v>7</v>
      </c>
      <c r="I255" s="24">
        <v>3</v>
      </c>
      <c r="J255" s="24" cm="1">
        <f t="array" ref="J255">-INDEX(PWR_Lab!$F$2:$I$179,AX255,AY255)</f>
        <v>-1.958E-2</v>
      </c>
      <c r="K255" s="24" t="s">
        <v>10</v>
      </c>
      <c r="L255" s="24" t="s">
        <v>10</v>
      </c>
      <c r="M255" s="24" t="s">
        <v>10</v>
      </c>
      <c r="N255" s="24" t="s">
        <v>10</v>
      </c>
      <c r="O255" s="24" t="s">
        <v>10</v>
      </c>
      <c r="P255" s="24" t="s">
        <v>10</v>
      </c>
      <c r="Q255" s="24" t="s">
        <v>10</v>
      </c>
      <c r="R255" s="24" t="s">
        <v>10</v>
      </c>
      <c r="S255" s="24" t="s">
        <v>10</v>
      </c>
      <c r="T255" s="24" t="s">
        <v>10</v>
      </c>
      <c r="U255" s="24" t="s">
        <v>10</v>
      </c>
      <c r="V255" s="24" t="s">
        <v>10</v>
      </c>
      <c r="W255" s="24" t="s">
        <v>10</v>
      </c>
      <c r="X255" s="24" t="s">
        <v>10</v>
      </c>
      <c r="Y255" s="24" t="s">
        <v>10</v>
      </c>
      <c r="Z255" s="24" t="s">
        <v>10</v>
      </c>
      <c r="AA255" s="24" t="s">
        <v>10</v>
      </c>
      <c r="AB255" s="24" t="s">
        <v>10</v>
      </c>
      <c r="AC255" s="24" t="s">
        <v>10</v>
      </c>
      <c r="AD255" s="24" t="s">
        <v>10</v>
      </c>
      <c r="AE255" s="24" t="s">
        <v>10</v>
      </c>
      <c r="AF255" s="24" t="s">
        <v>10</v>
      </c>
      <c r="AG255" s="24" t="s">
        <v>10</v>
      </c>
      <c r="AH255" s="24" t="s">
        <v>10</v>
      </c>
      <c r="AI255" s="24" t="s">
        <v>10</v>
      </c>
      <c r="AJ255" s="24" t="s">
        <v>10</v>
      </c>
      <c r="AK255" s="24" t="s">
        <v>10</v>
      </c>
      <c r="AL255" s="24" t="s">
        <v>10</v>
      </c>
      <c r="AM255" s="24" t="s">
        <v>10</v>
      </c>
      <c r="AN255" s="24" t="s">
        <v>10</v>
      </c>
      <c r="AO255" s="24" t="s">
        <v>10</v>
      </c>
      <c r="AP255" s="24" t="s">
        <v>10</v>
      </c>
      <c r="AX255" s="24">
        <f t="shared" si="10"/>
        <v>61</v>
      </c>
      <c r="AY255" s="24">
        <f t="shared" si="11"/>
        <v>2</v>
      </c>
    </row>
    <row r="256" spans="1:51" x14ac:dyDescent="0.25">
      <c r="A256" s="24" t="str">
        <f>IF(ISERROR(MATCH(E256,PWR_Lab!$S$3:$S$140,0)),"*","")</f>
        <v/>
      </c>
      <c r="B256" s="24" t="s">
        <v>18</v>
      </c>
      <c r="C256" s="24" t="str">
        <f t="shared" si="9"/>
        <v>UCPWR_FLAB-S</v>
      </c>
      <c r="D256" s="24" t="s">
        <v>12</v>
      </c>
      <c r="E256" s="24" t="str" cm="1">
        <f t="array" ref="E256">INDEX(PWR_Lab!$A$2:$A$179,AX256)</f>
        <v>ETODSGT-N</v>
      </c>
      <c r="F256" s="24" t="s">
        <v>7</v>
      </c>
      <c r="G256" s="24" t="s">
        <v>7</v>
      </c>
      <c r="H256" s="24" t="s">
        <v>7</v>
      </c>
      <c r="I256" s="24">
        <v>3</v>
      </c>
      <c r="J256" s="24" cm="1">
        <f t="array" ref="J256">-INDEX(PWR_Lab!$F$2:$I$179,AX256,AY256)</f>
        <v>-6.4769999999999994E-2</v>
      </c>
      <c r="K256" s="24" t="s">
        <v>10</v>
      </c>
      <c r="L256" s="24" t="s">
        <v>10</v>
      </c>
      <c r="M256" s="24" t="s">
        <v>10</v>
      </c>
      <c r="N256" s="24" t="s">
        <v>10</v>
      </c>
      <c r="O256" s="24" t="s">
        <v>10</v>
      </c>
      <c r="P256" s="24" t="s">
        <v>10</v>
      </c>
      <c r="Q256" s="24" t="s">
        <v>10</v>
      </c>
      <c r="R256" s="24" t="s">
        <v>10</v>
      </c>
      <c r="S256" s="24" t="s">
        <v>10</v>
      </c>
      <c r="T256" s="24" t="s">
        <v>10</v>
      </c>
      <c r="U256" s="24" t="s">
        <v>10</v>
      </c>
      <c r="V256" s="24" t="s">
        <v>10</v>
      </c>
      <c r="W256" s="24" t="s">
        <v>10</v>
      </c>
      <c r="X256" s="24" t="s">
        <v>10</v>
      </c>
      <c r="Y256" s="24" t="s">
        <v>10</v>
      </c>
      <c r="Z256" s="24" t="s">
        <v>10</v>
      </c>
      <c r="AA256" s="24" t="s">
        <v>10</v>
      </c>
      <c r="AB256" s="24" t="s">
        <v>10</v>
      </c>
      <c r="AC256" s="24" t="s">
        <v>10</v>
      </c>
      <c r="AD256" s="24" t="s">
        <v>10</v>
      </c>
      <c r="AE256" s="24" t="s">
        <v>10</v>
      </c>
      <c r="AF256" s="24" t="s">
        <v>10</v>
      </c>
      <c r="AG256" s="24" t="s">
        <v>10</v>
      </c>
      <c r="AH256" s="24" t="s">
        <v>10</v>
      </c>
      <c r="AI256" s="24" t="s">
        <v>10</v>
      </c>
      <c r="AJ256" s="24" t="s">
        <v>10</v>
      </c>
      <c r="AK256" s="24" t="s">
        <v>10</v>
      </c>
      <c r="AL256" s="24" t="s">
        <v>10</v>
      </c>
      <c r="AM256" s="24" t="s">
        <v>10</v>
      </c>
      <c r="AN256" s="24" t="s">
        <v>10</v>
      </c>
      <c r="AO256" s="24" t="s">
        <v>10</v>
      </c>
      <c r="AP256" s="24" t="s">
        <v>10</v>
      </c>
      <c r="AX256" s="24">
        <f t="shared" si="10"/>
        <v>61</v>
      </c>
      <c r="AY256" s="24">
        <f t="shared" si="11"/>
        <v>3</v>
      </c>
    </row>
    <row r="257" spans="1:51" x14ac:dyDescent="0.25">
      <c r="A257" s="24" t="str">
        <f>IF(ISERROR(MATCH(E257,PWR_Lab!$S$3:$S$140,0)),"*","")</f>
        <v/>
      </c>
      <c r="B257" s="24" t="s">
        <v>18</v>
      </c>
      <c r="C257" s="24" t="str">
        <f t="shared" si="9"/>
        <v>UCPWR_FLAB-T</v>
      </c>
      <c r="D257" s="24" t="s">
        <v>12</v>
      </c>
      <c r="E257" s="24" t="str" cm="1">
        <f t="array" ref="E257">INDEX(PWR_Lab!$A$2:$A$179,AX257)</f>
        <v>ETODSGT-N</v>
      </c>
      <c r="F257" s="24" t="s">
        <v>7</v>
      </c>
      <c r="G257" s="24" t="s">
        <v>7</v>
      </c>
      <c r="H257" s="24" t="s">
        <v>7</v>
      </c>
      <c r="I257" s="24">
        <v>3</v>
      </c>
      <c r="J257" s="24" cm="1">
        <f t="array" ref="J257">-INDEX(PWR_Lab!$F$2:$I$179,AX257,AY257)</f>
        <v>-0.23189000000000001</v>
      </c>
      <c r="K257" s="24" t="s">
        <v>10</v>
      </c>
      <c r="L257" s="24" t="s">
        <v>10</v>
      </c>
      <c r="M257" s="24" t="s">
        <v>10</v>
      </c>
      <c r="N257" s="24" t="s">
        <v>10</v>
      </c>
      <c r="O257" s="24" t="s">
        <v>10</v>
      </c>
      <c r="P257" s="24" t="s">
        <v>10</v>
      </c>
      <c r="Q257" s="24" t="s">
        <v>10</v>
      </c>
      <c r="R257" s="24" t="s">
        <v>10</v>
      </c>
      <c r="S257" s="24" t="s">
        <v>10</v>
      </c>
      <c r="T257" s="24" t="s">
        <v>10</v>
      </c>
      <c r="U257" s="24" t="s">
        <v>10</v>
      </c>
      <c r="V257" s="24" t="s">
        <v>10</v>
      </c>
      <c r="W257" s="24" t="s">
        <v>10</v>
      </c>
      <c r="X257" s="24" t="s">
        <v>10</v>
      </c>
      <c r="Y257" s="24" t="s">
        <v>10</v>
      </c>
      <c r="Z257" s="24" t="s">
        <v>10</v>
      </c>
      <c r="AA257" s="24" t="s">
        <v>10</v>
      </c>
      <c r="AB257" s="24" t="s">
        <v>10</v>
      </c>
      <c r="AC257" s="24" t="s">
        <v>10</v>
      </c>
      <c r="AD257" s="24" t="s">
        <v>10</v>
      </c>
      <c r="AE257" s="24" t="s">
        <v>10</v>
      </c>
      <c r="AF257" s="24" t="s">
        <v>10</v>
      </c>
      <c r="AG257" s="24" t="s">
        <v>10</v>
      </c>
      <c r="AH257" s="24" t="s">
        <v>10</v>
      </c>
      <c r="AI257" s="24" t="s">
        <v>10</v>
      </c>
      <c r="AJ257" s="24" t="s">
        <v>10</v>
      </c>
      <c r="AK257" s="24" t="s">
        <v>10</v>
      </c>
      <c r="AL257" s="24" t="s">
        <v>10</v>
      </c>
      <c r="AM257" s="24" t="s">
        <v>10</v>
      </c>
      <c r="AN257" s="24" t="s">
        <v>10</v>
      </c>
      <c r="AO257" s="24" t="s">
        <v>10</v>
      </c>
      <c r="AP257" s="24" t="s">
        <v>10</v>
      </c>
      <c r="AX257" s="24">
        <f t="shared" si="10"/>
        <v>61</v>
      </c>
      <c r="AY257" s="24">
        <f t="shared" si="11"/>
        <v>4</v>
      </c>
    </row>
    <row r="258" spans="1:51" x14ac:dyDescent="0.25">
      <c r="A258" s="24" t="str">
        <f>IF(ISERROR(MATCH(E258,PWR_Lab!$S$3:$S$140,0)),"*","")</f>
        <v/>
      </c>
      <c r="B258" s="24" t="s">
        <v>18</v>
      </c>
      <c r="C258" s="24" t="str">
        <f t="shared" si="9"/>
        <v>UCPWR_FLAB-P</v>
      </c>
      <c r="D258" s="24" t="s">
        <v>12</v>
      </c>
      <c r="E258" s="24" t="str" cm="1">
        <f t="array" ref="E258">INDEX(PWR_Lab!$A$2:$A$179,AX258)</f>
        <v>ETRANSDUM</v>
      </c>
      <c r="F258" s="24" t="s">
        <v>7</v>
      </c>
      <c r="G258" s="24" t="s">
        <v>7</v>
      </c>
      <c r="H258" s="24" t="s">
        <v>7</v>
      </c>
      <c r="I258" s="24">
        <v>3</v>
      </c>
      <c r="J258" s="24" cm="1">
        <f t="array" ref="J258">-INDEX(PWR_Lab!$F$2:$I$179,AX258,AY258)</f>
        <v>-1.474E-2</v>
      </c>
      <c r="K258" s="24" t="s">
        <v>10</v>
      </c>
      <c r="L258" s="24" t="s">
        <v>10</v>
      </c>
      <c r="M258" s="24" t="s">
        <v>10</v>
      </c>
      <c r="N258" s="24" t="s">
        <v>10</v>
      </c>
      <c r="O258" s="24" t="s">
        <v>10</v>
      </c>
      <c r="P258" s="24" t="s">
        <v>10</v>
      </c>
      <c r="Q258" s="24" t="s">
        <v>10</v>
      </c>
      <c r="R258" s="24" t="s">
        <v>10</v>
      </c>
      <c r="S258" s="24" t="s">
        <v>10</v>
      </c>
      <c r="T258" s="24" t="s">
        <v>10</v>
      </c>
      <c r="U258" s="24" t="s">
        <v>10</v>
      </c>
      <c r="V258" s="24" t="s">
        <v>10</v>
      </c>
      <c r="W258" s="24" t="s">
        <v>10</v>
      </c>
      <c r="X258" s="24" t="s">
        <v>10</v>
      </c>
      <c r="Y258" s="24" t="s">
        <v>10</v>
      </c>
      <c r="Z258" s="24" t="s">
        <v>10</v>
      </c>
      <c r="AA258" s="24" t="s">
        <v>10</v>
      </c>
      <c r="AB258" s="24" t="s">
        <v>10</v>
      </c>
      <c r="AC258" s="24" t="s">
        <v>10</v>
      </c>
      <c r="AD258" s="24" t="s">
        <v>10</v>
      </c>
      <c r="AE258" s="24" t="s">
        <v>10</v>
      </c>
      <c r="AF258" s="24" t="s">
        <v>10</v>
      </c>
      <c r="AG258" s="24" t="s">
        <v>10</v>
      </c>
      <c r="AH258" s="24" t="s">
        <v>10</v>
      </c>
      <c r="AI258" s="24" t="s">
        <v>10</v>
      </c>
      <c r="AJ258" s="24" t="s">
        <v>10</v>
      </c>
      <c r="AK258" s="24" t="s">
        <v>10</v>
      </c>
      <c r="AL258" s="24" t="s">
        <v>10</v>
      </c>
      <c r="AM258" s="24" t="s">
        <v>10</v>
      </c>
      <c r="AN258" s="24" t="s">
        <v>10</v>
      </c>
      <c r="AO258" s="24" t="s">
        <v>10</v>
      </c>
      <c r="AP258" s="24" t="s">
        <v>10</v>
      </c>
      <c r="AX258" s="24">
        <f t="shared" si="10"/>
        <v>62</v>
      </c>
      <c r="AY258" s="24">
        <f t="shared" si="11"/>
        <v>1</v>
      </c>
    </row>
    <row r="259" spans="1:51" x14ac:dyDescent="0.25">
      <c r="A259" s="24" t="str">
        <f>IF(ISERROR(MATCH(E259,PWR_Lab!$S$3:$S$140,0)),"*","")</f>
        <v/>
      </c>
      <c r="B259" s="24" t="s">
        <v>18</v>
      </c>
      <c r="C259" s="24" t="str">
        <f t="shared" si="9"/>
        <v>UCPWR_FLAB-M</v>
      </c>
      <c r="D259" s="24" t="s">
        <v>12</v>
      </c>
      <c r="E259" s="24" t="str" cm="1">
        <f t="array" ref="E259">INDEX(PWR_Lab!$A$2:$A$179,AX259)</f>
        <v>ETRANSDUM</v>
      </c>
      <c r="F259" s="24" t="s">
        <v>7</v>
      </c>
      <c r="G259" s="24" t="s">
        <v>7</v>
      </c>
      <c r="H259" s="24" t="s">
        <v>7</v>
      </c>
      <c r="I259" s="24">
        <v>3</v>
      </c>
      <c r="J259" s="24" cm="1">
        <f t="array" ref="J259">-INDEX(PWR_Lab!$F$2:$I$179,AX259,AY259)</f>
        <v>-1.678E-2</v>
      </c>
      <c r="K259" s="24" t="s">
        <v>10</v>
      </c>
      <c r="L259" s="24" t="s">
        <v>10</v>
      </c>
      <c r="M259" s="24" t="s">
        <v>10</v>
      </c>
      <c r="N259" s="24" t="s">
        <v>10</v>
      </c>
      <c r="O259" s="24" t="s">
        <v>10</v>
      </c>
      <c r="P259" s="24" t="s">
        <v>10</v>
      </c>
      <c r="Q259" s="24" t="s">
        <v>10</v>
      </c>
      <c r="R259" s="24" t="s">
        <v>10</v>
      </c>
      <c r="S259" s="24" t="s">
        <v>10</v>
      </c>
      <c r="T259" s="24" t="s">
        <v>10</v>
      </c>
      <c r="U259" s="24" t="s">
        <v>10</v>
      </c>
      <c r="V259" s="24" t="s">
        <v>10</v>
      </c>
      <c r="W259" s="24" t="s">
        <v>10</v>
      </c>
      <c r="X259" s="24" t="s">
        <v>10</v>
      </c>
      <c r="Y259" s="24" t="s">
        <v>10</v>
      </c>
      <c r="Z259" s="24" t="s">
        <v>10</v>
      </c>
      <c r="AA259" s="24" t="s">
        <v>10</v>
      </c>
      <c r="AB259" s="24" t="s">
        <v>10</v>
      </c>
      <c r="AC259" s="24" t="s">
        <v>10</v>
      </c>
      <c r="AD259" s="24" t="s">
        <v>10</v>
      </c>
      <c r="AE259" s="24" t="s">
        <v>10</v>
      </c>
      <c r="AF259" s="24" t="s">
        <v>10</v>
      </c>
      <c r="AG259" s="24" t="s">
        <v>10</v>
      </c>
      <c r="AH259" s="24" t="s">
        <v>10</v>
      </c>
      <c r="AI259" s="24" t="s">
        <v>10</v>
      </c>
      <c r="AJ259" s="24" t="s">
        <v>10</v>
      </c>
      <c r="AK259" s="24" t="s">
        <v>10</v>
      </c>
      <c r="AL259" s="24" t="s">
        <v>10</v>
      </c>
      <c r="AM259" s="24" t="s">
        <v>10</v>
      </c>
      <c r="AN259" s="24" t="s">
        <v>10</v>
      </c>
      <c r="AO259" s="24" t="s">
        <v>10</v>
      </c>
      <c r="AP259" s="24" t="s">
        <v>10</v>
      </c>
      <c r="AX259" s="24">
        <f t="shared" si="10"/>
        <v>62</v>
      </c>
      <c r="AY259" s="24">
        <f t="shared" si="11"/>
        <v>2</v>
      </c>
    </row>
    <row r="260" spans="1:51" x14ac:dyDescent="0.25">
      <c r="A260" s="24" t="str">
        <f>IF(ISERROR(MATCH(E260,PWR_Lab!$S$3:$S$140,0)),"*","")</f>
        <v/>
      </c>
      <c r="B260" s="24" t="s">
        <v>18</v>
      </c>
      <c r="C260" s="24" t="str">
        <f t="shared" si="9"/>
        <v>UCPWR_FLAB-S</v>
      </c>
      <c r="D260" s="24" t="s">
        <v>12</v>
      </c>
      <c r="E260" s="24" t="str" cm="1">
        <f t="array" ref="E260">INDEX(PWR_Lab!$A$2:$A$179,AX260)</f>
        <v>ETRANSDUM</v>
      </c>
      <c r="F260" s="24" t="s">
        <v>7</v>
      </c>
      <c r="G260" s="24" t="s">
        <v>7</v>
      </c>
      <c r="H260" s="24" t="s">
        <v>7</v>
      </c>
      <c r="I260" s="24">
        <v>3</v>
      </c>
      <c r="J260" s="24" cm="1">
        <f t="array" ref="J260">-INDEX(PWR_Lab!$F$2:$I$179,AX260,AY260)</f>
        <v>-5.5509999999999997E-2</v>
      </c>
      <c r="K260" s="24" t="s">
        <v>10</v>
      </c>
      <c r="L260" s="24" t="s">
        <v>10</v>
      </c>
      <c r="M260" s="24" t="s">
        <v>10</v>
      </c>
      <c r="N260" s="24" t="s">
        <v>10</v>
      </c>
      <c r="O260" s="24" t="s">
        <v>10</v>
      </c>
      <c r="P260" s="24" t="s">
        <v>10</v>
      </c>
      <c r="Q260" s="24" t="s">
        <v>10</v>
      </c>
      <c r="R260" s="24" t="s">
        <v>10</v>
      </c>
      <c r="S260" s="24" t="s">
        <v>10</v>
      </c>
      <c r="T260" s="24" t="s">
        <v>10</v>
      </c>
      <c r="U260" s="24" t="s">
        <v>10</v>
      </c>
      <c r="V260" s="24" t="s">
        <v>10</v>
      </c>
      <c r="W260" s="24" t="s">
        <v>10</v>
      </c>
      <c r="X260" s="24" t="s">
        <v>10</v>
      </c>
      <c r="Y260" s="24" t="s">
        <v>10</v>
      </c>
      <c r="Z260" s="24" t="s">
        <v>10</v>
      </c>
      <c r="AA260" s="24" t="s">
        <v>10</v>
      </c>
      <c r="AB260" s="24" t="s">
        <v>10</v>
      </c>
      <c r="AC260" s="24" t="s">
        <v>10</v>
      </c>
      <c r="AD260" s="24" t="s">
        <v>10</v>
      </c>
      <c r="AE260" s="24" t="s">
        <v>10</v>
      </c>
      <c r="AF260" s="24" t="s">
        <v>10</v>
      </c>
      <c r="AG260" s="24" t="s">
        <v>10</v>
      </c>
      <c r="AH260" s="24" t="s">
        <v>10</v>
      </c>
      <c r="AI260" s="24" t="s">
        <v>10</v>
      </c>
      <c r="AJ260" s="24" t="s">
        <v>10</v>
      </c>
      <c r="AK260" s="24" t="s">
        <v>10</v>
      </c>
      <c r="AL260" s="24" t="s">
        <v>10</v>
      </c>
      <c r="AM260" s="24" t="s">
        <v>10</v>
      </c>
      <c r="AN260" s="24" t="s">
        <v>10</v>
      </c>
      <c r="AO260" s="24" t="s">
        <v>10</v>
      </c>
      <c r="AP260" s="24" t="s">
        <v>10</v>
      </c>
      <c r="AX260" s="24">
        <f t="shared" si="10"/>
        <v>62</v>
      </c>
      <c r="AY260" s="24">
        <f t="shared" si="11"/>
        <v>3</v>
      </c>
    </row>
    <row r="261" spans="1:51" x14ac:dyDescent="0.25">
      <c r="A261" s="24" t="str">
        <f>IF(ISERROR(MATCH(E261,PWR_Lab!$S$3:$S$140,0)),"*","")</f>
        <v/>
      </c>
      <c r="B261" s="24" t="s">
        <v>18</v>
      </c>
      <c r="C261" s="24" t="str">
        <f t="shared" si="9"/>
        <v>UCPWR_FLAB-T</v>
      </c>
      <c r="D261" s="24" t="s">
        <v>12</v>
      </c>
      <c r="E261" s="24" t="str" cm="1">
        <f t="array" ref="E261">INDEX(PWR_Lab!$A$2:$A$179,AX261)</f>
        <v>ETRANSDUM</v>
      </c>
      <c r="F261" s="24" t="s">
        <v>7</v>
      </c>
      <c r="G261" s="24" t="s">
        <v>7</v>
      </c>
      <c r="H261" s="24" t="s">
        <v>7</v>
      </c>
      <c r="I261" s="24">
        <v>3</v>
      </c>
      <c r="J261" s="24" cm="1">
        <f t="array" ref="J261">-INDEX(PWR_Lab!$F$2:$I$179,AX261,AY261)</f>
        <v>-0.19872999999999999</v>
      </c>
      <c r="K261" s="24" t="s">
        <v>10</v>
      </c>
      <c r="L261" s="24" t="s">
        <v>10</v>
      </c>
      <c r="M261" s="24" t="s">
        <v>10</v>
      </c>
      <c r="N261" s="24" t="s">
        <v>10</v>
      </c>
      <c r="O261" s="24" t="s">
        <v>10</v>
      </c>
      <c r="P261" s="24" t="s">
        <v>10</v>
      </c>
      <c r="Q261" s="24" t="s">
        <v>10</v>
      </c>
      <c r="R261" s="24" t="s">
        <v>10</v>
      </c>
      <c r="S261" s="24" t="s">
        <v>10</v>
      </c>
      <c r="T261" s="24" t="s">
        <v>10</v>
      </c>
      <c r="U261" s="24" t="s">
        <v>10</v>
      </c>
      <c r="V261" s="24" t="s">
        <v>10</v>
      </c>
      <c r="W261" s="24" t="s">
        <v>10</v>
      </c>
      <c r="X261" s="24" t="s">
        <v>10</v>
      </c>
      <c r="Y261" s="24" t="s">
        <v>10</v>
      </c>
      <c r="Z261" s="24" t="s">
        <v>10</v>
      </c>
      <c r="AA261" s="24" t="s">
        <v>10</v>
      </c>
      <c r="AB261" s="24" t="s">
        <v>10</v>
      </c>
      <c r="AC261" s="24" t="s">
        <v>10</v>
      </c>
      <c r="AD261" s="24" t="s">
        <v>10</v>
      </c>
      <c r="AE261" s="24" t="s">
        <v>10</v>
      </c>
      <c r="AF261" s="24" t="s">
        <v>10</v>
      </c>
      <c r="AG261" s="24" t="s">
        <v>10</v>
      </c>
      <c r="AH261" s="24" t="s">
        <v>10</v>
      </c>
      <c r="AI261" s="24" t="s">
        <v>10</v>
      </c>
      <c r="AJ261" s="24" t="s">
        <v>10</v>
      </c>
      <c r="AK261" s="24" t="s">
        <v>10</v>
      </c>
      <c r="AL261" s="24" t="s">
        <v>10</v>
      </c>
      <c r="AM261" s="24" t="s">
        <v>10</v>
      </c>
      <c r="AN261" s="24" t="s">
        <v>10</v>
      </c>
      <c r="AO261" s="24" t="s">
        <v>10</v>
      </c>
      <c r="AP261" s="24" t="s">
        <v>10</v>
      </c>
      <c r="AX261" s="24">
        <f t="shared" si="10"/>
        <v>62</v>
      </c>
      <c r="AY261" s="24">
        <f t="shared" si="11"/>
        <v>4</v>
      </c>
    </row>
    <row r="262" spans="1:51" x14ac:dyDescent="0.25">
      <c r="A262" s="24" t="str">
        <f>IF(ISERROR(MATCH(E262,PWR_Lab!$S$3:$S$140,0)),"*","")</f>
        <v/>
      </c>
      <c r="B262" s="24" t="s">
        <v>18</v>
      </c>
      <c r="C262" s="24" t="str">
        <f t="shared" si="9"/>
        <v>UCPWR_FLAB-P</v>
      </c>
      <c r="D262" s="24" t="s">
        <v>12</v>
      </c>
      <c r="E262" s="24" t="str" cm="1">
        <f t="array" ref="E262">INDEX(PWR_Lab!$A$2:$A$179,AX262)</f>
        <v>XAGRELC</v>
      </c>
      <c r="F262" s="24" t="s">
        <v>7</v>
      </c>
      <c r="G262" s="24" t="s">
        <v>7</v>
      </c>
      <c r="H262" s="24" t="s">
        <v>7</v>
      </c>
      <c r="I262" s="24">
        <v>3</v>
      </c>
      <c r="J262" s="24" cm="1">
        <f t="array" ref="J262">-INDEX(PWR_Lab!$F$2:$I$179,AX262,AY262)</f>
        <v>-3.1989999999999998E-2</v>
      </c>
      <c r="K262" s="24" t="s">
        <v>10</v>
      </c>
      <c r="L262" s="24" t="s">
        <v>10</v>
      </c>
      <c r="M262" s="24" t="s">
        <v>10</v>
      </c>
      <c r="N262" s="24" t="s">
        <v>10</v>
      </c>
      <c r="O262" s="24" t="s">
        <v>10</v>
      </c>
      <c r="P262" s="24" t="s">
        <v>10</v>
      </c>
      <c r="Q262" s="24" t="s">
        <v>10</v>
      </c>
      <c r="R262" s="24" t="s">
        <v>10</v>
      </c>
      <c r="S262" s="24" t="s">
        <v>10</v>
      </c>
      <c r="T262" s="24" t="s">
        <v>10</v>
      </c>
      <c r="U262" s="24" t="s">
        <v>10</v>
      </c>
      <c r="V262" s="24" t="s">
        <v>10</v>
      </c>
      <c r="W262" s="24" t="s">
        <v>10</v>
      </c>
      <c r="X262" s="24" t="s">
        <v>10</v>
      </c>
      <c r="Y262" s="24" t="s">
        <v>10</v>
      </c>
      <c r="Z262" s="24" t="s">
        <v>10</v>
      </c>
      <c r="AA262" s="24" t="s">
        <v>10</v>
      </c>
      <c r="AB262" s="24" t="s">
        <v>10</v>
      </c>
      <c r="AC262" s="24" t="s">
        <v>10</v>
      </c>
      <c r="AD262" s="24" t="s">
        <v>10</v>
      </c>
      <c r="AE262" s="24" t="s">
        <v>10</v>
      </c>
      <c r="AF262" s="24" t="s">
        <v>10</v>
      </c>
      <c r="AG262" s="24" t="s">
        <v>10</v>
      </c>
      <c r="AH262" s="24" t="s">
        <v>10</v>
      </c>
      <c r="AI262" s="24" t="s">
        <v>10</v>
      </c>
      <c r="AJ262" s="24" t="s">
        <v>10</v>
      </c>
      <c r="AK262" s="24" t="s">
        <v>10</v>
      </c>
      <c r="AL262" s="24" t="s">
        <v>10</v>
      </c>
      <c r="AM262" s="24" t="s">
        <v>10</v>
      </c>
      <c r="AN262" s="24" t="s">
        <v>10</v>
      </c>
      <c r="AO262" s="24" t="s">
        <v>10</v>
      </c>
      <c r="AP262" s="24" t="s">
        <v>10</v>
      </c>
      <c r="AX262" s="24">
        <f t="shared" si="10"/>
        <v>63</v>
      </c>
      <c r="AY262" s="24">
        <f t="shared" si="11"/>
        <v>1</v>
      </c>
    </row>
    <row r="263" spans="1:51" x14ac:dyDescent="0.25">
      <c r="A263" s="24" t="str">
        <f>IF(ISERROR(MATCH(E263,PWR_Lab!$S$3:$S$140,0)),"*","")</f>
        <v/>
      </c>
      <c r="B263" s="24" t="s">
        <v>18</v>
      </c>
      <c r="C263" s="24" t="str">
        <f t="shared" si="9"/>
        <v>UCPWR_FLAB-M</v>
      </c>
      <c r="D263" s="24" t="s">
        <v>12</v>
      </c>
      <c r="E263" s="24" t="str" cm="1">
        <f t="array" ref="E263">INDEX(PWR_Lab!$A$2:$A$179,AX263)</f>
        <v>XAGRELC</v>
      </c>
      <c r="F263" s="24" t="s">
        <v>7</v>
      </c>
      <c r="G263" s="24" t="s">
        <v>7</v>
      </c>
      <c r="H263" s="24" t="s">
        <v>7</v>
      </c>
      <c r="I263" s="24">
        <v>3</v>
      </c>
      <c r="J263" s="24" cm="1">
        <f t="array" ref="J263">-INDEX(PWR_Lab!$F$2:$I$179,AX263,AY263)</f>
        <v>-3.6400000000000002E-2</v>
      </c>
      <c r="K263" s="24" t="s">
        <v>10</v>
      </c>
      <c r="L263" s="24" t="s">
        <v>10</v>
      </c>
      <c r="M263" s="24" t="s">
        <v>10</v>
      </c>
      <c r="N263" s="24" t="s">
        <v>10</v>
      </c>
      <c r="O263" s="24" t="s">
        <v>10</v>
      </c>
      <c r="P263" s="24" t="s">
        <v>10</v>
      </c>
      <c r="Q263" s="24" t="s">
        <v>10</v>
      </c>
      <c r="R263" s="24" t="s">
        <v>10</v>
      </c>
      <c r="S263" s="24" t="s">
        <v>10</v>
      </c>
      <c r="T263" s="24" t="s">
        <v>10</v>
      </c>
      <c r="U263" s="24" t="s">
        <v>10</v>
      </c>
      <c r="V263" s="24" t="s">
        <v>10</v>
      </c>
      <c r="W263" s="24" t="s">
        <v>10</v>
      </c>
      <c r="X263" s="24" t="s">
        <v>10</v>
      </c>
      <c r="Y263" s="24" t="s">
        <v>10</v>
      </c>
      <c r="Z263" s="24" t="s">
        <v>10</v>
      </c>
      <c r="AA263" s="24" t="s">
        <v>10</v>
      </c>
      <c r="AB263" s="24" t="s">
        <v>10</v>
      </c>
      <c r="AC263" s="24" t="s">
        <v>10</v>
      </c>
      <c r="AD263" s="24" t="s">
        <v>10</v>
      </c>
      <c r="AE263" s="24" t="s">
        <v>10</v>
      </c>
      <c r="AF263" s="24" t="s">
        <v>10</v>
      </c>
      <c r="AG263" s="24" t="s">
        <v>10</v>
      </c>
      <c r="AH263" s="24" t="s">
        <v>10</v>
      </c>
      <c r="AI263" s="24" t="s">
        <v>10</v>
      </c>
      <c r="AJ263" s="24" t="s">
        <v>10</v>
      </c>
      <c r="AK263" s="24" t="s">
        <v>10</v>
      </c>
      <c r="AL263" s="24" t="s">
        <v>10</v>
      </c>
      <c r="AM263" s="24" t="s">
        <v>10</v>
      </c>
      <c r="AN263" s="24" t="s">
        <v>10</v>
      </c>
      <c r="AO263" s="24" t="s">
        <v>10</v>
      </c>
      <c r="AP263" s="24" t="s">
        <v>10</v>
      </c>
      <c r="AX263" s="24">
        <f t="shared" si="10"/>
        <v>63</v>
      </c>
      <c r="AY263" s="24">
        <f t="shared" si="11"/>
        <v>2</v>
      </c>
    </row>
    <row r="264" spans="1:51" x14ac:dyDescent="0.25">
      <c r="A264" s="24" t="str">
        <f>IF(ISERROR(MATCH(E264,PWR_Lab!$S$3:$S$140,0)),"*","")</f>
        <v/>
      </c>
      <c r="B264" s="24" t="s">
        <v>18</v>
      </c>
      <c r="C264" s="24" t="str">
        <f t="shared" si="9"/>
        <v>UCPWR_FLAB-S</v>
      </c>
      <c r="D264" s="24" t="s">
        <v>12</v>
      </c>
      <c r="E264" s="24" t="str" cm="1">
        <f t="array" ref="E264">INDEX(PWR_Lab!$A$2:$A$179,AX264)</f>
        <v>XAGRELC</v>
      </c>
      <c r="F264" s="24" t="s">
        <v>7</v>
      </c>
      <c r="G264" s="24" t="s">
        <v>7</v>
      </c>
      <c r="H264" s="24" t="s">
        <v>7</v>
      </c>
      <c r="I264" s="24">
        <v>3</v>
      </c>
      <c r="J264" s="24" cm="1">
        <f t="array" ref="J264">-INDEX(PWR_Lab!$F$2:$I$179,AX264,AY264)</f>
        <v>-0.12044000000000001</v>
      </c>
      <c r="K264" s="24" t="s">
        <v>10</v>
      </c>
      <c r="L264" s="24" t="s">
        <v>10</v>
      </c>
      <c r="M264" s="24" t="s">
        <v>10</v>
      </c>
      <c r="N264" s="24" t="s">
        <v>10</v>
      </c>
      <c r="O264" s="24" t="s">
        <v>10</v>
      </c>
      <c r="P264" s="24" t="s">
        <v>10</v>
      </c>
      <c r="Q264" s="24" t="s">
        <v>10</v>
      </c>
      <c r="R264" s="24" t="s">
        <v>10</v>
      </c>
      <c r="S264" s="24" t="s">
        <v>10</v>
      </c>
      <c r="T264" s="24" t="s">
        <v>10</v>
      </c>
      <c r="U264" s="24" t="s">
        <v>10</v>
      </c>
      <c r="V264" s="24" t="s">
        <v>10</v>
      </c>
      <c r="W264" s="24" t="s">
        <v>10</v>
      </c>
      <c r="X264" s="24" t="s">
        <v>10</v>
      </c>
      <c r="Y264" s="24" t="s">
        <v>10</v>
      </c>
      <c r="Z264" s="24" t="s">
        <v>10</v>
      </c>
      <c r="AA264" s="24" t="s">
        <v>10</v>
      </c>
      <c r="AB264" s="24" t="s">
        <v>10</v>
      </c>
      <c r="AC264" s="24" t="s">
        <v>10</v>
      </c>
      <c r="AD264" s="24" t="s">
        <v>10</v>
      </c>
      <c r="AE264" s="24" t="s">
        <v>10</v>
      </c>
      <c r="AF264" s="24" t="s">
        <v>10</v>
      </c>
      <c r="AG264" s="24" t="s">
        <v>10</v>
      </c>
      <c r="AH264" s="24" t="s">
        <v>10</v>
      </c>
      <c r="AI264" s="24" t="s">
        <v>10</v>
      </c>
      <c r="AJ264" s="24" t="s">
        <v>10</v>
      </c>
      <c r="AK264" s="24" t="s">
        <v>10</v>
      </c>
      <c r="AL264" s="24" t="s">
        <v>10</v>
      </c>
      <c r="AM264" s="24" t="s">
        <v>10</v>
      </c>
      <c r="AN264" s="24" t="s">
        <v>10</v>
      </c>
      <c r="AO264" s="24" t="s">
        <v>10</v>
      </c>
      <c r="AP264" s="24" t="s">
        <v>10</v>
      </c>
      <c r="AX264" s="24">
        <f t="shared" si="10"/>
        <v>63</v>
      </c>
      <c r="AY264" s="24">
        <f t="shared" si="11"/>
        <v>3</v>
      </c>
    </row>
    <row r="265" spans="1:51" x14ac:dyDescent="0.25">
      <c r="A265" s="24" t="str">
        <f>IF(ISERROR(MATCH(E265,PWR_Lab!$S$3:$S$140,0)),"*","")</f>
        <v/>
      </c>
      <c r="B265" s="24" t="s">
        <v>18</v>
      </c>
      <c r="C265" s="24" t="str">
        <f t="shared" si="9"/>
        <v>UCPWR_FLAB-T</v>
      </c>
      <c r="D265" s="24" t="s">
        <v>12</v>
      </c>
      <c r="E265" s="24" t="str" cm="1">
        <f t="array" ref="E265">INDEX(PWR_Lab!$A$2:$A$179,AX265)</f>
        <v>XAGRELC</v>
      </c>
      <c r="F265" s="24" t="s">
        <v>7</v>
      </c>
      <c r="G265" s="24" t="s">
        <v>7</v>
      </c>
      <c r="H265" s="24" t="s">
        <v>7</v>
      </c>
      <c r="I265" s="24">
        <v>3</v>
      </c>
      <c r="J265" s="24" cm="1">
        <f t="array" ref="J265">-INDEX(PWR_Lab!$F$2:$I$179,AX265,AY265)</f>
        <v>-0.43119000000000002</v>
      </c>
      <c r="K265" s="24" t="s">
        <v>10</v>
      </c>
      <c r="L265" s="24" t="s">
        <v>10</v>
      </c>
      <c r="M265" s="24" t="s">
        <v>10</v>
      </c>
      <c r="N265" s="24" t="s">
        <v>10</v>
      </c>
      <c r="O265" s="24" t="s">
        <v>10</v>
      </c>
      <c r="P265" s="24" t="s">
        <v>10</v>
      </c>
      <c r="Q265" s="24" t="s">
        <v>10</v>
      </c>
      <c r="R265" s="24" t="s">
        <v>10</v>
      </c>
      <c r="S265" s="24" t="s">
        <v>10</v>
      </c>
      <c r="T265" s="24" t="s">
        <v>10</v>
      </c>
      <c r="U265" s="24" t="s">
        <v>10</v>
      </c>
      <c r="V265" s="24" t="s">
        <v>10</v>
      </c>
      <c r="W265" s="24" t="s">
        <v>10</v>
      </c>
      <c r="X265" s="24" t="s">
        <v>10</v>
      </c>
      <c r="Y265" s="24" t="s">
        <v>10</v>
      </c>
      <c r="Z265" s="24" t="s">
        <v>10</v>
      </c>
      <c r="AA265" s="24" t="s">
        <v>10</v>
      </c>
      <c r="AB265" s="24" t="s">
        <v>10</v>
      </c>
      <c r="AC265" s="24" t="s">
        <v>10</v>
      </c>
      <c r="AD265" s="24" t="s">
        <v>10</v>
      </c>
      <c r="AE265" s="24" t="s">
        <v>10</v>
      </c>
      <c r="AF265" s="24" t="s">
        <v>10</v>
      </c>
      <c r="AG265" s="24" t="s">
        <v>10</v>
      </c>
      <c r="AH265" s="24" t="s">
        <v>10</v>
      </c>
      <c r="AI265" s="24" t="s">
        <v>10</v>
      </c>
      <c r="AJ265" s="24" t="s">
        <v>10</v>
      </c>
      <c r="AK265" s="24" t="s">
        <v>10</v>
      </c>
      <c r="AL265" s="24" t="s">
        <v>10</v>
      </c>
      <c r="AM265" s="24" t="s">
        <v>10</v>
      </c>
      <c r="AN265" s="24" t="s">
        <v>10</v>
      </c>
      <c r="AO265" s="24" t="s">
        <v>10</v>
      </c>
      <c r="AP265" s="24" t="s">
        <v>10</v>
      </c>
      <c r="AX265" s="24">
        <f t="shared" si="10"/>
        <v>63</v>
      </c>
      <c r="AY265" s="24">
        <f t="shared" si="11"/>
        <v>4</v>
      </c>
    </row>
    <row r="266" spans="1:51" x14ac:dyDescent="0.25">
      <c r="A266" s="24" t="str">
        <f>IF(ISERROR(MATCH(E266,PWR_Lab!$S$3:$S$140,0)),"*","")</f>
        <v/>
      </c>
      <c r="B266" s="24" t="s">
        <v>18</v>
      </c>
      <c r="C266" s="24" t="str">
        <f t="shared" si="9"/>
        <v>UCPWR_FLAB-P</v>
      </c>
      <c r="D266" s="24" t="s">
        <v>12</v>
      </c>
      <c r="E266" s="24" t="str" cm="1">
        <f t="array" ref="E266">INDEX(PWR_Lab!$A$2:$A$179,AX266)</f>
        <v>XCOMELC</v>
      </c>
      <c r="F266" s="24" t="s">
        <v>7</v>
      </c>
      <c r="G266" s="24" t="s">
        <v>7</v>
      </c>
      <c r="H266" s="24" t="s">
        <v>7</v>
      </c>
      <c r="I266" s="24">
        <v>3</v>
      </c>
      <c r="J266" s="24" cm="1">
        <f t="array" ref="J266">-INDEX(PWR_Lab!$F$2:$I$179,AX266,AY266)</f>
        <v>-2.8969999999999999E-2</v>
      </c>
      <c r="K266" s="24" t="s">
        <v>10</v>
      </c>
      <c r="L266" s="24" t="s">
        <v>10</v>
      </c>
      <c r="M266" s="24" t="s">
        <v>10</v>
      </c>
      <c r="N266" s="24" t="s">
        <v>10</v>
      </c>
      <c r="O266" s="24" t="s">
        <v>10</v>
      </c>
      <c r="P266" s="24" t="s">
        <v>10</v>
      </c>
      <c r="Q266" s="24" t="s">
        <v>10</v>
      </c>
      <c r="R266" s="24" t="s">
        <v>10</v>
      </c>
      <c r="S266" s="24" t="s">
        <v>10</v>
      </c>
      <c r="T266" s="24" t="s">
        <v>10</v>
      </c>
      <c r="U266" s="24" t="s">
        <v>10</v>
      </c>
      <c r="V266" s="24" t="s">
        <v>10</v>
      </c>
      <c r="W266" s="24" t="s">
        <v>10</v>
      </c>
      <c r="X266" s="24" t="s">
        <v>10</v>
      </c>
      <c r="Y266" s="24" t="s">
        <v>10</v>
      </c>
      <c r="Z266" s="24" t="s">
        <v>10</v>
      </c>
      <c r="AA266" s="24" t="s">
        <v>10</v>
      </c>
      <c r="AB266" s="24" t="s">
        <v>10</v>
      </c>
      <c r="AC266" s="24" t="s">
        <v>10</v>
      </c>
      <c r="AD266" s="24" t="s">
        <v>10</v>
      </c>
      <c r="AE266" s="24" t="s">
        <v>10</v>
      </c>
      <c r="AF266" s="24" t="s">
        <v>10</v>
      </c>
      <c r="AG266" s="24" t="s">
        <v>10</v>
      </c>
      <c r="AH266" s="24" t="s">
        <v>10</v>
      </c>
      <c r="AI266" s="24" t="s">
        <v>10</v>
      </c>
      <c r="AJ266" s="24" t="s">
        <v>10</v>
      </c>
      <c r="AK266" s="24" t="s">
        <v>10</v>
      </c>
      <c r="AL266" s="24" t="s">
        <v>10</v>
      </c>
      <c r="AM266" s="24" t="s">
        <v>10</v>
      </c>
      <c r="AN266" s="24" t="s">
        <v>10</v>
      </c>
      <c r="AO266" s="24" t="s">
        <v>10</v>
      </c>
      <c r="AP266" s="24" t="s">
        <v>10</v>
      </c>
      <c r="AX266" s="24">
        <f t="shared" si="10"/>
        <v>64</v>
      </c>
      <c r="AY266" s="24">
        <f t="shared" si="11"/>
        <v>1</v>
      </c>
    </row>
    <row r="267" spans="1:51" x14ac:dyDescent="0.25">
      <c r="A267" s="24" t="str">
        <f>IF(ISERROR(MATCH(E267,PWR_Lab!$S$3:$S$140,0)),"*","")</f>
        <v/>
      </c>
      <c r="B267" s="24" t="s">
        <v>18</v>
      </c>
      <c r="C267" s="24" t="str">
        <f t="shared" ref="C267:C317" si="12">C263</f>
        <v>UCPWR_FLAB-M</v>
      </c>
      <c r="D267" s="24" t="s">
        <v>12</v>
      </c>
      <c r="E267" s="24" t="str" cm="1">
        <f t="array" ref="E267">INDEX(PWR_Lab!$A$2:$A$179,AX267)</f>
        <v>XCOMELC</v>
      </c>
      <c r="F267" s="24" t="s">
        <v>7</v>
      </c>
      <c r="G267" s="24" t="s">
        <v>7</v>
      </c>
      <c r="H267" s="24" t="s">
        <v>7</v>
      </c>
      <c r="I267" s="24">
        <v>3</v>
      </c>
      <c r="J267" s="24" cm="1">
        <f t="array" ref="J267">-INDEX(PWR_Lab!$F$2:$I$179,AX267,AY267)</f>
        <v>-3.2969999999999999E-2</v>
      </c>
      <c r="K267" s="24" t="s">
        <v>10</v>
      </c>
      <c r="L267" s="24" t="s">
        <v>10</v>
      </c>
      <c r="M267" s="24" t="s">
        <v>10</v>
      </c>
      <c r="N267" s="24" t="s">
        <v>10</v>
      </c>
      <c r="O267" s="24" t="s">
        <v>10</v>
      </c>
      <c r="P267" s="24" t="s">
        <v>10</v>
      </c>
      <c r="Q267" s="24" t="s">
        <v>10</v>
      </c>
      <c r="R267" s="24" t="s">
        <v>10</v>
      </c>
      <c r="S267" s="24" t="s">
        <v>10</v>
      </c>
      <c r="T267" s="24" t="s">
        <v>10</v>
      </c>
      <c r="U267" s="24" t="s">
        <v>10</v>
      </c>
      <c r="V267" s="24" t="s">
        <v>10</v>
      </c>
      <c r="W267" s="24" t="s">
        <v>10</v>
      </c>
      <c r="X267" s="24" t="s">
        <v>10</v>
      </c>
      <c r="Y267" s="24" t="s">
        <v>10</v>
      </c>
      <c r="Z267" s="24" t="s">
        <v>10</v>
      </c>
      <c r="AA267" s="24" t="s">
        <v>10</v>
      </c>
      <c r="AB267" s="24" t="s">
        <v>10</v>
      </c>
      <c r="AC267" s="24" t="s">
        <v>10</v>
      </c>
      <c r="AD267" s="24" t="s">
        <v>10</v>
      </c>
      <c r="AE267" s="24" t="s">
        <v>10</v>
      </c>
      <c r="AF267" s="24" t="s">
        <v>10</v>
      </c>
      <c r="AG267" s="24" t="s">
        <v>10</v>
      </c>
      <c r="AH267" s="24" t="s">
        <v>10</v>
      </c>
      <c r="AI267" s="24" t="s">
        <v>10</v>
      </c>
      <c r="AJ267" s="24" t="s">
        <v>10</v>
      </c>
      <c r="AK267" s="24" t="s">
        <v>10</v>
      </c>
      <c r="AL267" s="24" t="s">
        <v>10</v>
      </c>
      <c r="AM267" s="24" t="s">
        <v>10</v>
      </c>
      <c r="AN267" s="24" t="s">
        <v>10</v>
      </c>
      <c r="AO267" s="24" t="s">
        <v>10</v>
      </c>
      <c r="AP267" s="24" t="s">
        <v>10</v>
      </c>
      <c r="AX267" s="24">
        <f t="shared" si="10"/>
        <v>64</v>
      </c>
      <c r="AY267" s="24">
        <f t="shared" si="11"/>
        <v>2</v>
      </c>
    </row>
    <row r="268" spans="1:51" x14ac:dyDescent="0.25">
      <c r="A268" s="24" t="str">
        <f>IF(ISERROR(MATCH(E268,PWR_Lab!$S$3:$S$140,0)),"*","")</f>
        <v/>
      </c>
      <c r="B268" s="24" t="s">
        <v>18</v>
      </c>
      <c r="C268" s="24" t="str">
        <f t="shared" si="12"/>
        <v>UCPWR_FLAB-S</v>
      </c>
      <c r="D268" s="24" t="s">
        <v>12</v>
      </c>
      <c r="E268" s="24" t="str" cm="1">
        <f t="array" ref="E268">INDEX(PWR_Lab!$A$2:$A$179,AX268)</f>
        <v>XCOMELC</v>
      </c>
      <c r="F268" s="24" t="s">
        <v>7</v>
      </c>
      <c r="G268" s="24" t="s">
        <v>7</v>
      </c>
      <c r="H268" s="24" t="s">
        <v>7</v>
      </c>
      <c r="I268" s="24">
        <v>3</v>
      </c>
      <c r="J268" s="24" cm="1">
        <f t="array" ref="J268">-INDEX(PWR_Lab!$F$2:$I$179,AX268,AY268)</f>
        <v>-0.1091</v>
      </c>
      <c r="K268" s="24" t="s">
        <v>10</v>
      </c>
      <c r="L268" s="24" t="s">
        <v>10</v>
      </c>
      <c r="M268" s="24" t="s">
        <v>10</v>
      </c>
      <c r="N268" s="24" t="s">
        <v>10</v>
      </c>
      <c r="O268" s="24" t="s">
        <v>10</v>
      </c>
      <c r="P268" s="24" t="s">
        <v>10</v>
      </c>
      <c r="Q268" s="24" t="s">
        <v>10</v>
      </c>
      <c r="R268" s="24" t="s">
        <v>10</v>
      </c>
      <c r="S268" s="24" t="s">
        <v>10</v>
      </c>
      <c r="T268" s="24" t="s">
        <v>10</v>
      </c>
      <c r="U268" s="24" t="s">
        <v>10</v>
      </c>
      <c r="V268" s="24" t="s">
        <v>10</v>
      </c>
      <c r="W268" s="24" t="s">
        <v>10</v>
      </c>
      <c r="X268" s="24" t="s">
        <v>10</v>
      </c>
      <c r="Y268" s="24" t="s">
        <v>10</v>
      </c>
      <c r="Z268" s="24" t="s">
        <v>10</v>
      </c>
      <c r="AA268" s="24" t="s">
        <v>10</v>
      </c>
      <c r="AB268" s="24" t="s">
        <v>10</v>
      </c>
      <c r="AC268" s="24" t="s">
        <v>10</v>
      </c>
      <c r="AD268" s="24" t="s">
        <v>10</v>
      </c>
      <c r="AE268" s="24" t="s">
        <v>10</v>
      </c>
      <c r="AF268" s="24" t="s">
        <v>10</v>
      </c>
      <c r="AG268" s="24" t="s">
        <v>10</v>
      </c>
      <c r="AH268" s="24" t="s">
        <v>10</v>
      </c>
      <c r="AI268" s="24" t="s">
        <v>10</v>
      </c>
      <c r="AJ268" s="24" t="s">
        <v>10</v>
      </c>
      <c r="AK268" s="24" t="s">
        <v>10</v>
      </c>
      <c r="AL268" s="24" t="s">
        <v>10</v>
      </c>
      <c r="AM268" s="24" t="s">
        <v>10</v>
      </c>
      <c r="AN268" s="24" t="s">
        <v>10</v>
      </c>
      <c r="AO268" s="24" t="s">
        <v>10</v>
      </c>
      <c r="AP268" s="24" t="s">
        <v>10</v>
      </c>
      <c r="AX268" s="24">
        <f t="shared" si="10"/>
        <v>64</v>
      </c>
      <c r="AY268" s="24">
        <f t="shared" si="11"/>
        <v>3</v>
      </c>
    </row>
    <row r="269" spans="1:51" x14ac:dyDescent="0.25">
      <c r="A269" s="24" t="str">
        <f>IF(ISERROR(MATCH(E269,PWR_Lab!$S$3:$S$140,0)),"*","")</f>
        <v/>
      </c>
      <c r="B269" s="24" t="s">
        <v>18</v>
      </c>
      <c r="C269" s="24" t="str">
        <f t="shared" si="12"/>
        <v>UCPWR_FLAB-T</v>
      </c>
      <c r="D269" s="24" t="s">
        <v>12</v>
      </c>
      <c r="E269" s="24" t="str" cm="1">
        <f t="array" ref="E269">INDEX(PWR_Lab!$A$2:$A$179,AX269)</f>
        <v>XCOMELC</v>
      </c>
      <c r="F269" s="24" t="s">
        <v>7</v>
      </c>
      <c r="G269" s="24" t="s">
        <v>7</v>
      </c>
      <c r="H269" s="24" t="s">
        <v>7</v>
      </c>
      <c r="I269" s="24">
        <v>3</v>
      </c>
      <c r="J269" s="24" cm="1">
        <f t="array" ref="J269">-INDEX(PWR_Lab!$F$2:$I$179,AX269,AY269)</f>
        <v>-0.39056999999999997</v>
      </c>
      <c r="K269" s="24" t="s">
        <v>10</v>
      </c>
      <c r="L269" s="24" t="s">
        <v>10</v>
      </c>
      <c r="M269" s="24" t="s">
        <v>10</v>
      </c>
      <c r="N269" s="24" t="s">
        <v>10</v>
      </c>
      <c r="O269" s="24" t="s">
        <v>10</v>
      </c>
      <c r="P269" s="24" t="s">
        <v>10</v>
      </c>
      <c r="Q269" s="24" t="s">
        <v>10</v>
      </c>
      <c r="R269" s="24" t="s">
        <v>10</v>
      </c>
      <c r="S269" s="24" t="s">
        <v>10</v>
      </c>
      <c r="T269" s="24" t="s">
        <v>10</v>
      </c>
      <c r="U269" s="24" t="s">
        <v>10</v>
      </c>
      <c r="V269" s="24" t="s">
        <v>10</v>
      </c>
      <c r="W269" s="24" t="s">
        <v>10</v>
      </c>
      <c r="X269" s="24" t="s">
        <v>10</v>
      </c>
      <c r="Y269" s="24" t="s">
        <v>10</v>
      </c>
      <c r="Z269" s="24" t="s">
        <v>10</v>
      </c>
      <c r="AA269" s="24" t="s">
        <v>10</v>
      </c>
      <c r="AB269" s="24" t="s">
        <v>10</v>
      </c>
      <c r="AC269" s="24" t="s">
        <v>10</v>
      </c>
      <c r="AD269" s="24" t="s">
        <v>10</v>
      </c>
      <c r="AE269" s="24" t="s">
        <v>10</v>
      </c>
      <c r="AF269" s="24" t="s">
        <v>10</v>
      </c>
      <c r="AG269" s="24" t="s">
        <v>10</v>
      </c>
      <c r="AH269" s="24" t="s">
        <v>10</v>
      </c>
      <c r="AI269" s="24" t="s">
        <v>10</v>
      </c>
      <c r="AJ269" s="24" t="s">
        <v>10</v>
      </c>
      <c r="AK269" s="24" t="s">
        <v>10</v>
      </c>
      <c r="AL269" s="24" t="s">
        <v>10</v>
      </c>
      <c r="AM269" s="24" t="s">
        <v>10</v>
      </c>
      <c r="AN269" s="24" t="s">
        <v>10</v>
      </c>
      <c r="AO269" s="24" t="s">
        <v>10</v>
      </c>
      <c r="AP269" s="24" t="s">
        <v>10</v>
      </c>
      <c r="AX269" s="24">
        <f t="shared" si="10"/>
        <v>64</v>
      </c>
      <c r="AY269" s="24">
        <f t="shared" si="11"/>
        <v>4</v>
      </c>
    </row>
    <row r="270" spans="1:51" x14ac:dyDescent="0.25">
      <c r="A270" s="24" t="str">
        <f>IF(ISERROR(MATCH(E270,PWR_Lab!$S$3:$S$140,0)),"*","")</f>
        <v/>
      </c>
      <c r="B270" s="24" t="s">
        <v>18</v>
      </c>
      <c r="C270" s="24" t="str">
        <f t="shared" si="12"/>
        <v>UCPWR_FLAB-P</v>
      </c>
      <c r="D270" s="24" t="s">
        <v>12</v>
      </c>
      <c r="E270" s="24" t="str" cm="1">
        <f t="array" ref="E270">INDEX(PWR_Lab!$A$2:$A$179,AX270)</f>
        <v>XICPELC</v>
      </c>
      <c r="F270" s="24" t="s">
        <v>7</v>
      </c>
      <c r="G270" s="24" t="s">
        <v>7</v>
      </c>
      <c r="H270" s="24" t="s">
        <v>7</v>
      </c>
      <c r="I270" s="24">
        <v>3</v>
      </c>
      <c r="J270" s="24" cm="1">
        <f t="array" ref="J270">-INDEX(PWR_Lab!$F$2:$I$179,AX270,AY270)</f>
        <v>-2.656E-2</v>
      </c>
      <c r="K270" s="24" t="s">
        <v>10</v>
      </c>
      <c r="L270" s="24" t="s">
        <v>10</v>
      </c>
      <c r="M270" s="24" t="s">
        <v>10</v>
      </c>
      <c r="N270" s="24" t="s">
        <v>10</v>
      </c>
      <c r="O270" s="24" t="s">
        <v>10</v>
      </c>
      <c r="P270" s="24" t="s">
        <v>10</v>
      </c>
      <c r="Q270" s="24" t="s">
        <v>10</v>
      </c>
      <c r="R270" s="24" t="s">
        <v>10</v>
      </c>
      <c r="S270" s="24" t="s">
        <v>10</v>
      </c>
      <c r="T270" s="24" t="s">
        <v>10</v>
      </c>
      <c r="U270" s="24" t="s">
        <v>10</v>
      </c>
      <c r="V270" s="24" t="s">
        <v>10</v>
      </c>
      <c r="W270" s="24" t="s">
        <v>10</v>
      </c>
      <c r="X270" s="24" t="s">
        <v>10</v>
      </c>
      <c r="Y270" s="24" t="s">
        <v>10</v>
      </c>
      <c r="Z270" s="24" t="s">
        <v>10</v>
      </c>
      <c r="AA270" s="24" t="s">
        <v>10</v>
      </c>
      <c r="AB270" s="24" t="s">
        <v>10</v>
      </c>
      <c r="AC270" s="24" t="s">
        <v>10</v>
      </c>
      <c r="AD270" s="24" t="s">
        <v>10</v>
      </c>
      <c r="AE270" s="24" t="s">
        <v>10</v>
      </c>
      <c r="AF270" s="24" t="s">
        <v>10</v>
      </c>
      <c r="AG270" s="24" t="s">
        <v>10</v>
      </c>
      <c r="AH270" s="24" t="s">
        <v>10</v>
      </c>
      <c r="AI270" s="24" t="s">
        <v>10</v>
      </c>
      <c r="AJ270" s="24" t="s">
        <v>10</v>
      </c>
      <c r="AK270" s="24" t="s">
        <v>10</v>
      </c>
      <c r="AL270" s="24" t="s">
        <v>10</v>
      </c>
      <c r="AM270" s="24" t="s">
        <v>10</v>
      </c>
      <c r="AN270" s="24" t="s">
        <v>10</v>
      </c>
      <c r="AO270" s="24" t="s">
        <v>10</v>
      </c>
      <c r="AP270" s="24" t="s">
        <v>10</v>
      </c>
      <c r="AX270" s="24">
        <f t="shared" si="10"/>
        <v>65</v>
      </c>
      <c r="AY270" s="24">
        <f t="shared" si="11"/>
        <v>1</v>
      </c>
    </row>
    <row r="271" spans="1:51" x14ac:dyDescent="0.25">
      <c r="A271" s="24" t="str">
        <f>IF(ISERROR(MATCH(E271,PWR_Lab!$S$3:$S$140,0)),"*","")</f>
        <v/>
      </c>
      <c r="B271" s="24" t="s">
        <v>18</v>
      </c>
      <c r="C271" s="24" t="str">
        <f t="shared" si="12"/>
        <v>UCPWR_FLAB-M</v>
      </c>
      <c r="D271" s="24" t="s">
        <v>12</v>
      </c>
      <c r="E271" s="24" t="str" cm="1">
        <f t="array" ref="E271">INDEX(PWR_Lab!$A$2:$A$179,AX271)</f>
        <v>XICPELC</v>
      </c>
      <c r="F271" s="24" t="s">
        <v>7</v>
      </c>
      <c r="G271" s="24" t="s">
        <v>7</v>
      </c>
      <c r="H271" s="24" t="s">
        <v>7</v>
      </c>
      <c r="I271" s="24">
        <v>3</v>
      </c>
      <c r="J271" s="24" cm="1">
        <f t="array" ref="J271">-INDEX(PWR_Lab!$F$2:$I$179,AX271,AY271)</f>
        <v>-3.023E-2</v>
      </c>
      <c r="K271" s="24" t="s">
        <v>10</v>
      </c>
      <c r="L271" s="24" t="s">
        <v>10</v>
      </c>
      <c r="M271" s="24" t="s">
        <v>10</v>
      </c>
      <c r="N271" s="24" t="s">
        <v>10</v>
      </c>
      <c r="O271" s="24" t="s">
        <v>10</v>
      </c>
      <c r="P271" s="24" t="s">
        <v>10</v>
      </c>
      <c r="Q271" s="24" t="s">
        <v>10</v>
      </c>
      <c r="R271" s="24" t="s">
        <v>10</v>
      </c>
      <c r="S271" s="24" t="s">
        <v>10</v>
      </c>
      <c r="T271" s="24" t="s">
        <v>10</v>
      </c>
      <c r="U271" s="24" t="s">
        <v>10</v>
      </c>
      <c r="V271" s="24" t="s">
        <v>10</v>
      </c>
      <c r="W271" s="24" t="s">
        <v>10</v>
      </c>
      <c r="X271" s="24" t="s">
        <v>10</v>
      </c>
      <c r="Y271" s="24" t="s">
        <v>10</v>
      </c>
      <c r="Z271" s="24" t="s">
        <v>10</v>
      </c>
      <c r="AA271" s="24" t="s">
        <v>10</v>
      </c>
      <c r="AB271" s="24" t="s">
        <v>10</v>
      </c>
      <c r="AC271" s="24" t="s">
        <v>10</v>
      </c>
      <c r="AD271" s="24" t="s">
        <v>10</v>
      </c>
      <c r="AE271" s="24" t="s">
        <v>10</v>
      </c>
      <c r="AF271" s="24" t="s">
        <v>10</v>
      </c>
      <c r="AG271" s="24" t="s">
        <v>10</v>
      </c>
      <c r="AH271" s="24" t="s">
        <v>10</v>
      </c>
      <c r="AI271" s="24" t="s">
        <v>10</v>
      </c>
      <c r="AJ271" s="24" t="s">
        <v>10</v>
      </c>
      <c r="AK271" s="24" t="s">
        <v>10</v>
      </c>
      <c r="AL271" s="24" t="s">
        <v>10</v>
      </c>
      <c r="AM271" s="24" t="s">
        <v>10</v>
      </c>
      <c r="AN271" s="24" t="s">
        <v>10</v>
      </c>
      <c r="AO271" s="24" t="s">
        <v>10</v>
      </c>
      <c r="AP271" s="24" t="s">
        <v>10</v>
      </c>
      <c r="AX271" s="24">
        <f t="shared" ref="AX271:AX317" si="13">IF(AY270=$AY$7,AX270+1,AX270)</f>
        <v>65</v>
      </c>
      <c r="AY271" s="24">
        <f t="shared" ref="AY271:AY317" si="14">IF(AY270=$AY$7,1,AY270+1)</f>
        <v>2</v>
      </c>
    </row>
    <row r="272" spans="1:51" x14ac:dyDescent="0.25">
      <c r="A272" s="24" t="str">
        <f>IF(ISERROR(MATCH(E272,PWR_Lab!$S$3:$S$140,0)),"*","")</f>
        <v/>
      </c>
      <c r="B272" s="24" t="s">
        <v>18</v>
      </c>
      <c r="C272" s="24" t="str">
        <f t="shared" si="12"/>
        <v>UCPWR_FLAB-S</v>
      </c>
      <c r="D272" s="24" t="s">
        <v>12</v>
      </c>
      <c r="E272" s="24" t="str" cm="1">
        <f t="array" ref="E272">INDEX(PWR_Lab!$A$2:$A$179,AX272)</f>
        <v>XICPELC</v>
      </c>
      <c r="F272" s="24" t="s">
        <v>7</v>
      </c>
      <c r="G272" s="24" t="s">
        <v>7</v>
      </c>
      <c r="H272" s="24" t="s">
        <v>7</v>
      </c>
      <c r="I272" s="24">
        <v>3</v>
      </c>
      <c r="J272" s="24" cm="1">
        <f t="array" ref="J272">-INDEX(PWR_Lab!$F$2:$I$179,AX272,AY272)</f>
        <v>-0.10002999999999999</v>
      </c>
      <c r="K272" s="24" t="s">
        <v>10</v>
      </c>
      <c r="L272" s="24" t="s">
        <v>10</v>
      </c>
      <c r="M272" s="24" t="s">
        <v>10</v>
      </c>
      <c r="N272" s="24" t="s">
        <v>10</v>
      </c>
      <c r="O272" s="24" t="s">
        <v>10</v>
      </c>
      <c r="P272" s="24" t="s">
        <v>10</v>
      </c>
      <c r="Q272" s="24" t="s">
        <v>10</v>
      </c>
      <c r="R272" s="24" t="s">
        <v>10</v>
      </c>
      <c r="S272" s="24" t="s">
        <v>10</v>
      </c>
      <c r="T272" s="24" t="s">
        <v>10</v>
      </c>
      <c r="U272" s="24" t="s">
        <v>10</v>
      </c>
      <c r="V272" s="24" t="s">
        <v>10</v>
      </c>
      <c r="W272" s="24" t="s">
        <v>10</v>
      </c>
      <c r="X272" s="24" t="s">
        <v>10</v>
      </c>
      <c r="Y272" s="24" t="s">
        <v>10</v>
      </c>
      <c r="Z272" s="24" t="s">
        <v>10</v>
      </c>
      <c r="AA272" s="24" t="s">
        <v>10</v>
      </c>
      <c r="AB272" s="24" t="s">
        <v>10</v>
      </c>
      <c r="AC272" s="24" t="s">
        <v>10</v>
      </c>
      <c r="AD272" s="24" t="s">
        <v>10</v>
      </c>
      <c r="AE272" s="24" t="s">
        <v>10</v>
      </c>
      <c r="AF272" s="24" t="s">
        <v>10</v>
      </c>
      <c r="AG272" s="24" t="s">
        <v>10</v>
      </c>
      <c r="AH272" s="24" t="s">
        <v>10</v>
      </c>
      <c r="AI272" s="24" t="s">
        <v>10</v>
      </c>
      <c r="AJ272" s="24" t="s">
        <v>10</v>
      </c>
      <c r="AK272" s="24" t="s">
        <v>10</v>
      </c>
      <c r="AL272" s="24" t="s">
        <v>10</v>
      </c>
      <c r="AM272" s="24" t="s">
        <v>10</v>
      </c>
      <c r="AN272" s="24" t="s">
        <v>10</v>
      </c>
      <c r="AO272" s="24" t="s">
        <v>10</v>
      </c>
      <c r="AP272" s="24" t="s">
        <v>10</v>
      </c>
      <c r="AX272" s="24">
        <f t="shared" si="13"/>
        <v>65</v>
      </c>
      <c r="AY272" s="24">
        <f t="shared" si="14"/>
        <v>3</v>
      </c>
    </row>
    <row r="273" spans="1:51" x14ac:dyDescent="0.25">
      <c r="A273" s="24" t="str">
        <f>IF(ISERROR(MATCH(E273,PWR_Lab!$S$3:$S$140,0)),"*","")</f>
        <v/>
      </c>
      <c r="B273" s="24" t="s">
        <v>18</v>
      </c>
      <c r="C273" s="24" t="str">
        <f t="shared" si="12"/>
        <v>UCPWR_FLAB-T</v>
      </c>
      <c r="D273" s="24" t="s">
        <v>12</v>
      </c>
      <c r="E273" s="24" t="str" cm="1">
        <f t="array" ref="E273">INDEX(PWR_Lab!$A$2:$A$179,AX273)</f>
        <v>XICPELC</v>
      </c>
      <c r="F273" s="24" t="s">
        <v>7</v>
      </c>
      <c r="G273" s="24" t="s">
        <v>7</v>
      </c>
      <c r="H273" s="24" t="s">
        <v>7</v>
      </c>
      <c r="I273" s="24">
        <v>3</v>
      </c>
      <c r="J273" s="24" cm="1">
        <f t="array" ref="J273">-INDEX(PWR_Lab!$F$2:$I$179,AX273,AY273)</f>
        <v>-0.35811999999999999</v>
      </c>
      <c r="K273" s="24" t="s">
        <v>10</v>
      </c>
      <c r="L273" s="24" t="s">
        <v>10</v>
      </c>
      <c r="M273" s="24" t="s">
        <v>10</v>
      </c>
      <c r="N273" s="24" t="s">
        <v>10</v>
      </c>
      <c r="O273" s="24" t="s">
        <v>10</v>
      </c>
      <c r="P273" s="24" t="s">
        <v>10</v>
      </c>
      <c r="Q273" s="24" t="s">
        <v>10</v>
      </c>
      <c r="R273" s="24" t="s">
        <v>10</v>
      </c>
      <c r="S273" s="24" t="s">
        <v>10</v>
      </c>
      <c r="T273" s="24" t="s">
        <v>10</v>
      </c>
      <c r="U273" s="24" t="s">
        <v>10</v>
      </c>
      <c r="V273" s="24" t="s">
        <v>10</v>
      </c>
      <c r="W273" s="24" t="s">
        <v>10</v>
      </c>
      <c r="X273" s="24" t="s">
        <v>10</v>
      </c>
      <c r="Y273" s="24" t="s">
        <v>10</v>
      </c>
      <c r="Z273" s="24" t="s">
        <v>10</v>
      </c>
      <c r="AA273" s="24" t="s">
        <v>10</v>
      </c>
      <c r="AB273" s="24" t="s">
        <v>10</v>
      </c>
      <c r="AC273" s="24" t="s">
        <v>10</v>
      </c>
      <c r="AD273" s="24" t="s">
        <v>10</v>
      </c>
      <c r="AE273" s="24" t="s">
        <v>10</v>
      </c>
      <c r="AF273" s="24" t="s">
        <v>10</v>
      </c>
      <c r="AG273" s="24" t="s">
        <v>10</v>
      </c>
      <c r="AH273" s="24" t="s">
        <v>10</v>
      </c>
      <c r="AI273" s="24" t="s">
        <v>10</v>
      </c>
      <c r="AJ273" s="24" t="s">
        <v>10</v>
      </c>
      <c r="AK273" s="24" t="s">
        <v>10</v>
      </c>
      <c r="AL273" s="24" t="s">
        <v>10</v>
      </c>
      <c r="AM273" s="24" t="s">
        <v>10</v>
      </c>
      <c r="AN273" s="24" t="s">
        <v>10</v>
      </c>
      <c r="AO273" s="24" t="s">
        <v>10</v>
      </c>
      <c r="AP273" s="24" t="s">
        <v>10</v>
      </c>
      <c r="AX273" s="24">
        <f t="shared" si="13"/>
        <v>65</v>
      </c>
      <c r="AY273" s="24">
        <f t="shared" si="14"/>
        <v>4</v>
      </c>
    </row>
    <row r="274" spans="1:51" x14ac:dyDescent="0.25">
      <c r="A274" s="24" t="str">
        <f>IF(ISERROR(MATCH(E274,PWR_Lab!$S$3:$S$140,0)),"*","")</f>
        <v/>
      </c>
      <c r="B274" s="24" t="s">
        <v>18</v>
      </c>
      <c r="C274" s="24" t="str">
        <f t="shared" si="12"/>
        <v>UCPWR_FLAB-P</v>
      </c>
      <c r="D274" s="24" t="s">
        <v>12</v>
      </c>
      <c r="E274" s="24" t="str" cm="1">
        <f t="array" ref="E274">INDEX(PWR_Lab!$A$2:$A$179,AX274)</f>
        <v>XIFAELC</v>
      </c>
      <c r="F274" s="24" t="s">
        <v>7</v>
      </c>
      <c r="G274" s="24" t="s">
        <v>7</v>
      </c>
      <c r="H274" s="24" t="s">
        <v>7</v>
      </c>
      <c r="I274" s="24">
        <v>3</v>
      </c>
      <c r="J274" s="24" cm="1">
        <f t="array" ref="J274">-INDEX(PWR_Lab!$F$2:$I$179,AX274,AY274)</f>
        <v>-2.656E-2</v>
      </c>
      <c r="K274" s="24" t="s">
        <v>10</v>
      </c>
      <c r="L274" s="24" t="s">
        <v>10</v>
      </c>
      <c r="M274" s="24" t="s">
        <v>10</v>
      </c>
      <c r="N274" s="24" t="s">
        <v>10</v>
      </c>
      <c r="O274" s="24" t="s">
        <v>10</v>
      </c>
      <c r="P274" s="24" t="s">
        <v>10</v>
      </c>
      <c r="Q274" s="24" t="s">
        <v>10</v>
      </c>
      <c r="R274" s="24" t="s">
        <v>10</v>
      </c>
      <c r="S274" s="24" t="s">
        <v>10</v>
      </c>
      <c r="T274" s="24" t="s">
        <v>10</v>
      </c>
      <c r="U274" s="24" t="s">
        <v>10</v>
      </c>
      <c r="V274" s="24" t="s">
        <v>10</v>
      </c>
      <c r="W274" s="24" t="s">
        <v>10</v>
      </c>
      <c r="X274" s="24" t="s">
        <v>10</v>
      </c>
      <c r="Y274" s="24" t="s">
        <v>10</v>
      </c>
      <c r="Z274" s="24" t="s">
        <v>10</v>
      </c>
      <c r="AA274" s="24" t="s">
        <v>10</v>
      </c>
      <c r="AB274" s="24" t="s">
        <v>10</v>
      </c>
      <c r="AC274" s="24" t="s">
        <v>10</v>
      </c>
      <c r="AD274" s="24" t="s">
        <v>10</v>
      </c>
      <c r="AE274" s="24" t="s">
        <v>10</v>
      </c>
      <c r="AF274" s="24" t="s">
        <v>10</v>
      </c>
      <c r="AG274" s="24" t="s">
        <v>10</v>
      </c>
      <c r="AH274" s="24" t="s">
        <v>10</v>
      </c>
      <c r="AI274" s="24" t="s">
        <v>10</v>
      </c>
      <c r="AJ274" s="24" t="s">
        <v>10</v>
      </c>
      <c r="AK274" s="24" t="s">
        <v>10</v>
      </c>
      <c r="AL274" s="24" t="s">
        <v>10</v>
      </c>
      <c r="AM274" s="24" t="s">
        <v>10</v>
      </c>
      <c r="AN274" s="24" t="s">
        <v>10</v>
      </c>
      <c r="AO274" s="24" t="s">
        <v>10</v>
      </c>
      <c r="AP274" s="24" t="s">
        <v>10</v>
      </c>
      <c r="AX274" s="24">
        <f t="shared" si="13"/>
        <v>66</v>
      </c>
      <c r="AY274" s="24">
        <f t="shared" si="14"/>
        <v>1</v>
      </c>
    </row>
    <row r="275" spans="1:51" x14ac:dyDescent="0.25">
      <c r="A275" s="24" t="str">
        <f>IF(ISERROR(MATCH(E275,PWR_Lab!$S$3:$S$140,0)),"*","")</f>
        <v/>
      </c>
      <c r="B275" s="24" t="s">
        <v>18</v>
      </c>
      <c r="C275" s="24" t="str">
        <f t="shared" si="12"/>
        <v>UCPWR_FLAB-M</v>
      </c>
      <c r="D275" s="24" t="s">
        <v>12</v>
      </c>
      <c r="E275" s="24" t="str" cm="1">
        <f t="array" ref="E275">INDEX(PWR_Lab!$A$2:$A$179,AX275)</f>
        <v>XIFAELC</v>
      </c>
      <c r="F275" s="24" t="s">
        <v>7</v>
      </c>
      <c r="G275" s="24" t="s">
        <v>7</v>
      </c>
      <c r="H275" s="24" t="s">
        <v>7</v>
      </c>
      <c r="I275" s="24">
        <v>3</v>
      </c>
      <c r="J275" s="24" cm="1">
        <f t="array" ref="J275">-INDEX(PWR_Lab!$F$2:$I$179,AX275,AY275)</f>
        <v>-3.023E-2</v>
      </c>
      <c r="K275" s="24" t="s">
        <v>10</v>
      </c>
      <c r="L275" s="24" t="s">
        <v>10</v>
      </c>
      <c r="M275" s="24" t="s">
        <v>10</v>
      </c>
      <c r="N275" s="24" t="s">
        <v>10</v>
      </c>
      <c r="O275" s="24" t="s">
        <v>10</v>
      </c>
      <c r="P275" s="24" t="s">
        <v>10</v>
      </c>
      <c r="Q275" s="24" t="s">
        <v>10</v>
      </c>
      <c r="R275" s="24" t="s">
        <v>10</v>
      </c>
      <c r="S275" s="24" t="s">
        <v>10</v>
      </c>
      <c r="T275" s="24" t="s">
        <v>10</v>
      </c>
      <c r="U275" s="24" t="s">
        <v>10</v>
      </c>
      <c r="V275" s="24" t="s">
        <v>10</v>
      </c>
      <c r="W275" s="24" t="s">
        <v>10</v>
      </c>
      <c r="X275" s="24" t="s">
        <v>10</v>
      </c>
      <c r="Y275" s="24" t="s">
        <v>10</v>
      </c>
      <c r="Z275" s="24" t="s">
        <v>10</v>
      </c>
      <c r="AA275" s="24" t="s">
        <v>10</v>
      </c>
      <c r="AB275" s="24" t="s">
        <v>10</v>
      </c>
      <c r="AC275" s="24" t="s">
        <v>10</v>
      </c>
      <c r="AD275" s="24" t="s">
        <v>10</v>
      </c>
      <c r="AE275" s="24" t="s">
        <v>10</v>
      </c>
      <c r="AF275" s="24" t="s">
        <v>10</v>
      </c>
      <c r="AG275" s="24" t="s">
        <v>10</v>
      </c>
      <c r="AH275" s="24" t="s">
        <v>10</v>
      </c>
      <c r="AI275" s="24" t="s">
        <v>10</v>
      </c>
      <c r="AJ275" s="24" t="s">
        <v>10</v>
      </c>
      <c r="AK275" s="24" t="s">
        <v>10</v>
      </c>
      <c r="AL275" s="24" t="s">
        <v>10</v>
      </c>
      <c r="AM275" s="24" t="s">
        <v>10</v>
      </c>
      <c r="AN275" s="24" t="s">
        <v>10</v>
      </c>
      <c r="AO275" s="24" t="s">
        <v>10</v>
      </c>
      <c r="AP275" s="24" t="s">
        <v>10</v>
      </c>
      <c r="AX275" s="24">
        <f t="shared" si="13"/>
        <v>66</v>
      </c>
      <c r="AY275" s="24">
        <f t="shared" si="14"/>
        <v>2</v>
      </c>
    </row>
    <row r="276" spans="1:51" x14ac:dyDescent="0.25">
      <c r="A276" s="24" t="str">
        <f>IF(ISERROR(MATCH(E276,PWR_Lab!$S$3:$S$140,0)),"*","")</f>
        <v/>
      </c>
      <c r="B276" s="24" t="s">
        <v>18</v>
      </c>
      <c r="C276" s="24" t="str">
        <f t="shared" si="12"/>
        <v>UCPWR_FLAB-S</v>
      </c>
      <c r="D276" s="24" t="s">
        <v>12</v>
      </c>
      <c r="E276" s="24" t="str" cm="1">
        <f t="array" ref="E276">INDEX(PWR_Lab!$A$2:$A$179,AX276)</f>
        <v>XIFAELC</v>
      </c>
      <c r="F276" s="24" t="s">
        <v>7</v>
      </c>
      <c r="G276" s="24" t="s">
        <v>7</v>
      </c>
      <c r="H276" s="24" t="s">
        <v>7</v>
      </c>
      <c r="I276" s="24">
        <v>3</v>
      </c>
      <c r="J276" s="24" cm="1">
        <f t="array" ref="J276">-INDEX(PWR_Lab!$F$2:$I$179,AX276,AY276)</f>
        <v>-0.10002999999999999</v>
      </c>
      <c r="K276" s="24" t="s">
        <v>10</v>
      </c>
      <c r="L276" s="24" t="s">
        <v>10</v>
      </c>
      <c r="M276" s="24" t="s">
        <v>10</v>
      </c>
      <c r="N276" s="24" t="s">
        <v>10</v>
      </c>
      <c r="O276" s="24" t="s">
        <v>10</v>
      </c>
      <c r="P276" s="24" t="s">
        <v>10</v>
      </c>
      <c r="Q276" s="24" t="s">
        <v>10</v>
      </c>
      <c r="R276" s="24" t="s">
        <v>10</v>
      </c>
      <c r="S276" s="24" t="s">
        <v>10</v>
      </c>
      <c r="T276" s="24" t="s">
        <v>10</v>
      </c>
      <c r="U276" s="24" t="s">
        <v>10</v>
      </c>
      <c r="V276" s="24" t="s">
        <v>10</v>
      </c>
      <c r="W276" s="24" t="s">
        <v>10</v>
      </c>
      <c r="X276" s="24" t="s">
        <v>10</v>
      </c>
      <c r="Y276" s="24" t="s">
        <v>10</v>
      </c>
      <c r="Z276" s="24" t="s">
        <v>10</v>
      </c>
      <c r="AA276" s="24" t="s">
        <v>10</v>
      </c>
      <c r="AB276" s="24" t="s">
        <v>10</v>
      </c>
      <c r="AC276" s="24" t="s">
        <v>10</v>
      </c>
      <c r="AD276" s="24" t="s">
        <v>10</v>
      </c>
      <c r="AE276" s="24" t="s">
        <v>10</v>
      </c>
      <c r="AF276" s="24" t="s">
        <v>10</v>
      </c>
      <c r="AG276" s="24" t="s">
        <v>10</v>
      </c>
      <c r="AH276" s="24" t="s">
        <v>10</v>
      </c>
      <c r="AI276" s="24" t="s">
        <v>10</v>
      </c>
      <c r="AJ276" s="24" t="s">
        <v>10</v>
      </c>
      <c r="AK276" s="24" t="s">
        <v>10</v>
      </c>
      <c r="AL276" s="24" t="s">
        <v>10</v>
      </c>
      <c r="AM276" s="24" t="s">
        <v>10</v>
      </c>
      <c r="AN276" s="24" t="s">
        <v>10</v>
      </c>
      <c r="AO276" s="24" t="s">
        <v>10</v>
      </c>
      <c r="AP276" s="24" t="s">
        <v>10</v>
      </c>
      <c r="AX276" s="24">
        <f t="shared" si="13"/>
        <v>66</v>
      </c>
      <c r="AY276" s="24">
        <f t="shared" si="14"/>
        <v>3</v>
      </c>
    </row>
    <row r="277" spans="1:51" x14ac:dyDescent="0.25">
      <c r="A277" s="24" t="str">
        <f>IF(ISERROR(MATCH(E277,PWR_Lab!$S$3:$S$140,0)),"*","")</f>
        <v/>
      </c>
      <c r="B277" s="24" t="s">
        <v>18</v>
      </c>
      <c r="C277" s="24" t="str">
        <f t="shared" si="12"/>
        <v>UCPWR_FLAB-T</v>
      </c>
      <c r="D277" s="24" t="s">
        <v>12</v>
      </c>
      <c r="E277" s="24" t="str" cm="1">
        <f t="array" ref="E277">INDEX(PWR_Lab!$A$2:$A$179,AX277)</f>
        <v>XIFAELC</v>
      </c>
      <c r="F277" s="24" t="s">
        <v>7</v>
      </c>
      <c r="G277" s="24" t="s">
        <v>7</v>
      </c>
      <c r="H277" s="24" t="s">
        <v>7</v>
      </c>
      <c r="I277" s="24">
        <v>3</v>
      </c>
      <c r="J277" s="24" cm="1">
        <f t="array" ref="J277">-INDEX(PWR_Lab!$F$2:$I$179,AX277,AY277)</f>
        <v>-0.35811999999999999</v>
      </c>
      <c r="K277" s="24" t="s">
        <v>10</v>
      </c>
      <c r="L277" s="24" t="s">
        <v>10</v>
      </c>
      <c r="M277" s="24" t="s">
        <v>10</v>
      </c>
      <c r="N277" s="24" t="s">
        <v>10</v>
      </c>
      <c r="O277" s="24" t="s">
        <v>10</v>
      </c>
      <c r="P277" s="24" t="s">
        <v>10</v>
      </c>
      <c r="Q277" s="24" t="s">
        <v>10</v>
      </c>
      <c r="R277" s="24" t="s">
        <v>10</v>
      </c>
      <c r="S277" s="24" t="s">
        <v>10</v>
      </c>
      <c r="T277" s="24" t="s">
        <v>10</v>
      </c>
      <c r="U277" s="24" t="s">
        <v>10</v>
      </c>
      <c r="V277" s="24" t="s">
        <v>10</v>
      </c>
      <c r="W277" s="24" t="s">
        <v>10</v>
      </c>
      <c r="X277" s="24" t="s">
        <v>10</v>
      </c>
      <c r="Y277" s="24" t="s">
        <v>10</v>
      </c>
      <c r="Z277" s="24" t="s">
        <v>10</v>
      </c>
      <c r="AA277" s="24" t="s">
        <v>10</v>
      </c>
      <c r="AB277" s="24" t="s">
        <v>10</v>
      </c>
      <c r="AC277" s="24" t="s">
        <v>10</v>
      </c>
      <c r="AD277" s="24" t="s">
        <v>10</v>
      </c>
      <c r="AE277" s="24" t="s">
        <v>10</v>
      </c>
      <c r="AF277" s="24" t="s">
        <v>10</v>
      </c>
      <c r="AG277" s="24" t="s">
        <v>10</v>
      </c>
      <c r="AH277" s="24" t="s">
        <v>10</v>
      </c>
      <c r="AI277" s="24" t="s">
        <v>10</v>
      </c>
      <c r="AJ277" s="24" t="s">
        <v>10</v>
      </c>
      <c r="AK277" s="24" t="s">
        <v>10</v>
      </c>
      <c r="AL277" s="24" t="s">
        <v>10</v>
      </c>
      <c r="AM277" s="24" t="s">
        <v>10</v>
      </c>
      <c r="AN277" s="24" t="s">
        <v>10</v>
      </c>
      <c r="AO277" s="24" t="s">
        <v>10</v>
      </c>
      <c r="AP277" s="24" t="s">
        <v>10</v>
      </c>
      <c r="AX277" s="24">
        <f t="shared" si="13"/>
        <v>66</v>
      </c>
      <c r="AY277" s="24">
        <f t="shared" si="14"/>
        <v>4</v>
      </c>
    </row>
    <row r="278" spans="1:51" x14ac:dyDescent="0.25">
      <c r="A278" s="24" t="str">
        <f>IF(ISERROR(MATCH(E278,PWR_Lab!$S$3:$S$140,0)),"*","")</f>
        <v/>
      </c>
      <c r="B278" s="24" t="s">
        <v>18</v>
      </c>
      <c r="C278" s="24" t="str">
        <f t="shared" si="12"/>
        <v>UCPWR_FLAB-P</v>
      </c>
      <c r="D278" s="24" t="s">
        <v>12</v>
      </c>
      <c r="E278" s="24" t="str" cm="1">
        <f t="array" ref="E278">INDEX(PWR_Lab!$A$2:$A$179,AX278)</f>
        <v>XIFBELC</v>
      </c>
      <c r="F278" s="24" t="s">
        <v>7</v>
      </c>
      <c r="G278" s="24" t="s">
        <v>7</v>
      </c>
      <c r="H278" s="24" t="s">
        <v>7</v>
      </c>
      <c r="I278" s="24">
        <v>3</v>
      </c>
      <c r="J278" s="24" cm="1">
        <f t="array" ref="J278">-INDEX(PWR_Lab!$F$2:$I$179,AX278,AY278)</f>
        <v>-2.656E-2</v>
      </c>
      <c r="K278" s="24" t="s">
        <v>10</v>
      </c>
      <c r="L278" s="24" t="s">
        <v>10</v>
      </c>
      <c r="M278" s="24" t="s">
        <v>10</v>
      </c>
      <c r="N278" s="24" t="s">
        <v>10</v>
      </c>
      <c r="O278" s="24" t="s">
        <v>10</v>
      </c>
      <c r="P278" s="24" t="s">
        <v>10</v>
      </c>
      <c r="Q278" s="24" t="s">
        <v>10</v>
      </c>
      <c r="R278" s="24" t="s">
        <v>10</v>
      </c>
      <c r="S278" s="24" t="s">
        <v>10</v>
      </c>
      <c r="T278" s="24" t="s">
        <v>10</v>
      </c>
      <c r="U278" s="24" t="s">
        <v>10</v>
      </c>
      <c r="V278" s="24" t="s">
        <v>10</v>
      </c>
      <c r="W278" s="24" t="s">
        <v>10</v>
      </c>
      <c r="X278" s="24" t="s">
        <v>10</v>
      </c>
      <c r="Y278" s="24" t="s">
        <v>10</v>
      </c>
      <c r="Z278" s="24" t="s">
        <v>10</v>
      </c>
      <c r="AA278" s="24" t="s">
        <v>10</v>
      </c>
      <c r="AB278" s="24" t="s">
        <v>10</v>
      </c>
      <c r="AC278" s="24" t="s">
        <v>10</v>
      </c>
      <c r="AD278" s="24" t="s">
        <v>10</v>
      </c>
      <c r="AE278" s="24" t="s">
        <v>10</v>
      </c>
      <c r="AF278" s="24" t="s">
        <v>10</v>
      </c>
      <c r="AG278" s="24" t="s">
        <v>10</v>
      </c>
      <c r="AH278" s="24" t="s">
        <v>10</v>
      </c>
      <c r="AI278" s="24" t="s">
        <v>10</v>
      </c>
      <c r="AJ278" s="24" t="s">
        <v>10</v>
      </c>
      <c r="AK278" s="24" t="s">
        <v>10</v>
      </c>
      <c r="AL278" s="24" t="s">
        <v>10</v>
      </c>
      <c r="AM278" s="24" t="s">
        <v>10</v>
      </c>
      <c r="AN278" s="24" t="s">
        <v>10</v>
      </c>
      <c r="AO278" s="24" t="s">
        <v>10</v>
      </c>
      <c r="AP278" s="24" t="s">
        <v>10</v>
      </c>
      <c r="AX278" s="24">
        <f t="shared" si="13"/>
        <v>67</v>
      </c>
      <c r="AY278" s="24">
        <f t="shared" si="14"/>
        <v>1</v>
      </c>
    </row>
    <row r="279" spans="1:51" x14ac:dyDescent="0.25">
      <c r="A279" s="24" t="str">
        <f>IF(ISERROR(MATCH(E279,PWR_Lab!$S$3:$S$140,0)),"*","")</f>
        <v/>
      </c>
      <c r="B279" s="24" t="s">
        <v>18</v>
      </c>
      <c r="C279" s="24" t="str">
        <f t="shared" si="12"/>
        <v>UCPWR_FLAB-M</v>
      </c>
      <c r="D279" s="24" t="s">
        <v>12</v>
      </c>
      <c r="E279" s="24" t="str" cm="1">
        <f t="array" ref="E279">INDEX(PWR_Lab!$A$2:$A$179,AX279)</f>
        <v>XIFBELC</v>
      </c>
      <c r="F279" s="24" t="s">
        <v>7</v>
      </c>
      <c r="G279" s="24" t="s">
        <v>7</v>
      </c>
      <c r="H279" s="24" t="s">
        <v>7</v>
      </c>
      <c r="I279" s="24">
        <v>3</v>
      </c>
      <c r="J279" s="24" cm="1">
        <f t="array" ref="J279">-INDEX(PWR_Lab!$F$2:$I$179,AX279,AY279)</f>
        <v>-3.023E-2</v>
      </c>
      <c r="K279" s="24" t="s">
        <v>10</v>
      </c>
      <c r="L279" s="24" t="s">
        <v>10</v>
      </c>
      <c r="M279" s="24" t="s">
        <v>10</v>
      </c>
      <c r="N279" s="24" t="s">
        <v>10</v>
      </c>
      <c r="O279" s="24" t="s">
        <v>10</v>
      </c>
      <c r="P279" s="24" t="s">
        <v>10</v>
      </c>
      <c r="Q279" s="24" t="s">
        <v>10</v>
      </c>
      <c r="R279" s="24" t="s">
        <v>10</v>
      </c>
      <c r="S279" s="24" t="s">
        <v>10</v>
      </c>
      <c r="T279" s="24" t="s">
        <v>10</v>
      </c>
      <c r="U279" s="24" t="s">
        <v>10</v>
      </c>
      <c r="V279" s="24" t="s">
        <v>10</v>
      </c>
      <c r="W279" s="24" t="s">
        <v>10</v>
      </c>
      <c r="X279" s="24" t="s">
        <v>10</v>
      </c>
      <c r="Y279" s="24" t="s">
        <v>10</v>
      </c>
      <c r="Z279" s="24" t="s">
        <v>10</v>
      </c>
      <c r="AA279" s="24" t="s">
        <v>10</v>
      </c>
      <c r="AB279" s="24" t="s">
        <v>10</v>
      </c>
      <c r="AC279" s="24" t="s">
        <v>10</v>
      </c>
      <c r="AD279" s="24" t="s">
        <v>10</v>
      </c>
      <c r="AE279" s="24" t="s">
        <v>10</v>
      </c>
      <c r="AF279" s="24" t="s">
        <v>10</v>
      </c>
      <c r="AG279" s="24" t="s">
        <v>10</v>
      </c>
      <c r="AH279" s="24" t="s">
        <v>10</v>
      </c>
      <c r="AI279" s="24" t="s">
        <v>10</v>
      </c>
      <c r="AJ279" s="24" t="s">
        <v>10</v>
      </c>
      <c r="AK279" s="24" t="s">
        <v>10</v>
      </c>
      <c r="AL279" s="24" t="s">
        <v>10</v>
      </c>
      <c r="AM279" s="24" t="s">
        <v>10</v>
      </c>
      <c r="AN279" s="24" t="s">
        <v>10</v>
      </c>
      <c r="AO279" s="24" t="s">
        <v>10</v>
      </c>
      <c r="AP279" s="24" t="s">
        <v>10</v>
      </c>
      <c r="AX279" s="24">
        <f t="shared" si="13"/>
        <v>67</v>
      </c>
      <c r="AY279" s="24">
        <f t="shared" si="14"/>
        <v>2</v>
      </c>
    </row>
    <row r="280" spans="1:51" x14ac:dyDescent="0.25">
      <c r="A280" s="24" t="str">
        <f>IF(ISERROR(MATCH(E280,PWR_Lab!$S$3:$S$140,0)),"*","")</f>
        <v/>
      </c>
      <c r="B280" s="24" t="s">
        <v>18</v>
      </c>
      <c r="C280" s="24" t="str">
        <f t="shared" si="12"/>
        <v>UCPWR_FLAB-S</v>
      </c>
      <c r="D280" s="24" t="s">
        <v>12</v>
      </c>
      <c r="E280" s="24" t="str" cm="1">
        <f t="array" ref="E280">INDEX(PWR_Lab!$A$2:$A$179,AX280)</f>
        <v>XIFBELC</v>
      </c>
      <c r="F280" s="24" t="s">
        <v>7</v>
      </c>
      <c r="G280" s="24" t="s">
        <v>7</v>
      </c>
      <c r="H280" s="24" t="s">
        <v>7</v>
      </c>
      <c r="I280" s="24">
        <v>3</v>
      </c>
      <c r="J280" s="24" cm="1">
        <f t="array" ref="J280">-INDEX(PWR_Lab!$F$2:$I$179,AX280,AY280)</f>
        <v>-0.10002999999999999</v>
      </c>
      <c r="K280" s="24" t="s">
        <v>10</v>
      </c>
      <c r="L280" s="24" t="s">
        <v>10</v>
      </c>
      <c r="M280" s="24" t="s">
        <v>10</v>
      </c>
      <c r="N280" s="24" t="s">
        <v>10</v>
      </c>
      <c r="O280" s="24" t="s">
        <v>10</v>
      </c>
      <c r="P280" s="24" t="s">
        <v>10</v>
      </c>
      <c r="Q280" s="24" t="s">
        <v>10</v>
      </c>
      <c r="R280" s="24" t="s">
        <v>10</v>
      </c>
      <c r="S280" s="24" t="s">
        <v>10</v>
      </c>
      <c r="T280" s="24" t="s">
        <v>10</v>
      </c>
      <c r="U280" s="24" t="s">
        <v>10</v>
      </c>
      <c r="V280" s="24" t="s">
        <v>10</v>
      </c>
      <c r="W280" s="24" t="s">
        <v>10</v>
      </c>
      <c r="X280" s="24" t="s">
        <v>10</v>
      </c>
      <c r="Y280" s="24" t="s">
        <v>10</v>
      </c>
      <c r="Z280" s="24" t="s">
        <v>10</v>
      </c>
      <c r="AA280" s="24" t="s">
        <v>10</v>
      </c>
      <c r="AB280" s="24" t="s">
        <v>10</v>
      </c>
      <c r="AC280" s="24" t="s">
        <v>10</v>
      </c>
      <c r="AD280" s="24" t="s">
        <v>10</v>
      </c>
      <c r="AE280" s="24" t="s">
        <v>10</v>
      </c>
      <c r="AF280" s="24" t="s">
        <v>10</v>
      </c>
      <c r="AG280" s="24" t="s">
        <v>10</v>
      </c>
      <c r="AH280" s="24" t="s">
        <v>10</v>
      </c>
      <c r="AI280" s="24" t="s">
        <v>10</v>
      </c>
      <c r="AJ280" s="24" t="s">
        <v>10</v>
      </c>
      <c r="AK280" s="24" t="s">
        <v>10</v>
      </c>
      <c r="AL280" s="24" t="s">
        <v>10</v>
      </c>
      <c r="AM280" s="24" t="s">
        <v>10</v>
      </c>
      <c r="AN280" s="24" t="s">
        <v>10</v>
      </c>
      <c r="AO280" s="24" t="s">
        <v>10</v>
      </c>
      <c r="AP280" s="24" t="s">
        <v>10</v>
      </c>
      <c r="AX280" s="24">
        <f t="shared" si="13"/>
        <v>67</v>
      </c>
      <c r="AY280" s="24">
        <f t="shared" si="14"/>
        <v>3</v>
      </c>
    </row>
    <row r="281" spans="1:51" x14ac:dyDescent="0.25">
      <c r="A281" s="24" t="str">
        <f>IF(ISERROR(MATCH(E281,PWR_Lab!$S$3:$S$140,0)),"*","")</f>
        <v/>
      </c>
      <c r="B281" s="24" t="s">
        <v>18</v>
      </c>
      <c r="C281" s="24" t="str">
        <f t="shared" si="12"/>
        <v>UCPWR_FLAB-T</v>
      </c>
      <c r="D281" s="24" t="s">
        <v>12</v>
      </c>
      <c r="E281" s="24" t="str" cm="1">
        <f t="array" ref="E281">INDEX(PWR_Lab!$A$2:$A$179,AX281)</f>
        <v>XIFBELC</v>
      </c>
      <c r="F281" s="24" t="s">
        <v>7</v>
      </c>
      <c r="G281" s="24" t="s">
        <v>7</v>
      </c>
      <c r="H281" s="24" t="s">
        <v>7</v>
      </c>
      <c r="I281" s="24">
        <v>3</v>
      </c>
      <c r="J281" s="24" cm="1">
        <f t="array" ref="J281">-INDEX(PWR_Lab!$F$2:$I$179,AX281,AY281)</f>
        <v>-0.35811999999999999</v>
      </c>
      <c r="K281" s="24" t="s">
        <v>10</v>
      </c>
      <c r="L281" s="24" t="s">
        <v>10</v>
      </c>
      <c r="M281" s="24" t="s">
        <v>10</v>
      </c>
      <c r="N281" s="24" t="s">
        <v>10</v>
      </c>
      <c r="O281" s="24" t="s">
        <v>10</v>
      </c>
      <c r="P281" s="24" t="s">
        <v>10</v>
      </c>
      <c r="Q281" s="24" t="s">
        <v>10</v>
      </c>
      <c r="R281" s="24" t="s">
        <v>10</v>
      </c>
      <c r="S281" s="24" t="s">
        <v>10</v>
      </c>
      <c r="T281" s="24" t="s">
        <v>10</v>
      </c>
      <c r="U281" s="24" t="s">
        <v>10</v>
      </c>
      <c r="V281" s="24" t="s">
        <v>10</v>
      </c>
      <c r="W281" s="24" t="s">
        <v>10</v>
      </c>
      <c r="X281" s="24" t="s">
        <v>10</v>
      </c>
      <c r="Y281" s="24" t="s">
        <v>10</v>
      </c>
      <c r="Z281" s="24" t="s">
        <v>10</v>
      </c>
      <c r="AA281" s="24" t="s">
        <v>10</v>
      </c>
      <c r="AB281" s="24" t="s">
        <v>10</v>
      </c>
      <c r="AC281" s="24" t="s">
        <v>10</v>
      </c>
      <c r="AD281" s="24" t="s">
        <v>10</v>
      </c>
      <c r="AE281" s="24" t="s">
        <v>10</v>
      </c>
      <c r="AF281" s="24" t="s">
        <v>10</v>
      </c>
      <c r="AG281" s="24" t="s">
        <v>10</v>
      </c>
      <c r="AH281" s="24" t="s">
        <v>10</v>
      </c>
      <c r="AI281" s="24" t="s">
        <v>10</v>
      </c>
      <c r="AJ281" s="24" t="s">
        <v>10</v>
      </c>
      <c r="AK281" s="24" t="s">
        <v>10</v>
      </c>
      <c r="AL281" s="24" t="s">
        <v>10</v>
      </c>
      <c r="AM281" s="24" t="s">
        <v>10</v>
      </c>
      <c r="AN281" s="24" t="s">
        <v>10</v>
      </c>
      <c r="AO281" s="24" t="s">
        <v>10</v>
      </c>
      <c r="AP281" s="24" t="s">
        <v>10</v>
      </c>
      <c r="AX281" s="24">
        <f t="shared" si="13"/>
        <v>67</v>
      </c>
      <c r="AY281" s="24">
        <f t="shared" si="14"/>
        <v>4</v>
      </c>
    </row>
    <row r="282" spans="1:51" x14ac:dyDescent="0.25">
      <c r="A282" s="24" t="str">
        <f>IF(ISERROR(MATCH(E282,PWR_Lab!$S$3:$S$140,0)),"*","")</f>
        <v/>
      </c>
      <c r="B282" s="24" t="s">
        <v>18</v>
      </c>
      <c r="C282" s="24" t="str">
        <f t="shared" si="12"/>
        <v>UCPWR_FLAB-P</v>
      </c>
      <c r="D282" s="24" t="s">
        <v>12</v>
      </c>
      <c r="E282" s="24" t="str" cm="1">
        <f t="array" ref="E282">INDEX(PWR_Lab!$A$2:$A$179,AX282)</f>
        <v>XIISELC</v>
      </c>
      <c r="F282" s="24" t="s">
        <v>7</v>
      </c>
      <c r="G282" s="24" t="s">
        <v>7</v>
      </c>
      <c r="H282" s="24" t="s">
        <v>7</v>
      </c>
      <c r="I282" s="24">
        <v>3</v>
      </c>
      <c r="J282" s="24" cm="1">
        <f t="array" ref="J282">-INDEX(PWR_Lab!$F$2:$I$179,AX282,AY282)</f>
        <v>-2.656E-2</v>
      </c>
      <c r="K282" s="24" t="s">
        <v>10</v>
      </c>
      <c r="L282" s="24" t="s">
        <v>10</v>
      </c>
      <c r="M282" s="24" t="s">
        <v>10</v>
      </c>
      <c r="N282" s="24" t="s">
        <v>10</v>
      </c>
      <c r="O282" s="24" t="s">
        <v>10</v>
      </c>
      <c r="P282" s="24" t="s">
        <v>10</v>
      </c>
      <c r="Q282" s="24" t="s">
        <v>10</v>
      </c>
      <c r="R282" s="24" t="s">
        <v>10</v>
      </c>
      <c r="S282" s="24" t="s">
        <v>10</v>
      </c>
      <c r="T282" s="24" t="s">
        <v>10</v>
      </c>
      <c r="U282" s="24" t="s">
        <v>10</v>
      </c>
      <c r="V282" s="24" t="s">
        <v>10</v>
      </c>
      <c r="W282" s="24" t="s">
        <v>10</v>
      </c>
      <c r="X282" s="24" t="s">
        <v>10</v>
      </c>
      <c r="Y282" s="24" t="s">
        <v>10</v>
      </c>
      <c r="Z282" s="24" t="s">
        <v>10</v>
      </c>
      <c r="AA282" s="24" t="s">
        <v>10</v>
      </c>
      <c r="AB282" s="24" t="s">
        <v>10</v>
      </c>
      <c r="AC282" s="24" t="s">
        <v>10</v>
      </c>
      <c r="AD282" s="24" t="s">
        <v>10</v>
      </c>
      <c r="AE282" s="24" t="s">
        <v>10</v>
      </c>
      <c r="AF282" s="24" t="s">
        <v>10</v>
      </c>
      <c r="AG282" s="24" t="s">
        <v>10</v>
      </c>
      <c r="AH282" s="24" t="s">
        <v>10</v>
      </c>
      <c r="AI282" s="24" t="s">
        <v>10</v>
      </c>
      <c r="AJ282" s="24" t="s">
        <v>10</v>
      </c>
      <c r="AK282" s="24" t="s">
        <v>10</v>
      </c>
      <c r="AL282" s="24" t="s">
        <v>10</v>
      </c>
      <c r="AM282" s="24" t="s">
        <v>10</v>
      </c>
      <c r="AN282" s="24" t="s">
        <v>10</v>
      </c>
      <c r="AO282" s="24" t="s">
        <v>10</v>
      </c>
      <c r="AP282" s="24" t="s">
        <v>10</v>
      </c>
      <c r="AX282" s="24">
        <f t="shared" si="13"/>
        <v>68</v>
      </c>
      <c r="AY282" s="24">
        <f t="shared" si="14"/>
        <v>1</v>
      </c>
    </row>
    <row r="283" spans="1:51" x14ac:dyDescent="0.25">
      <c r="A283" s="24" t="str">
        <f>IF(ISERROR(MATCH(E283,PWR_Lab!$S$3:$S$140,0)),"*","")</f>
        <v/>
      </c>
      <c r="B283" s="24" t="s">
        <v>18</v>
      </c>
      <c r="C283" s="24" t="str">
        <f t="shared" si="12"/>
        <v>UCPWR_FLAB-M</v>
      </c>
      <c r="D283" s="24" t="s">
        <v>12</v>
      </c>
      <c r="E283" s="24" t="str" cm="1">
        <f t="array" ref="E283">INDEX(PWR_Lab!$A$2:$A$179,AX283)</f>
        <v>XIISELC</v>
      </c>
      <c r="F283" s="24" t="s">
        <v>7</v>
      </c>
      <c r="G283" s="24" t="s">
        <v>7</v>
      </c>
      <c r="H283" s="24" t="s">
        <v>7</v>
      </c>
      <c r="I283" s="24">
        <v>3</v>
      </c>
      <c r="J283" s="24" cm="1">
        <f t="array" ref="J283">-INDEX(PWR_Lab!$F$2:$I$179,AX283,AY283)</f>
        <v>-3.023E-2</v>
      </c>
      <c r="K283" s="24" t="s">
        <v>10</v>
      </c>
      <c r="L283" s="24" t="s">
        <v>10</v>
      </c>
      <c r="M283" s="24" t="s">
        <v>10</v>
      </c>
      <c r="N283" s="24" t="s">
        <v>10</v>
      </c>
      <c r="O283" s="24" t="s">
        <v>10</v>
      </c>
      <c r="P283" s="24" t="s">
        <v>10</v>
      </c>
      <c r="Q283" s="24" t="s">
        <v>10</v>
      </c>
      <c r="R283" s="24" t="s">
        <v>10</v>
      </c>
      <c r="S283" s="24" t="s">
        <v>10</v>
      </c>
      <c r="T283" s="24" t="s">
        <v>10</v>
      </c>
      <c r="U283" s="24" t="s">
        <v>10</v>
      </c>
      <c r="V283" s="24" t="s">
        <v>10</v>
      </c>
      <c r="W283" s="24" t="s">
        <v>10</v>
      </c>
      <c r="X283" s="24" t="s">
        <v>10</v>
      </c>
      <c r="Y283" s="24" t="s">
        <v>10</v>
      </c>
      <c r="Z283" s="24" t="s">
        <v>10</v>
      </c>
      <c r="AA283" s="24" t="s">
        <v>10</v>
      </c>
      <c r="AB283" s="24" t="s">
        <v>10</v>
      </c>
      <c r="AC283" s="24" t="s">
        <v>10</v>
      </c>
      <c r="AD283" s="24" t="s">
        <v>10</v>
      </c>
      <c r="AE283" s="24" t="s">
        <v>10</v>
      </c>
      <c r="AF283" s="24" t="s">
        <v>10</v>
      </c>
      <c r="AG283" s="24" t="s">
        <v>10</v>
      </c>
      <c r="AH283" s="24" t="s">
        <v>10</v>
      </c>
      <c r="AI283" s="24" t="s">
        <v>10</v>
      </c>
      <c r="AJ283" s="24" t="s">
        <v>10</v>
      </c>
      <c r="AK283" s="24" t="s">
        <v>10</v>
      </c>
      <c r="AL283" s="24" t="s">
        <v>10</v>
      </c>
      <c r="AM283" s="24" t="s">
        <v>10</v>
      </c>
      <c r="AN283" s="24" t="s">
        <v>10</v>
      </c>
      <c r="AO283" s="24" t="s">
        <v>10</v>
      </c>
      <c r="AP283" s="24" t="s">
        <v>10</v>
      </c>
      <c r="AX283" s="24">
        <f t="shared" si="13"/>
        <v>68</v>
      </c>
      <c r="AY283" s="24">
        <f t="shared" si="14"/>
        <v>2</v>
      </c>
    </row>
    <row r="284" spans="1:51" x14ac:dyDescent="0.25">
      <c r="A284" s="24" t="str">
        <f>IF(ISERROR(MATCH(E284,PWR_Lab!$S$3:$S$140,0)),"*","")</f>
        <v/>
      </c>
      <c r="B284" s="24" t="s">
        <v>18</v>
      </c>
      <c r="C284" s="24" t="str">
        <f t="shared" si="12"/>
        <v>UCPWR_FLAB-S</v>
      </c>
      <c r="D284" s="24" t="s">
        <v>12</v>
      </c>
      <c r="E284" s="24" t="str" cm="1">
        <f t="array" ref="E284">INDEX(PWR_Lab!$A$2:$A$179,AX284)</f>
        <v>XIISELC</v>
      </c>
      <c r="F284" s="24" t="s">
        <v>7</v>
      </c>
      <c r="G284" s="24" t="s">
        <v>7</v>
      </c>
      <c r="H284" s="24" t="s">
        <v>7</v>
      </c>
      <c r="I284" s="24">
        <v>3</v>
      </c>
      <c r="J284" s="24" cm="1">
        <f t="array" ref="J284">-INDEX(PWR_Lab!$F$2:$I$179,AX284,AY284)</f>
        <v>-0.10002999999999999</v>
      </c>
      <c r="K284" s="24" t="s">
        <v>10</v>
      </c>
      <c r="L284" s="24" t="s">
        <v>10</v>
      </c>
      <c r="M284" s="24" t="s">
        <v>10</v>
      </c>
      <c r="N284" s="24" t="s">
        <v>10</v>
      </c>
      <c r="O284" s="24" t="s">
        <v>10</v>
      </c>
      <c r="P284" s="24" t="s">
        <v>10</v>
      </c>
      <c r="Q284" s="24" t="s">
        <v>10</v>
      </c>
      <c r="R284" s="24" t="s">
        <v>10</v>
      </c>
      <c r="S284" s="24" t="s">
        <v>10</v>
      </c>
      <c r="T284" s="24" t="s">
        <v>10</v>
      </c>
      <c r="U284" s="24" t="s">
        <v>10</v>
      </c>
      <c r="V284" s="24" t="s">
        <v>10</v>
      </c>
      <c r="W284" s="24" t="s">
        <v>10</v>
      </c>
      <c r="X284" s="24" t="s">
        <v>10</v>
      </c>
      <c r="Y284" s="24" t="s">
        <v>10</v>
      </c>
      <c r="Z284" s="24" t="s">
        <v>10</v>
      </c>
      <c r="AA284" s="24" t="s">
        <v>10</v>
      </c>
      <c r="AB284" s="24" t="s">
        <v>10</v>
      </c>
      <c r="AC284" s="24" t="s">
        <v>10</v>
      </c>
      <c r="AD284" s="24" t="s">
        <v>10</v>
      </c>
      <c r="AE284" s="24" t="s">
        <v>10</v>
      </c>
      <c r="AF284" s="24" t="s">
        <v>10</v>
      </c>
      <c r="AG284" s="24" t="s">
        <v>10</v>
      </c>
      <c r="AH284" s="24" t="s">
        <v>10</v>
      </c>
      <c r="AI284" s="24" t="s">
        <v>10</v>
      </c>
      <c r="AJ284" s="24" t="s">
        <v>10</v>
      </c>
      <c r="AK284" s="24" t="s">
        <v>10</v>
      </c>
      <c r="AL284" s="24" t="s">
        <v>10</v>
      </c>
      <c r="AM284" s="24" t="s">
        <v>10</v>
      </c>
      <c r="AN284" s="24" t="s">
        <v>10</v>
      </c>
      <c r="AO284" s="24" t="s">
        <v>10</v>
      </c>
      <c r="AP284" s="24" t="s">
        <v>10</v>
      </c>
      <c r="AX284" s="24">
        <f t="shared" si="13"/>
        <v>68</v>
      </c>
      <c r="AY284" s="24">
        <f t="shared" si="14"/>
        <v>3</v>
      </c>
    </row>
    <row r="285" spans="1:51" x14ac:dyDescent="0.25">
      <c r="A285" s="24" t="str">
        <f>IF(ISERROR(MATCH(E285,PWR_Lab!$S$3:$S$140,0)),"*","")</f>
        <v/>
      </c>
      <c r="B285" s="24" t="s">
        <v>18</v>
      </c>
      <c r="C285" s="24" t="str">
        <f t="shared" si="12"/>
        <v>UCPWR_FLAB-T</v>
      </c>
      <c r="D285" s="24" t="s">
        <v>12</v>
      </c>
      <c r="E285" s="24" t="str" cm="1">
        <f t="array" ref="E285">INDEX(PWR_Lab!$A$2:$A$179,AX285)</f>
        <v>XIISELC</v>
      </c>
      <c r="F285" s="24" t="s">
        <v>7</v>
      </c>
      <c r="G285" s="24" t="s">
        <v>7</v>
      </c>
      <c r="H285" s="24" t="s">
        <v>7</v>
      </c>
      <c r="I285" s="24">
        <v>3</v>
      </c>
      <c r="J285" s="24" cm="1">
        <f t="array" ref="J285">-INDEX(PWR_Lab!$F$2:$I$179,AX285,AY285)</f>
        <v>-0.35811999999999999</v>
      </c>
      <c r="K285" s="24" t="s">
        <v>10</v>
      </c>
      <c r="L285" s="24" t="s">
        <v>10</v>
      </c>
      <c r="M285" s="24" t="s">
        <v>10</v>
      </c>
      <c r="N285" s="24" t="s">
        <v>10</v>
      </c>
      <c r="O285" s="24" t="s">
        <v>10</v>
      </c>
      <c r="P285" s="24" t="s">
        <v>10</v>
      </c>
      <c r="Q285" s="24" t="s">
        <v>10</v>
      </c>
      <c r="R285" s="24" t="s">
        <v>10</v>
      </c>
      <c r="S285" s="24" t="s">
        <v>10</v>
      </c>
      <c r="T285" s="24" t="s">
        <v>10</v>
      </c>
      <c r="U285" s="24" t="s">
        <v>10</v>
      </c>
      <c r="V285" s="24" t="s">
        <v>10</v>
      </c>
      <c r="W285" s="24" t="s">
        <v>10</v>
      </c>
      <c r="X285" s="24" t="s">
        <v>10</v>
      </c>
      <c r="Y285" s="24" t="s">
        <v>10</v>
      </c>
      <c r="Z285" s="24" t="s">
        <v>10</v>
      </c>
      <c r="AA285" s="24" t="s">
        <v>10</v>
      </c>
      <c r="AB285" s="24" t="s">
        <v>10</v>
      </c>
      <c r="AC285" s="24" t="s">
        <v>10</v>
      </c>
      <c r="AD285" s="24" t="s">
        <v>10</v>
      </c>
      <c r="AE285" s="24" t="s">
        <v>10</v>
      </c>
      <c r="AF285" s="24" t="s">
        <v>10</v>
      </c>
      <c r="AG285" s="24" t="s">
        <v>10</v>
      </c>
      <c r="AH285" s="24" t="s">
        <v>10</v>
      </c>
      <c r="AI285" s="24" t="s">
        <v>10</v>
      </c>
      <c r="AJ285" s="24" t="s">
        <v>10</v>
      </c>
      <c r="AK285" s="24" t="s">
        <v>10</v>
      </c>
      <c r="AL285" s="24" t="s">
        <v>10</v>
      </c>
      <c r="AM285" s="24" t="s">
        <v>10</v>
      </c>
      <c r="AN285" s="24" t="s">
        <v>10</v>
      </c>
      <c r="AO285" s="24" t="s">
        <v>10</v>
      </c>
      <c r="AP285" s="24" t="s">
        <v>10</v>
      </c>
      <c r="AX285" s="24">
        <f t="shared" si="13"/>
        <v>68</v>
      </c>
      <c r="AY285" s="24">
        <f t="shared" si="14"/>
        <v>4</v>
      </c>
    </row>
    <row r="286" spans="1:51" x14ac:dyDescent="0.25">
      <c r="A286" s="24" t="str">
        <f>IF(ISERROR(MATCH(E286,PWR_Lab!$S$3:$S$140,0)),"*","")</f>
        <v/>
      </c>
      <c r="B286" s="24" t="s">
        <v>18</v>
      </c>
      <c r="C286" s="24" t="str">
        <f t="shared" si="12"/>
        <v>UCPWR_FLAB-P</v>
      </c>
      <c r="D286" s="24" t="s">
        <v>12</v>
      </c>
      <c r="E286" s="24" t="str" cm="1">
        <f t="array" ref="E286">INDEX(PWR_Lab!$A$2:$A$179,AX286)</f>
        <v>XIMIELC</v>
      </c>
      <c r="F286" s="24" t="s">
        <v>7</v>
      </c>
      <c r="G286" s="24" t="s">
        <v>7</v>
      </c>
      <c r="H286" s="24" t="s">
        <v>7</v>
      </c>
      <c r="I286" s="24">
        <v>3</v>
      </c>
      <c r="J286" s="24" cm="1">
        <f t="array" ref="J286">-INDEX(PWR_Lab!$F$2:$I$179,AX286,AY286)</f>
        <v>-2.656E-2</v>
      </c>
      <c r="K286" s="24" t="s">
        <v>10</v>
      </c>
      <c r="L286" s="24" t="s">
        <v>10</v>
      </c>
      <c r="M286" s="24" t="s">
        <v>10</v>
      </c>
      <c r="N286" s="24" t="s">
        <v>10</v>
      </c>
      <c r="O286" s="24" t="s">
        <v>10</v>
      </c>
      <c r="P286" s="24" t="s">
        <v>10</v>
      </c>
      <c r="Q286" s="24" t="s">
        <v>10</v>
      </c>
      <c r="R286" s="24" t="s">
        <v>10</v>
      </c>
      <c r="S286" s="24" t="s">
        <v>10</v>
      </c>
      <c r="T286" s="24" t="s">
        <v>10</v>
      </c>
      <c r="U286" s="24" t="s">
        <v>10</v>
      </c>
      <c r="V286" s="24" t="s">
        <v>10</v>
      </c>
      <c r="W286" s="24" t="s">
        <v>10</v>
      </c>
      <c r="X286" s="24" t="s">
        <v>10</v>
      </c>
      <c r="Y286" s="24" t="s">
        <v>10</v>
      </c>
      <c r="Z286" s="24" t="s">
        <v>10</v>
      </c>
      <c r="AA286" s="24" t="s">
        <v>10</v>
      </c>
      <c r="AB286" s="24" t="s">
        <v>10</v>
      </c>
      <c r="AC286" s="24" t="s">
        <v>10</v>
      </c>
      <c r="AD286" s="24" t="s">
        <v>10</v>
      </c>
      <c r="AE286" s="24" t="s">
        <v>10</v>
      </c>
      <c r="AF286" s="24" t="s">
        <v>10</v>
      </c>
      <c r="AG286" s="24" t="s">
        <v>10</v>
      </c>
      <c r="AH286" s="24" t="s">
        <v>10</v>
      </c>
      <c r="AI286" s="24" t="s">
        <v>10</v>
      </c>
      <c r="AJ286" s="24" t="s">
        <v>10</v>
      </c>
      <c r="AK286" s="24" t="s">
        <v>10</v>
      </c>
      <c r="AL286" s="24" t="s">
        <v>10</v>
      </c>
      <c r="AM286" s="24" t="s">
        <v>10</v>
      </c>
      <c r="AN286" s="24" t="s">
        <v>10</v>
      </c>
      <c r="AO286" s="24" t="s">
        <v>10</v>
      </c>
      <c r="AP286" s="24" t="s">
        <v>10</v>
      </c>
      <c r="AX286" s="24">
        <f t="shared" si="13"/>
        <v>69</v>
      </c>
      <c r="AY286" s="24">
        <f t="shared" si="14"/>
        <v>1</v>
      </c>
    </row>
    <row r="287" spans="1:51" x14ac:dyDescent="0.25">
      <c r="A287" s="24" t="str">
        <f>IF(ISERROR(MATCH(E287,PWR_Lab!$S$3:$S$140,0)),"*","")</f>
        <v/>
      </c>
      <c r="B287" s="24" t="s">
        <v>18</v>
      </c>
      <c r="C287" s="24" t="str">
        <f t="shared" si="12"/>
        <v>UCPWR_FLAB-M</v>
      </c>
      <c r="D287" s="24" t="s">
        <v>12</v>
      </c>
      <c r="E287" s="24" t="str" cm="1">
        <f t="array" ref="E287">INDEX(PWR_Lab!$A$2:$A$179,AX287)</f>
        <v>XIMIELC</v>
      </c>
      <c r="F287" s="24" t="s">
        <v>7</v>
      </c>
      <c r="G287" s="24" t="s">
        <v>7</v>
      </c>
      <c r="H287" s="24" t="s">
        <v>7</v>
      </c>
      <c r="I287" s="24">
        <v>3</v>
      </c>
      <c r="J287" s="24" cm="1">
        <f t="array" ref="J287">-INDEX(PWR_Lab!$F$2:$I$179,AX287,AY287)</f>
        <v>-3.023E-2</v>
      </c>
      <c r="K287" s="24" t="s">
        <v>10</v>
      </c>
      <c r="L287" s="24" t="s">
        <v>10</v>
      </c>
      <c r="M287" s="24" t="s">
        <v>10</v>
      </c>
      <c r="N287" s="24" t="s">
        <v>10</v>
      </c>
      <c r="O287" s="24" t="s">
        <v>10</v>
      </c>
      <c r="P287" s="24" t="s">
        <v>10</v>
      </c>
      <c r="Q287" s="24" t="s">
        <v>10</v>
      </c>
      <c r="R287" s="24" t="s">
        <v>10</v>
      </c>
      <c r="S287" s="24" t="s">
        <v>10</v>
      </c>
      <c r="T287" s="24" t="s">
        <v>10</v>
      </c>
      <c r="U287" s="24" t="s">
        <v>10</v>
      </c>
      <c r="V287" s="24" t="s">
        <v>10</v>
      </c>
      <c r="W287" s="24" t="s">
        <v>10</v>
      </c>
      <c r="X287" s="24" t="s">
        <v>10</v>
      </c>
      <c r="Y287" s="24" t="s">
        <v>10</v>
      </c>
      <c r="Z287" s="24" t="s">
        <v>10</v>
      </c>
      <c r="AA287" s="24" t="s">
        <v>10</v>
      </c>
      <c r="AB287" s="24" t="s">
        <v>10</v>
      </c>
      <c r="AC287" s="24" t="s">
        <v>10</v>
      </c>
      <c r="AD287" s="24" t="s">
        <v>10</v>
      </c>
      <c r="AE287" s="24" t="s">
        <v>10</v>
      </c>
      <c r="AF287" s="24" t="s">
        <v>10</v>
      </c>
      <c r="AG287" s="24" t="s">
        <v>10</v>
      </c>
      <c r="AH287" s="24" t="s">
        <v>10</v>
      </c>
      <c r="AI287" s="24" t="s">
        <v>10</v>
      </c>
      <c r="AJ287" s="24" t="s">
        <v>10</v>
      </c>
      <c r="AK287" s="24" t="s">
        <v>10</v>
      </c>
      <c r="AL287" s="24" t="s">
        <v>10</v>
      </c>
      <c r="AM287" s="24" t="s">
        <v>10</v>
      </c>
      <c r="AN287" s="24" t="s">
        <v>10</v>
      </c>
      <c r="AO287" s="24" t="s">
        <v>10</v>
      </c>
      <c r="AP287" s="24" t="s">
        <v>10</v>
      </c>
      <c r="AX287" s="24">
        <f t="shared" si="13"/>
        <v>69</v>
      </c>
      <c r="AY287" s="24">
        <f t="shared" si="14"/>
        <v>2</v>
      </c>
    </row>
    <row r="288" spans="1:51" x14ac:dyDescent="0.25">
      <c r="A288" s="24" t="str">
        <f>IF(ISERROR(MATCH(E288,PWR_Lab!$S$3:$S$140,0)),"*","")</f>
        <v/>
      </c>
      <c r="B288" s="24" t="s">
        <v>18</v>
      </c>
      <c r="C288" s="24" t="str">
        <f t="shared" si="12"/>
        <v>UCPWR_FLAB-S</v>
      </c>
      <c r="D288" s="24" t="s">
        <v>12</v>
      </c>
      <c r="E288" s="24" t="str" cm="1">
        <f t="array" ref="E288">INDEX(PWR_Lab!$A$2:$A$179,AX288)</f>
        <v>XIMIELC</v>
      </c>
      <c r="F288" s="24" t="s">
        <v>7</v>
      </c>
      <c r="G288" s="24" t="s">
        <v>7</v>
      </c>
      <c r="H288" s="24" t="s">
        <v>7</v>
      </c>
      <c r="I288" s="24">
        <v>3</v>
      </c>
      <c r="J288" s="24" cm="1">
        <f t="array" ref="J288">-INDEX(PWR_Lab!$F$2:$I$179,AX288,AY288)</f>
        <v>-0.10002999999999999</v>
      </c>
      <c r="K288" s="24" t="s">
        <v>10</v>
      </c>
      <c r="L288" s="24" t="s">
        <v>10</v>
      </c>
      <c r="M288" s="24" t="s">
        <v>10</v>
      </c>
      <c r="N288" s="24" t="s">
        <v>10</v>
      </c>
      <c r="O288" s="24" t="s">
        <v>10</v>
      </c>
      <c r="P288" s="24" t="s">
        <v>10</v>
      </c>
      <c r="Q288" s="24" t="s">
        <v>10</v>
      </c>
      <c r="R288" s="24" t="s">
        <v>10</v>
      </c>
      <c r="S288" s="24" t="s">
        <v>10</v>
      </c>
      <c r="T288" s="24" t="s">
        <v>10</v>
      </c>
      <c r="U288" s="24" t="s">
        <v>10</v>
      </c>
      <c r="V288" s="24" t="s">
        <v>10</v>
      </c>
      <c r="W288" s="24" t="s">
        <v>10</v>
      </c>
      <c r="X288" s="24" t="s">
        <v>10</v>
      </c>
      <c r="Y288" s="24" t="s">
        <v>10</v>
      </c>
      <c r="Z288" s="24" t="s">
        <v>10</v>
      </c>
      <c r="AA288" s="24" t="s">
        <v>10</v>
      </c>
      <c r="AB288" s="24" t="s">
        <v>10</v>
      </c>
      <c r="AC288" s="24" t="s">
        <v>10</v>
      </c>
      <c r="AD288" s="24" t="s">
        <v>10</v>
      </c>
      <c r="AE288" s="24" t="s">
        <v>10</v>
      </c>
      <c r="AF288" s="24" t="s">
        <v>10</v>
      </c>
      <c r="AG288" s="24" t="s">
        <v>10</v>
      </c>
      <c r="AH288" s="24" t="s">
        <v>10</v>
      </c>
      <c r="AI288" s="24" t="s">
        <v>10</v>
      </c>
      <c r="AJ288" s="24" t="s">
        <v>10</v>
      </c>
      <c r="AK288" s="24" t="s">
        <v>10</v>
      </c>
      <c r="AL288" s="24" t="s">
        <v>10</v>
      </c>
      <c r="AM288" s="24" t="s">
        <v>10</v>
      </c>
      <c r="AN288" s="24" t="s">
        <v>10</v>
      </c>
      <c r="AO288" s="24" t="s">
        <v>10</v>
      </c>
      <c r="AP288" s="24" t="s">
        <v>10</v>
      </c>
      <c r="AX288" s="24">
        <f t="shared" si="13"/>
        <v>69</v>
      </c>
      <c r="AY288" s="24">
        <f t="shared" si="14"/>
        <v>3</v>
      </c>
    </row>
    <row r="289" spans="1:51" x14ac:dyDescent="0.25">
      <c r="A289" s="24" t="str">
        <f>IF(ISERROR(MATCH(E289,PWR_Lab!$S$3:$S$140,0)),"*","")</f>
        <v/>
      </c>
      <c r="B289" s="24" t="s">
        <v>18</v>
      </c>
      <c r="C289" s="24" t="str">
        <f t="shared" si="12"/>
        <v>UCPWR_FLAB-T</v>
      </c>
      <c r="D289" s="24" t="s">
        <v>12</v>
      </c>
      <c r="E289" s="24" t="str" cm="1">
        <f t="array" ref="E289">INDEX(PWR_Lab!$A$2:$A$179,AX289)</f>
        <v>XIMIELC</v>
      </c>
      <c r="F289" s="24" t="s">
        <v>7</v>
      </c>
      <c r="G289" s="24" t="s">
        <v>7</v>
      </c>
      <c r="H289" s="24" t="s">
        <v>7</v>
      </c>
      <c r="I289" s="24">
        <v>3</v>
      </c>
      <c r="J289" s="24" cm="1">
        <f t="array" ref="J289">-INDEX(PWR_Lab!$F$2:$I$179,AX289,AY289)</f>
        <v>-0.35811999999999999</v>
      </c>
      <c r="K289" s="24" t="s">
        <v>10</v>
      </c>
      <c r="L289" s="24" t="s">
        <v>10</v>
      </c>
      <c r="M289" s="24" t="s">
        <v>10</v>
      </c>
      <c r="N289" s="24" t="s">
        <v>10</v>
      </c>
      <c r="O289" s="24" t="s">
        <v>10</v>
      </c>
      <c r="P289" s="24" t="s">
        <v>10</v>
      </c>
      <c r="Q289" s="24" t="s">
        <v>10</v>
      </c>
      <c r="R289" s="24" t="s">
        <v>10</v>
      </c>
      <c r="S289" s="24" t="s">
        <v>10</v>
      </c>
      <c r="T289" s="24" t="s">
        <v>10</v>
      </c>
      <c r="U289" s="24" t="s">
        <v>10</v>
      </c>
      <c r="V289" s="24" t="s">
        <v>10</v>
      </c>
      <c r="W289" s="24" t="s">
        <v>10</v>
      </c>
      <c r="X289" s="24" t="s">
        <v>10</v>
      </c>
      <c r="Y289" s="24" t="s">
        <v>10</v>
      </c>
      <c r="Z289" s="24" t="s">
        <v>10</v>
      </c>
      <c r="AA289" s="24" t="s">
        <v>10</v>
      </c>
      <c r="AB289" s="24" t="s">
        <v>10</v>
      </c>
      <c r="AC289" s="24" t="s">
        <v>10</v>
      </c>
      <c r="AD289" s="24" t="s">
        <v>10</v>
      </c>
      <c r="AE289" s="24" t="s">
        <v>10</v>
      </c>
      <c r="AF289" s="24" t="s">
        <v>10</v>
      </c>
      <c r="AG289" s="24" t="s">
        <v>10</v>
      </c>
      <c r="AH289" s="24" t="s">
        <v>10</v>
      </c>
      <c r="AI289" s="24" t="s">
        <v>10</v>
      </c>
      <c r="AJ289" s="24" t="s">
        <v>10</v>
      </c>
      <c r="AK289" s="24" t="s">
        <v>10</v>
      </c>
      <c r="AL289" s="24" t="s">
        <v>10</v>
      </c>
      <c r="AM289" s="24" t="s">
        <v>10</v>
      </c>
      <c r="AN289" s="24" t="s">
        <v>10</v>
      </c>
      <c r="AO289" s="24" t="s">
        <v>10</v>
      </c>
      <c r="AP289" s="24" t="s">
        <v>10</v>
      </c>
      <c r="AX289" s="24">
        <f t="shared" si="13"/>
        <v>69</v>
      </c>
      <c r="AY289" s="24">
        <f t="shared" si="14"/>
        <v>4</v>
      </c>
    </row>
    <row r="290" spans="1:51" x14ac:dyDescent="0.25">
      <c r="A290" s="24" t="str">
        <f>IF(ISERROR(MATCH(E290,PWR_Lab!$S$3:$S$140,0)),"*","")</f>
        <v/>
      </c>
      <c r="B290" s="24" t="s">
        <v>18</v>
      </c>
      <c r="C290" s="24" t="str">
        <f t="shared" si="12"/>
        <v>UCPWR_FLAB-P</v>
      </c>
      <c r="D290" s="24" t="s">
        <v>12</v>
      </c>
      <c r="E290" s="24" t="str" cm="1">
        <f t="array" ref="E290">INDEX(PWR_Lab!$A$2:$A$179,AX290)</f>
        <v>XINFELC</v>
      </c>
      <c r="F290" s="24" t="s">
        <v>7</v>
      </c>
      <c r="G290" s="24" t="s">
        <v>7</v>
      </c>
      <c r="H290" s="24" t="s">
        <v>7</v>
      </c>
      <c r="I290" s="24">
        <v>3</v>
      </c>
      <c r="J290" s="24" cm="1">
        <f t="array" ref="J290">-INDEX(PWR_Lab!$F$2:$I$179,AX290,AY290)</f>
        <v>-2.656E-2</v>
      </c>
      <c r="K290" s="24" t="s">
        <v>10</v>
      </c>
      <c r="L290" s="24" t="s">
        <v>10</v>
      </c>
      <c r="M290" s="24" t="s">
        <v>10</v>
      </c>
      <c r="N290" s="24" t="s">
        <v>10</v>
      </c>
      <c r="O290" s="24" t="s">
        <v>10</v>
      </c>
      <c r="P290" s="24" t="s">
        <v>10</v>
      </c>
      <c r="Q290" s="24" t="s">
        <v>10</v>
      </c>
      <c r="R290" s="24" t="s">
        <v>10</v>
      </c>
      <c r="S290" s="24" t="s">
        <v>10</v>
      </c>
      <c r="T290" s="24" t="s">
        <v>10</v>
      </c>
      <c r="U290" s="24" t="s">
        <v>10</v>
      </c>
      <c r="V290" s="24" t="s">
        <v>10</v>
      </c>
      <c r="W290" s="24" t="s">
        <v>10</v>
      </c>
      <c r="X290" s="24" t="s">
        <v>10</v>
      </c>
      <c r="Y290" s="24" t="s">
        <v>10</v>
      </c>
      <c r="Z290" s="24" t="s">
        <v>10</v>
      </c>
      <c r="AA290" s="24" t="s">
        <v>10</v>
      </c>
      <c r="AB290" s="24" t="s">
        <v>10</v>
      </c>
      <c r="AC290" s="24" t="s">
        <v>10</v>
      </c>
      <c r="AD290" s="24" t="s">
        <v>10</v>
      </c>
      <c r="AE290" s="24" t="s">
        <v>10</v>
      </c>
      <c r="AF290" s="24" t="s">
        <v>10</v>
      </c>
      <c r="AG290" s="24" t="s">
        <v>10</v>
      </c>
      <c r="AH290" s="24" t="s">
        <v>10</v>
      </c>
      <c r="AI290" s="24" t="s">
        <v>10</v>
      </c>
      <c r="AJ290" s="24" t="s">
        <v>10</v>
      </c>
      <c r="AK290" s="24" t="s">
        <v>10</v>
      </c>
      <c r="AL290" s="24" t="s">
        <v>10</v>
      </c>
      <c r="AM290" s="24" t="s">
        <v>10</v>
      </c>
      <c r="AN290" s="24" t="s">
        <v>10</v>
      </c>
      <c r="AO290" s="24" t="s">
        <v>10</v>
      </c>
      <c r="AP290" s="24" t="s">
        <v>10</v>
      </c>
      <c r="AX290" s="24">
        <f t="shared" si="13"/>
        <v>70</v>
      </c>
      <c r="AY290" s="24">
        <f t="shared" si="14"/>
        <v>1</v>
      </c>
    </row>
    <row r="291" spans="1:51" x14ac:dyDescent="0.25">
      <c r="A291" s="24" t="str">
        <f>IF(ISERROR(MATCH(E291,PWR_Lab!$S$3:$S$140,0)),"*","")</f>
        <v/>
      </c>
      <c r="B291" s="24" t="s">
        <v>18</v>
      </c>
      <c r="C291" s="24" t="str">
        <f t="shared" si="12"/>
        <v>UCPWR_FLAB-M</v>
      </c>
      <c r="D291" s="24" t="s">
        <v>12</v>
      </c>
      <c r="E291" s="24" t="str" cm="1">
        <f t="array" ref="E291">INDEX(PWR_Lab!$A$2:$A$179,AX291)</f>
        <v>XINFELC</v>
      </c>
      <c r="F291" s="24" t="s">
        <v>7</v>
      </c>
      <c r="G291" s="24" t="s">
        <v>7</v>
      </c>
      <c r="H291" s="24" t="s">
        <v>7</v>
      </c>
      <c r="I291" s="24">
        <v>3</v>
      </c>
      <c r="J291" s="24" cm="1">
        <f t="array" ref="J291">-INDEX(PWR_Lab!$F$2:$I$179,AX291,AY291)</f>
        <v>-3.023E-2</v>
      </c>
      <c r="K291" s="24" t="s">
        <v>10</v>
      </c>
      <c r="L291" s="24" t="s">
        <v>10</v>
      </c>
      <c r="M291" s="24" t="s">
        <v>10</v>
      </c>
      <c r="N291" s="24" t="s">
        <v>10</v>
      </c>
      <c r="O291" s="24" t="s">
        <v>10</v>
      </c>
      <c r="P291" s="24" t="s">
        <v>10</v>
      </c>
      <c r="Q291" s="24" t="s">
        <v>10</v>
      </c>
      <c r="R291" s="24" t="s">
        <v>10</v>
      </c>
      <c r="S291" s="24" t="s">
        <v>10</v>
      </c>
      <c r="T291" s="24" t="s">
        <v>10</v>
      </c>
      <c r="U291" s="24" t="s">
        <v>10</v>
      </c>
      <c r="V291" s="24" t="s">
        <v>10</v>
      </c>
      <c r="W291" s="24" t="s">
        <v>10</v>
      </c>
      <c r="X291" s="24" t="s">
        <v>10</v>
      </c>
      <c r="Y291" s="24" t="s">
        <v>10</v>
      </c>
      <c r="Z291" s="24" t="s">
        <v>10</v>
      </c>
      <c r="AA291" s="24" t="s">
        <v>10</v>
      </c>
      <c r="AB291" s="24" t="s">
        <v>10</v>
      </c>
      <c r="AC291" s="24" t="s">
        <v>10</v>
      </c>
      <c r="AD291" s="24" t="s">
        <v>10</v>
      </c>
      <c r="AE291" s="24" t="s">
        <v>10</v>
      </c>
      <c r="AF291" s="24" t="s">
        <v>10</v>
      </c>
      <c r="AG291" s="24" t="s">
        <v>10</v>
      </c>
      <c r="AH291" s="24" t="s">
        <v>10</v>
      </c>
      <c r="AI291" s="24" t="s">
        <v>10</v>
      </c>
      <c r="AJ291" s="24" t="s">
        <v>10</v>
      </c>
      <c r="AK291" s="24" t="s">
        <v>10</v>
      </c>
      <c r="AL291" s="24" t="s">
        <v>10</v>
      </c>
      <c r="AM291" s="24" t="s">
        <v>10</v>
      </c>
      <c r="AN291" s="24" t="s">
        <v>10</v>
      </c>
      <c r="AO291" s="24" t="s">
        <v>10</v>
      </c>
      <c r="AP291" s="24" t="s">
        <v>10</v>
      </c>
      <c r="AX291" s="24">
        <f t="shared" si="13"/>
        <v>70</v>
      </c>
      <c r="AY291" s="24">
        <f t="shared" si="14"/>
        <v>2</v>
      </c>
    </row>
    <row r="292" spans="1:51" x14ac:dyDescent="0.25">
      <c r="A292" s="24" t="str">
        <f>IF(ISERROR(MATCH(E292,PWR_Lab!$S$3:$S$140,0)),"*","")</f>
        <v/>
      </c>
      <c r="B292" s="24" t="s">
        <v>18</v>
      </c>
      <c r="C292" s="24" t="str">
        <f t="shared" si="12"/>
        <v>UCPWR_FLAB-S</v>
      </c>
      <c r="D292" s="24" t="s">
        <v>12</v>
      </c>
      <c r="E292" s="24" t="str" cm="1">
        <f t="array" ref="E292">INDEX(PWR_Lab!$A$2:$A$179,AX292)</f>
        <v>XINFELC</v>
      </c>
      <c r="F292" s="24" t="s">
        <v>7</v>
      </c>
      <c r="G292" s="24" t="s">
        <v>7</v>
      </c>
      <c r="H292" s="24" t="s">
        <v>7</v>
      </c>
      <c r="I292" s="24">
        <v>3</v>
      </c>
      <c r="J292" s="24" cm="1">
        <f t="array" ref="J292">-INDEX(PWR_Lab!$F$2:$I$179,AX292,AY292)</f>
        <v>-0.10002999999999999</v>
      </c>
      <c r="K292" s="24" t="s">
        <v>10</v>
      </c>
      <c r="L292" s="24" t="s">
        <v>10</v>
      </c>
      <c r="M292" s="24" t="s">
        <v>10</v>
      </c>
      <c r="N292" s="24" t="s">
        <v>10</v>
      </c>
      <c r="O292" s="24" t="s">
        <v>10</v>
      </c>
      <c r="P292" s="24" t="s">
        <v>10</v>
      </c>
      <c r="Q292" s="24" t="s">
        <v>10</v>
      </c>
      <c r="R292" s="24" t="s">
        <v>10</v>
      </c>
      <c r="S292" s="24" t="s">
        <v>10</v>
      </c>
      <c r="T292" s="24" t="s">
        <v>10</v>
      </c>
      <c r="U292" s="24" t="s">
        <v>10</v>
      </c>
      <c r="V292" s="24" t="s">
        <v>10</v>
      </c>
      <c r="W292" s="24" t="s">
        <v>10</v>
      </c>
      <c r="X292" s="24" t="s">
        <v>10</v>
      </c>
      <c r="Y292" s="24" t="s">
        <v>10</v>
      </c>
      <c r="Z292" s="24" t="s">
        <v>10</v>
      </c>
      <c r="AA292" s="24" t="s">
        <v>10</v>
      </c>
      <c r="AB292" s="24" t="s">
        <v>10</v>
      </c>
      <c r="AC292" s="24" t="s">
        <v>10</v>
      </c>
      <c r="AD292" s="24" t="s">
        <v>10</v>
      </c>
      <c r="AE292" s="24" t="s">
        <v>10</v>
      </c>
      <c r="AF292" s="24" t="s">
        <v>10</v>
      </c>
      <c r="AG292" s="24" t="s">
        <v>10</v>
      </c>
      <c r="AH292" s="24" t="s">
        <v>10</v>
      </c>
      <c r="AI292" s="24" t="s">
        <v>10</v>
      </c>
      <c r="AJ292" s="24" t="s">
        <v>10</v>
      </c>
      <c r="AK292" s="24" t="s">
        <v>10</v>
      </c>
      <c r="AL292" s="24" t="s">
        <v>10</v>
      </c>
      <c r="AM292" s="24" t="s">
        <v>10</v>
      </c>
      <c r="AN292" s="24" t="s">
        <v>10</v>
      </c>
      <c r="AO292" s="24" t="s">
        <v>10</v>
      </c>
      <c r="AP292" s="24" t="s">
        <v>10</v>
      </c>
      <c r="AX292" s="24">
        <f t="shared" si="13"/>
        <v>70</v>
      </c>
      <c r="AY292" s="24">
        <f t="shared" si="14"/>
        <v>3</v>
      </c>
    </row>
    <row r="293" spans="1:51" x14ac:dyDescent="0.25">
      <c r="A293" s="24" t="str">
        <f>IF(ISERROR(MATCH(E293,PWR_Lab!$S$3:$S$140,0)),"*","")</f>
        <v/>
      </c>
      <c r="B293" s="24" t="s">
        <v>18</v>
      </c>
      <c r="C293" s="24" t="str">
        <f t="shared" si="12"/>
        <v>UCPWR_FLAB-T</v>
      </c>
      <c r="D293" s="24" t="s">
        <v>12</v>
      </c>
      <c r="E293" s="24" t="str" cm="1">
        <f t="array" ref="E293">INDEX(PWR_Lab!$A$2:$A$179,AX293)</f>
        <v>XINFELC</v>
      </c>
      <c r="F293" s="24" t="s">
        <v>7</v>
      </c>
      <c r="G293" s="24" t="s">
        <v>7</v>
      </c>
      <c r="H293" s="24" t="s">
        <v>7</v>
      </c>
      <c r="I293" s="24">
        <v>3</v>
      </c>
      <c r="J293" s="24" cm="1">
        <f t="array" ref="J293">-INDEX(PWR_Lab!$F$2:$I$179,AX293,AY293)</f>
        <v>-0.35811999999999999</v>
      </c>
      <c r="K293" s="24" t="s">
        <v>10</v>
      </c>
      <c r="L293" s="24" t="s">
        <v>10</v>
      </c>
      <c r="M293" s="24" t="s">
        <v>10</v>
      </c>
      <c r="N293" s="24" t="s">
        <v>10</v>
      </c>
      <c r="O293" s="24" t="s">
        <v>10</v>
      </c>
      <c r="P293" s="24" t="s">
        <v>10</v>
      </c>
      <c r="Q293" s="24" t="s">
        <v>10</v>
      </c>
      <c r="R293" s="24" t="s">
        <v>10</v>
      </c>
      <c r="S293" s="24" t="s">
        <v>10</v>
      </c>
      <c r="T293" s="24" t="s">
        <v>10</v>
      </c>
      <c r="U293" s="24" t="s">
        <v>10</v>
      </c>
      <c r="V293" s="24" t="s">
        <v>10</v>
      </c>
      <c r="W293" s="24" t="s">
        <v>10</v>
      </c>
      <c r="X293" s="24" t="s">
        <v>10</v>
      </c>
      <c r="Y293" s="24" t="s">
        <v>10</v>
      </c>
      <c r="Z293" s="24" t="s">
        <v>10</v>
      </c>
      <c r="AA293" s="24" t="s">
        <v>10</v>
      </c>
      <c r="AB293" s="24" t="s">
        <v>10</v>
      </c>
      <c r="AC293" s="24" t="s">
        <v>10</v>
      </c>
      <c r="AD293" s="24" t="s">
        <v>10</v>
      </c>
      <c r="AE293" s="24" t="s">
        <v>10</v>
      </c>
      <c r="AF293" s="24" t="s">
        <v>10</v>
      </c>
      <c r="AG293" s="24" t="s">
        <v>10</v>
      </c>
      <c r="AH293" s="24" t="s">
        <v>10</v>
      </c>
      <c r="AI293" s="24" t="s">
        <v>10</v>
      </c>
      <c r="AJ293" s="24" t="s">
        <v>10</v>
      </c>
      <c r="AK293" s="24" t="s">
        <v>10</v>
      </c>
      <c r="AL293" s="24" t="s">
        <v>10</v>
      </c>
      <c r="AM293" s="24" t="s">
        <v>10</v>
      </c>
      <c r="AN293" s="24" t="s">
        <v>10</v>
      </c>
      <c r="AO293" s="24" t="s">
        <v>10</v>
      </c>
      <c r="AP293" s="24" t="s">
        <v>10</v>
      </c>
      <c r="AX293" s="24">
        <f t="shared" si="13"/>
        <v>70</v>
      </c>
      <c r="AY293" s="24">
        <f t="shared" si="14"/>
        <v>4</v>
      </c>
    </row>
    <row r="294" spans="1:51" x14ac:dyDescent="0.25">
      <c r="A294" s="24" t="str">
        <f>IF(ISERROR(MATCH(E294,PWR_Lab!$S$3:$S$140,0)),"*","")</f>
        <v/>
      </c>
      <c r="B294" s="24" t="s">
        <v>18</v>
      </c>
      <c r="C294" s="24" t="str">
        <f t="shared" si="12"/>
        <v>UCPWR_FLAB-P</v>
      </c>
      <c r="D294" s="24" t="s">
        <v>12</v>
      </c>
      <c r="E294" s="24" t="str" cm="1">
        <f t="array" ref="E294">INDEX(PWR_Lab!$A$2:$A$179,AX294)</f>
        <v>XINMELC</v>
      </c>
      <c r="F294" s="24" t="s">
        <v>7</v>
      </c>
      <c r="G294" s="24" t="s">
        <v>7</v>
      </c>
      <c r="H294" s="24" t="s">
        <v>7</v>
      </c>
      <c r="I294" s="24">
        <v>3</v>
      </c>
      <c r="J294" s="24" cm="1">
        <f t="array" ref="J294">-INDEX(PWR_Lab!$F$2:$I$179,AX294,AY294)</f>
        <v>-2.656E-2</v>
      </c>
      <c r="K294" s="24" t="s">
        <v>10</v>
      </c>
      <c r="L294" s="24" t="s">
        <v>10</v>
      </c>
      <c r="M294" s="24" t="s">
        <v>10</v>
      </c>
      <c r="N294" s="24" t="s">
        <v>10</v>
      </c>
      <c r="O294" s="24" t="s">
        <v>10</v>
      </c>
      <c r="P294" s="24" t="s">
        <v>10</v>
      </c>
      <c r="Q294" s="24" t="s">
        <v>10</v>
      </c>
      <c r="R294" s="24" t="s">
        <v>10</v>
      </c>
      <c r="S294" s="24" t="s">
        <v>10</v>
      </c>
      <c r="T294" s="24" t="s">
        <v>10</v>
      </c>
      <c r="U294" s="24" t="s">
        <v>10</v>
      </c>
      <c r="V294" s="24" t="s">
        <v>10</v>
      </c>
      <c r="W294" s="24" t="s">
        <v>10</v>
      </c>
      <c r="X294" s="24" t="s">
        <v>10</v>
      </c>
      <c r="Y294" s="24" t="s">
        <v>10</v>
      </c>
      <c r="Z294" s="24" t="s">
        <v>10</v>
      </c>
      <c r="AA294" s="24" t="s">
        <v>10</v>
      </c>
      <c r="AB294" s="24" t="s">
        <v>10</v>
      </c>
      <c r="AC294" s="24" t="s">
        <v>10</v>
      </c>
      <c r="AD294" s="24" t="s">
        <v>10</v>
      </c>
      <c r="AE294" s="24" t="s">
        <v>10</v>
      </c>
      <c r="AF294" s="24" t="s">
        <v>10</v>
      </c>
      <c r="AG294" s="24" t="s">
        <v>10</v>
      </c>
      <c r="AH294" s="24" t="s">
        <v>10</v>
      </c>
      <c r="AI294" s="24" t="s">
        <v>10</v>
      </c>
      <c r="AJ294" s="24" t="s">
        <v>10</v>
      </c>
      <c r="AK294" s="24" t="s">
        <v>10</v>
      </c>
      <c r="AL294" s="24" t="s">
        <v>10</v>
      </c>
      <c r="AM294" s="24" t="s">
        <v>10</v>
      </c>
      <c r="AN294" s="24" t="s">
        <v>10</v>
      </c>
      <c r="AO294" s="24" t="s">
        <v>10</v>
      </c>
      <c r="AP294" s="24" t="s">
        <v>10</v>
      </c>
      <c r="AX294" s="24">
        <f t="shared" si="13"/>
        <v>71</v>
      </c>
      <c r="AY294" s="24">
        <f t="shared" si="14"/>
        <v>1</v>
      </c>
    </row>
    <row r="295" spans="1:51" x14ac:dyDescent="0.25">
      <c r="A295" s="24" t="str">
        <f>IF(ISERROR(MATCH(E295,PWR_Lab!$S$3:$S$140,0)),"*","")</f>
        <v/>
      </c>
      <c r="B295" s="24" t="s">
        <v>18</v>
      </c>
      <c r="C295" s="24" t="str">
        <f t="shared" si="12"/>
        <v>UCPWR_FLAB-M</v>
      </c>
      <c r="D295" s="24" t="s">
        <v>12</v>
      </c>
      <c r="E295" s="24" t="str" cm="1">
        <f t="array" ref="E295">INDEX(PWR_Lab!$A$2:$A$179,AX295)</f>
        <v>XINMELC</v>
      </c>
      <c r="F295" s="24" t="s">
        <v>7</v>
      </c>
      <c r="G295" s="24" t="s">
        <v>7</v>
      </c>
      <c r="H295" s="24" t="s">
        <v>7</v>
      </c>
      <c r="I295" s="24">
        <v>3</v>
      </c>
      <c r="J295" s="24" cm="1">
        <f t="array" ref="J295">-INDEX(PWR_Lab!$F$2:$I$179,AX295,AY295)</f>
        <v>-3.023E-2</v>
      </c>
      <c r="K295" s="24" t="s">
        <v>10</v>
      </c>
      <c r="L295" s="24" t="s">
        <v>10</v>
      </c>
      <c r="M295" s="24" t="s">
        <v>10</v>
      </c>
      <c r="N295" s="24" t="s">
        <v>10</v>
      </c>
      <c r="O295" s="24" t="s">
        <v>10</v>
      </c>
      <c r="P295" s="24" t="s">
        <v>10</v>
      </c>
      <c r="Q295" s="24" t="s">
        <v>10</v>
      </c>
      <c r="R295" s="24" t="s">
        <v>10</v>
      </c>
      <c r="S295" s="24" t="s">
        <v>10</v>
      </c>
      <c r="T295" s="24" t="s">
        <v>10</v>
      </c>
      <c r="U295" s="24" t="s">
        <v>10</v>
      </c>
      <c r="V295" s="24" t="s">
        <v>10</v>
      </c>
      <c r="W295" s="24" t="s">
        <v>10</v>
      </c>
      <c r="X295" s="24" t="s">
        <v>10</v>
      </c>
      <c r="Y295" s="24" t="s">
        <v>10</v>
      </c>
      <c r="Z295" s="24" t="s">
        <v>10</v>
      </c>
      <c r="AA295" s="24" t="s">
        <v>10</v>
      </c>
      <c r="AB295" s="24" t="s">
        <v>10</v>
      </c>
      <c r="AC295" s="24" t="s">
        <v>10</v>
      </c>
      <c r="AD295" s="24" t="s">
        <v>10</v>
      </c>
      <c r="AE295" s="24" t="s">
        <v>10</v>
      </c>
      <c r="AF295" s="24" t="s">
        <v>10</v>
      </c>
      <c r="AG295" s="24" t="s">
        <v>10</v>
      </c>
      <c r="AH295" s="24" t="s">
        <v>10</v>
      </c>
      <c r="AI295" s="24" t="s">
        <v>10</v>
      </c>
      <c r="AJ295" s="24" t="s">
        <v>10</v>
      </c>
      <c r="AK295" s="24" t="s">
        <v>10</v>
      </c>
      <c r="AL295" s="24" t="s">
        <v>10</v>
      </c>
      <c r="AM295" s="24" t="s">
        <v>10</v>
      </c>
      <c r="AN295" s="24" t="s">
        <v>10</v>
      </c>
      <c r="AO295" s="24" t="s">
        <v>10</v>
      </c>
      <c r="AP295" s="24" t="s">
        <v>10</v>
      </c>
      <c r="AX295" s="24">
        <f t="shared" si="13"/>
        <v>71</v>
      </c>
      <c r="AY295" s="24">
        <f t="shared" si="14"/>
        <v>2</v>
      </c>
    </row>
    <row r="296" spans="1:51" x14ac:dyDescent="0.25">
      <c r="A296" s="24" t="str">
        <f>IF(ISERROR(MATCH(E296,PWR_Lab!$S$3:$S$140,0)),"*","")</f>
        <v/>
      </c>
      <c r="B296" s="24" t="s">
        <v>18</v>
      </c>
      <c r="C296" s="24" t="str">
        <f t="shared" si="12"/>
        <v>UCPWR_FLAB-S</v>
      </c>
      <c r="D296" s="24" t="s">
        <v>12</v>
      </c>
      <c r="E296" s="24" t="str" cm="1">
        <f t="array" ref="E296">INDEX(PWR_Lab!$A$2:$A$179,AX296)</f>
        <v>XINMELC</v>
      </c>
      <c r="F296" s="24" t="s">
        <v>7</v>
      </c>
      <c r="G296" s="24" t="s">
        <v>7</v>
      </c>
      <c r="H296" s="24" t="s">
        <v>7</v>
      </c>
      <c r="I296" s="24">
        <v>3</v>
      </c>
      <c r="J296" s="24" cm="1">
        <f t="array" ref="J296">-INDEX(PWR_Lab!$F$2:$I$179,AX296,AY296)</f>
        <v>-0.10002999999999999</v>
      </c>
      <c r="K296" s="24" t="s">
        <v>10</v>
      </c>
      <c r="L296" s="24" t="s">
        <v>10</v>
      </c>
      <c r="M296" s="24" t="s">
        <v>10</v>
      </c>
      <c r="N296" s="24" t="s">
        <v>10</v>
      </c>
      <c r="O296" s="24" t="s">
        <v>10</v>
      </c>
      <c r="P296" s="24" t="s">
        <v>10</v>
      </c>
      <c r="Q296" s="24" t="s">
        <v>10</v>
      </c>
      <c r="R296" s="24" t="s">
        <v>10</v>
      </c>
      <c r="S296" s="24" t="s">
        <v>10</v>
      </c>
      <c r="T296" s="24" t="s">
        <v>10</v>
      </c>
      <c r="U296" s="24" t="s">
        <v>10</v>
      </c>
      <c r="V296" s="24" t="s">
        <v>10</v>
      </c>
      <c r="W296" s="24" t="s">
        <v>10</v>
      </c>
      <c r="X296" s="24" t="s">
        <v>10</v>
      </c>
      <c r="Y296" s="24" t="s">
        <v>10</v>
      </c>
      <c r="Z296" s="24" t="s">
        <v>10</v>
      </c>
      <c r="AA296" s="24" t="s">
        <v>10</v>
      </c>
      <c r="AB296" s="24" t="s">
        <v>10</v>
      </c>
      <c r="AC296" s="24" t="s">
        <v>10</v>
      </c>
      <c r="AD296" s="24" t="s">
        <v>10</v>
      </c>
      <c r="AE296" s="24" t="s">
        <v>10</v>
      </c>
      <c r="AF296" s="24" t="s">
        <v>10</v>
      </c>
      <c r="AG296" s="24" t="s">
        <v>10</v>
      </c>
      <c r="AH296" s="24" t="s">
        <v>10</v>
      </c>
      <c r="AI296" s="24" t="s">
        <v>10</v>
      </c>
      <c r="AJ296" s="24" t="s">
        <v>10</v>
      </c>
      <c r="AK296" s="24" t="s">
        <v>10</v>
      </c>
      <c r="AL296" s="24" t="s">
        <v>10</v>
      </c>
      <c r="AM296" s="24" t="s">
        <v>10</v>
      </c>
      <c r="AN296" s="24" t="s">
        <v>10</v>
      </c>
      <c r="AO296" s="24" t="s">
        <v>10</v>
      </c>
      <c r="AP296" s="24" t="s">
        <v>10</v>
      </c>
      <c r="AX296" s="24">
        <f t="shared" si="13"/>
        <v>71</v>
      </c>
      <c r="AY296" s="24">
        <f t="shared" si="14"/>
        <v>3</v>
      </c>
    </row>
    <row r="297" spans="1:51" x14ac:dyDescent="0.25">
      <c r="A297" s="24" t="str">
        <f>IF(ISERROR(MATCH(E297,PWR_Lab!$S$3:$S$140,0)),"*","")</f>
        <v/>
      </c>
      <c r="B297" s="24" t="s">
        <v>18</v>
      </c>
      <c r="C297" s="24" t="str">
        <f t="shared" si="12"/>
        <v>UCPWR_FLAB-T</v>
      </c>
      <c r="D297" s="24" t="s">
        <v>12</v>
      </c>
      <c r="E297" s="24" t="str" cm="1">
        <f t="array" ref="E297">INDEX(PWR_Lab!$A$2:$A$179,AX297)</f>
        <v>XINMELC</v>
      </c>
      <c r="F297" s="24" t="s">
        <v>7</v>
      </c>
      <c r="G297" s="24" t="s">
        <v>7</v>
      </c>
      <c r="H297" s="24" t="s">
        <v>7</v>
      </c>
      <c r="I297" s="24">
        <v>3</v>
      </c>
      <c r="J297" s="24" cm="1">
        <f t="array" ref="J297">-INDEX(PWR_Lab!$F$2:$I$179,AX297,AY297)</f>
        <v>-0.35811999999999999</v>
      </c>
      <c r="K297" s="24" t="s">
        <v>10</v>
      </c>
      <c r="L297" s="24" t="s">
        <v>10</v>
      </c>
      <c r="M297" s="24" t="s">
        <v>10</v>
      </c>
      <c r="N297" s="24" t="s">
        <v>10</v>
      </c>
      <c r="O297" s="24" t="s">
        <v>10</v>
      </c>
      <c r="P297" s="24" t="s">
        <v>10</v>
      </c>
      <c r="Q297" s="24" t="s">
        <v>10</v>
      </c>
      <c r="R297" s="24" t="s">
        <v>10</v>
      </c>
      <c r="S297" s="24" t="s">
        <v>10</v>
      </c>
      <c r="T297" s="24" t="s">
        <v>10</v>
      </c>
      <c r="U297" s="24" t="s">
        <v>10</v>
      </c>
      <c r="V297" s="24" t="s">
        <v>10</v>
      </c>
      <c r="W297" s="24" t="s">
        <v>10</v>
      </c>
      <c r="X297" s="24" t="s">
        <v>10</v>
      </c>
      <c r="Y297" s="24" t="s">
        <v>10</v>
      </c>
      <c r="Z297" s="24" t="s">
        <v>10</v>
      </c>
      <c r="AA297" s="24" t="s">
        <v>10</v>
      </c>
      <c r="AB297" s="24" t="s">
        <v>10</v>
      </c>
      <c r="AC297" s="24" t="s">
        <v>10</v>
      </c>
      <c r="AD297" s="24" t="s">
        <v>10</v>
      </c>
      <c r="AE297" s="24" t="s">
        <v>10</v>
      </c>
      <c r="AF297" s="24" t="s">
        <v>10</v>
      </c>
      <c r="AG297" s="24" t="s">
        <v>10</v>
      </c>
      <c r="AH297" s="24" t="s">
        <v>10</v>
      </c>
      <c r="AI297" s="24" t="s">
        <v>10</v>
      </c>
      <c r="AJ297" s="24" t="s">
        <v>10</v>
      </c>
      <c r="AK297" s="24" t="s">
        <v>10</v>
      </c>
      <c r="AL297" s="24" t="s">
        <v>10</v>
      </c>
      <c r="AM297" s="24" t="s">
        <v>10</v>
      </c>
      <c r="AN297" s="24" t="s">
        <v>10</v>
      </c>
      <c r="AO297" s="24" t="s">
        <v>10</v>
      </c>
      <c r="AP297" s="24" t="s">
        <v>10</v>
      </c>
      <c r="AX297" s="24">
        <f t="shared" si="13"/>
        <v>71</v>
      </c>
      <c r="AY297" s="24">
        <f t="shared" si="14"/>
        <v>4</v>
      </c>
    </row>
    <row r="298" spans="1:51" x14ac:dyDescent="0.25">
      <c r="A298" s="24" t="str">
        <f>IF(ISERROR(MATCH(E298,PWR_Lab!$S$3:$S$140,0)),"*","")</f>
        <v/>
      </c>
      <c r="B298" s="24" t="s">
        <v>18</v>
      </c>
      <c r="C298" s="24" t="str">
        <f t="shared" si="12"/>
        <v>UCPWR_FLAB-P</v>
      </c>
      <c r="D298" s="24" t="s">
        <v>12</v>
      </c>
      <c r="E298" s="24" t="str" cm="1">
        <f t="array" ref="E298">INDEX(PWR_Lab!$A$2:$A$179,AX298)</f>
        <v>XIOTELC</v>
      </c>
      <c r="F298" s="24" t="s">
        <v>7</v>
      </c>
      <c r="G298" s="24" t="s">
        <v>7</v>
      </c>
      <c r="H298" s="24" t="s">
        <v>7</v>
      </c>
      <c r="I298" s="24">
        <v>3</v>
      </c>
      <c r="J298" s="24" cm="1">
        <f t="array" ref="J298">-INDEX(PWR_Lab!$F$2:$I$179,AX298,AY298)</f>
        <v>-2.656E-2</v>
      </c>
      <c r="K298" s="24" t="s">
        <v>10</v>
      </c>
      <c r="L298" s="24" t="s">
        <v>10</v>
      </c>
      <c r="M298" s="24" t="s">
        <v>10</v>
      </c>
      <c r="N298" s="24" t="s">
        <v>10</v>
      </c>
      <c r="O298" s="24" t="s">
        <v>10</v>
      </c>
      <c r="P298" s="24" t="s">
        <v>10</v>
      </c>
      <c r="Q298" s="24" t="s">
        <v>10</v>
      </c>
      <c r="R298" s="24" t="s">
        <v>10</v>
      </c>
      <c r="S298" s="24" t="s">
        <v>10</v>
      </c>
      <c r="T298" s="24" t="s">
        <v>10</v>
      </c>
      <c r="U298" s="24" t="s">
        <v>10</v>
      </c>
      <c r="V298" s="24" t="s">
        <v>10</v>
      </c>
      <c r="W298" s="24" t="s">
        <v>10</v>
      </c>
      <c r="X298" s="24" t="s">
        <v>10</v>
      </c>
      <c r="Y298" s="24" t="s">
        <v>10</v>
      </c>
      <c r="Z298" s="24" t="s">
        <v>10</v>
      </c>
      <c r="AA298" s="24" t="s">
        <v>10</v>
      </c>
      <c r="AB298" s="24" t="s">
        <v>10</v>
      </c>
      <c r="AC298" s="24" t="s">
        <v>10</v>
      </c>
      <c r="AD298" s="24" t="s">
        <v>10</v>
      </c>
      <c r="AE298" s="24" t="s">
        <v>10</v>
      </c>
      <c r="AF298" s="24" t="s">
        <v>10</v>
      </c>
      <c r="AG298" s="24" t="s">
        <v>10</v>
      </c>
      <c r="AH298" s="24" t="s">
        <v>10</v>
      </c>
      <c r="AI298" s="24" t="s">
        <v>10</v>
      </c>
      <c r="AJ298" s="24" t="s">
        <v>10</v>
      </c>
      <c r="AK298" s="24" t="s">
        <v>10</v>
      </c>
      <c r="AL298" s="24" t="s">
        <v>10</v>
      </c>
      <c r="AM298" s="24" t="s">
        <v>10</v>
      </c>
      <c r="AN298" s="24" t="s">
        <v>10</v>
      </c>
      <c r="AO298" s="24" t="s">
        <v>10</v>
      </c>
      <c r="AP298" s="24" t="s">
        <v>10</v>
      </c>
      <c r="AX298" s="24">
        <f t="shared" si="13"/>
        <v>72</v>
      </c>
      <c r="AY298" s="24">
        <f t="shared" si="14"/>
        <v>1</v>
      </c>
    </row>
    <row r="299" spans="1:51" x14ac:dyDescent="0.25">
      <c r="A299" s="24" t="str">
        <f>IF(ISERROR(MATCH(E299,PWR_Lab!$S$3:$S$140,0)),"*","")</f>
        <v/>
      </c>
      <c r="B299" s="24" t="s">
        <v>18</v>
      </c>
      <c r="C299" s="24" t="str">
        <f t="shared" si="12"/>
        <v>UCPWR_FLAB-M</v>
      </c>
      <c r="D299" s="24" t="s">
        <v>12</v>
      </c>
      <c r="E299" s="24" t="str" cm="1">
        <f t="array" ref="E299">INDEX(PWR_Lab!$A$2:$A$179,AX299)</f>
        <v>XIOTELC</v>
      </c>
      <c r="F299" s="24" t="s">
        <v>7</v>
      </c>
      <c r="G299" s="24" t="s">
        <v>7</v>
      </c>
      <c r="H299" s="24" t="s">
        <v>7</v>
      </c>
      <c r="I299" s="24">
        <v>3</v>
      </c>
      <c r="J299" s="24" cm="1">
        <f t="array" ref="J299">-INDEX(PWR_Lab!$F$2:$I$179,AX299,AY299)</f>
        <v>-3.023E-2</v>
      </c>
      <c r="K299" s="24" t="s">
        <v>10</v>
      </c>
      <c r="L299" s="24" t="s">
        <v>10</v>
      </c>
      <c r="M299" s="24" t="s">
        <v>10</v>
      </c>
      <c r="N299" s="24" t="s">
        <v>10</v>
      </c>
      <c r="O299" s="24" t="s">
        <v>10</v>
      </c>
      <c r="P299" s="24" t="s">
        <v>10</v>
      </c>
      <c r="Q299" s="24" t="s">
        <v>10</v>
      </c>
      <c r="R299" s="24" t="s">
        <v>10</v>
      </c>
      <c r="S299" s="24" t="s">
        <v>10</v>
      </c>
      <c r="T299" s="24" t="s">
        <v>10</v>
      </c>
      <c r="U299" s="24" t="s">
        <v>10</v>
      </c>
      <c r="V299" s="24" t="s">
        <v>10</v>
      </c>
      <c r="W299" s="24" t="s">
        <v>10</v>
      </c>
      <c r="X299" s="24" t="s">
        <v>10</v>
      </c>
      <c r="Y299" s="24" t="s">
        <v>10</v>
      </c>
      <c r="Z299" s="24" t="s">
        <v>10</v>
      </c>
      <c r="AA299" s="24" t="s">
        <v>10</v>
      </c>
      <c r="AB299" s="24" t="s">
        <v>10</v>
      </c>
      <c r="AC299" s="24" t="s">
        <v>10</v>
      </c>
      <c r="AD299" s="24" t="s">
        <v>10</v>
      </c>
      <c r="AE299" s="24" t="s">
        <v>10</v>
      </c>
      <c r="AF299" s="24" t="s">
        <v>10</v>
      </c>
      <c r="AG299" s="24" t="s">
        <v>10</v>
      </c>
      <c r="AH299" s="24" t="s">
        <v>10</v>
      </c>
      <c r="AI299" s="24" t="s">
        <v>10</v>
      </c>
      <c r="AJ299" s="24" t="s">
        <v>10</v>
      </c>
      <c r="AK299" s="24" t="s">
        <v>10</v>
      </c>
      <c r="AL299" s="24" t="s">
        <v>10</v>
      </c>
      <c r="AM299" s="24" t="s">
        <v>10</v>
      </c>
      <c r="AN299" s="24" t="s">
        <v>10</v>
      </c>
      <c r="AO299" s="24" t="s">
        <v>10</v>
      </c>
      <c r="AP299" s="24" t="s">
        <v>10</v>
      </c>
      <c r="AX299" s="24">
        <f t="shared" si="13"/>
        <v>72</v>
      </c>
      <c r="AY299" s="24">
        <f t="shared" si="14"/>
        <v>2</v>
      </c>
    </row>
    <row r="300" spans="1:51" x14ac:dyDescent="0.25">
      <c r="A300" s="24" t="str">
        <f>IF(ISERROR(MATCH(E300,PWR_Lab!$S$3:$S$140,0)),"*","")</f>
        <v/>
      </c>
      <c r="B300" s="24" t="s">
        <v>18</v>
      </c>
      <c r="C300" s="24" t="str">
        <f t="shared" si="12"/>
        <v>UCPWR_FLAB-S</v>
      </c>
      <c r="D300" s="24" t="s">
        <v>12</v>
      </c>
      <c r="E300" s="24" t="str" cm="1">
        <f t="array" ref="E300">INDEX(PWR_Lab!$A$2:$A$179,AX300)</f>
        <v>XIOTELC</v>
      </c>
      <c r="F300" s="24" t="s">
        <v>7</v>
      </c>
      <c r="G300" s="24" t="s">
        <v>7</v>
      </c>
      <c r="H300" s="24" t="s">
        <v>7</v>
      </c>
      <c r="I300" s="24">
        <v>3</v>
      </c>
      <c r="J300" s="24" cm="1">
        <f t="array" ref="J300">-INDEX(PWR_Lab!$F$2:$I$179,AX300,AY300)</f>
        <v>-0.10002999999999999</v>
      </c>
      <c r="K300" s="24" t="s">
        <v>10</v>
      </c>
      <c r="L300" s="24" t="s">
        <v>10</v>
      </c>
      <c r="M300" s="24" t="s">
        <v>10</v>
      </c>
      <c r="N300" s="24" t="s">
        <v>10</v>
      </c>
      <c r="O300" s="24" t="s">
        <v>10</v>
      </c>
      <c r="P300" s="24" t="s">
        <v>10</v>
      </c>
      <c r="Q300" s="24" t="s">
        <v>10</v>
      </c>
      <c r="R300" s="24" t="s">
        <v>10</v>
      </c>
      <c r="S300" s="24" t="s">
        <v>10</v>
      </c>
      <c r="T300" s="24" t="s">
        <v>10</v>
      </c>
      <c r="U300" s="24" t="s">
        <v>10</v>
      </c>
      <c r="V300" s="24" t="s">
        <v>10</v>
      </c>
      <c r="W300" s="24" t="s">
        <v>10</v>
      </c>
      <c r="X300" s="24" t="s">
        <v>10</v>
      </c>
      <c r="Y300" s="24" t="s">
        <v>10</v>
      </c>
      <c r="Z300" s="24" t="s">
        <v>10</v>
      </c>
      <c r="AA300" s="24" t="s">
        <v>10</v>
      </c>
      <c r="AB300" s="24" t="s">
        <v>10</v>
      </c>
      <c r="AC300" s="24" t="s">
        <v>10</v>
      </c>
      <c r="AD300" s="24" t="s">
        <v>10</v>
      </c>
      <c r="AE300" s="24" t="s">
        <v>10</v>
      </c>
      <c r="AF300" s="24" t="s">
        <v>10</v>
      </c>
      <c r="AG300" s="24" t="s">
        <v>10</v>
      </c>
      <c r="AH300" s="24" t="s">
        <v>10</v>
      </c>
      <c r="AI300" s="24" t="s">
        <v>10</v>
      </c>
      <c r="AJ300" s="24" t="s">
        <v>10</v>
      </c>
      <c r="AK300" s="24" t="s">
        <v>10</v>
      </c>
      <c r="AL300" s="24" t="s">
        <v>10</v>
      </c>
      <c r="AM300" s="24" t="s">
        <v>10</v>
      </c>
      <c r="AN300" s="24" t="s">
        <v>10</v>
      </c>
      <c r="AO300" s="24" t="s">
        <v>10</v>
      </c>
      <c r="AP300" s="24" t="s">
        <v>10</v>
      </c>
      <c r="AX300" s="24">
        <f t="shared" si="13"/>
        <v>72</v>
      </c>
      <c r="AY300" s="24">
        <f t="shared" si="14"/>
        <v>3</v>
      </c>
    </row>
    <row r="301" spans="1:51" x14ac:dyDescent="0.25">
      <c r="A301" s="24" t="str">
        <f>IF(ISERROR(MATCH(E301,PWR_Lab!$S$3:$S$140,0)),"*","")</f>
        <v/>
      </c>
      <c r="B301" s="24" t="s">
        <v>18</v>
      </c>
      <c r="C301" s="24" t="str">
        <f t="shared" si="12"/>
        <v>UCPWR_FLAB-T</v>
      </c>
      <c r="D301" s="24" t="s">
        <v>12</v>
      </c>
      <c r="E301" s="24" t="str" cm="1">
        <f t="array" ref="E301">INDEX(PWR_Lab!$A$2:$A$179,AX301)</f>
        <v>XIOTELC</v>
      </c>
      <c r="F301" s="24" t="s">
        <v>7</v>
      </c>
      <c r="G301" s="24" t="s">
        <v>7</v>
      </c>
      <c r="H301" s="24" t="s">
        <v>7</v>
      </c>
      <c r="I301" s="24">
        <v>3</v>
      </c>
      <c r="J301" s="24" cm="1">
        <f t="array" ref="J301">-INDEX(PWR_Lab!$F$2:$I$179,AX301,AY301)</f>
        <v>-0.35811999999999999</v>
      </c>
      <c r="K301" s="24" t="s">
        <v>10</v>
      </c>
      <c r="L301" s="24" t="s">
        <v>10</v>
      </c>
      <c r="M301" s="24" t="s">
        <v>10</v>
      </c>
      <c r="N301" s="24" t="s">
        <v>10</v>
      </c>
      <c r="O301" s="24" t="s">
        <v>10</v>
      </c>
      <c r="P301" s="24" t="s">
        <v>10</v>
      </c>
      <c r="Q301" s="24" t="s">
        <v>10</v>
      </c>
      <c r="R301" s="24" t="s">
        <v>10</v>
      </c>
      <c r="S301" s="24" t="s">
        <v>10</v>
      </c>
      <c r="T301" s="24" t="s">
        <v>10</v>
      </c>
      <c r="U301" s="24" t="s">
        <v>10</v>
      </c>
      <c r="V301" s="24" t="s">
        <v>10</v>
      </c>
      <c r="W301" s="24" t="s">
        <v>10</v>
      </c>
      <c r="X301" s="24" t="s">
        <v>10</v>
      </c>
      <c r="Y301" s="24" t="s">
        <v>10</v>
      </c>
      <c r="Z301" s="24" t="s">
        <v>10</v>
      </c>
      <c r="AA301" s="24" t="s">
        <v>10</v>
      </c>
      <c r="AB301" s="24" t="s">
        <v>10</v>
      </c>
      <c r="AC301" s="24" t="s">
        <v>10</v>
      </c>
      <c r="AD301" s="24" t="s">
        <v>10</v>
      </c>
      <c r="AE301" s="24" t="s">
        <v>10</v>
      </c>
      <c r="AF301" s="24" t="s">
        <v>10</v>
      </c>
      <c r="AG301" s="24" t="s">
        <v>10</v>
      </c>
      <c r="AH301" s="24" t="s">
        <v>10</v>
      </c>
      <c r="AI301" s="24" t="s">
        <v>10</v>
      </c>
      <c r="AJ301" s="24" t="s">
        <v>10</v>
      </c>
      <c r="AK301" s="24" t="s">
        <v>10</v>
      </c>
      <c r="AL301" s="24" t="s">
        <v>10</v>
      </c>
      <c r="AM301" s="24" t="s">
        <v>10</v>
      </c>
      <c r="AN301" s="24" t="s">
        <v>10</v>
      </c>
      <c r="AO301" s="24" t="s">
        <v>10</v>
      </c>
      <c r="AP301" s="24" t="s">
        <v>10</v>
      </c>
      <c r="AX301" s="24">
        <f t="shared" si="13"/>
        <v>72</v>
      </c>
      <c r="AY301" s="24">
        <f t="shared" si="14"/>
        <v>4</v>
      </c>
    </row>
    <row r="302" spans="1:51" x14ac:dyDescent="0.25">
      <c r="A302" s="24" t="str">
        <f>IF(ISERROR(MATCH(E302,PWR_Lab!$S$3:$S$140,0)),"*","")</f>
        <v/>
      </c>
      <c r="B302" s="24" t="s">
        <v>18</v>
      </c>
      <c r="C302" s="24" t="str">
        <f t="shared" si="12"/>
        <v>UCPWR_FLAB-P</v>
      </c>
      <c r="D302" s="24" t="s">
        <v>12</v>
      </c>
      <c r="E302" s="24" t="str" cm="1">
        <f t="array" ref="E302">INDEX(PWR_Lab!$A$2:$A$179,AX302)</f>
        <v>XIPPELC</v>
      </c>
      <c r="F302" s="24" t="s">
        <v>7</v>
      </c>
      <c r="G302" s="24" t="s">
        <v>7</v>
      </c>
      <c r="H302" s="24" t="s">
        <v>7</v>
      </c>
      <c r="I302" s="24">
        <v>3</v>
      </c>
      <c r="J302" s="24" cm="1">
        <f t="array" ref="J302">-INDEX(PWR_Lab!$F$2:$I$179,AX302,AY302)</f>
        <v>-2.656E-2</v>
      </c>
      <c r="K302" s="24" t="s">
        <v>10</v>
      </c>
      <c r="L302" s="24" t="s">
        <v>10</v>
      </c>
      <c r="M302" s="24" t="s">
        <v>10</v>
      </c>
      <c r="N302" s="24" t="s">
        <v>10</v>
      </c>
      <c r="O302" s="24" t="s">
        <v>10</v>
      </c>
      <c r="P302" s="24" t="s">
        <v>10</v>
      </c>
      <c r="Q302" s="24" t="s">
        <v>10</v>
      </c>
      <c r="R302" s="24" t="s">
        <v>10</v>
      </c>
      <c r="S302" s="24" t="s">
        <v>10</v>
      </c>
      <c r="T302" s="24" t="s">
        <v>10</v>
      </c>
      <c r="U302" s="24" t="s">
        <v>10</v>
      </c>
      <c r="V302" s="24" t="s">
        <v>10</v>
      </c>
      <c r="W302" s="24" t="s">
        <v>10</v>
      </c>
      <c r="X302" s="24" t="s">
        <v>10</v>
      </c>
      <c r="Y302" s="24" t="s">
        <v>10</v>
      </c>
      <c r="Z302" s="24" t="s">
        <v>10</v>
      </c>
      <c r="AA302" s="24" t="s">
        <v>10</v>
      </c>
      <c r="AB302" s="24" t="s">
        <v>10</v>
      </c>
      <c r="AC302" s="24" t="s">
        <v>10</v>
      </c>
      <c r="AD302" s="24" t="s">
        <v>10</v>
      </c>
      <c r="AE302" s="24" t="s">
        <v>10</v>
      </c>
      <c r="AF302" s="24" t="s">
        <v>10</v>
      </c>
      <c r="AG302" s="24" t="s">
        <v>10</v>
      </c>
      <c r="AH302" s="24" t="s">
        <v>10</v>
      </c>
      <c r="AI302" s="24" t="s">
        <v>10</v>
      </c>
      <c r="AJ302" s="24" t="s">
        <v>10</v>
      </c>
      <c r="AK302" s="24" t="s">
        <v>10</v>
      </c>
      <c r="AL302" s="24" t="s">
        <v>10</v>
      </c>
      <c r="AM302" s="24" t="s">
        <v>10</v>
      </c>
      <c r="AN302" s="24" t="s">
        <v>10</v>
      </c>
      <c r="AO302" s="24" t="s">
        <v>10</v>
      </c>
      <c r="AP302" s="24" t="s">
        <v>10</v>
      </c>
      <c r="AX302" s="24">
        <f t="shared" si="13"/>
        <v>73</v>
      </c>
      <c r="AY302" s="24">
        <f t="shared" si="14"/>
        <v>1</v>
      </c>
    </row>
    <row r="303" spans="1:51" x14ac:dyDescent="0.25">
      <c r="A303" s="24" t="str">
        <f>IF(ISERROR(MATCH(E303,PWR_Lab!$S$3:$S$140,0)),"*","")</f>
        <v/>
      </c>
      <c r="B303" s="24" t="s">
        <v>18</v>
      </c>
      <c r="C303" s="24" t="str">
        <f t="shared" si="12"/>
        <v>UCPWR_FLAB-M</v>
      </c>
      <c r="D303" s="24" t="s">
        <v>12</v>
      </c>
      <c r="E303" s="24" t="str" cm="1">
        <f t="array" ref="E303">INDEX(PWR_Lab!$A$2:$A$179,AX303)</f>
        <v>XIPPELC</v>
      </c>
      <c r="F303" s="24" t="s">
        <v>7</v>
      </c>
      <c r="G303" s="24" t="s">
        <v>7</v>
      </c>
      <c r="H303" s="24" t="s">
        <v>7</v>
      </c>
      <c r="I303" s="24">
        <v>3</v>
      </c>
      <c r="J303" s="24" cm="1">
        <f t="array" ref="J303">-INDEX(PWR_Lab!$F$2:$I$179,AX303,AY303)</f>
        <v>-3.023E-2</v>
      </c>
      <c r="K303" s="24" t="s">
        <v>10</v>
      </c>
      <c r="L303" s="24" t="s">
        <v>10</v>
      </c>
      <c r="M303" s="24" t="s">
        <v>10</v>
      </c>
      <c r="N303" s="24" t="s">
        <v>10</v>
      </c>
      <c r="O303" s="24" t="s">
        <v>10</v>
      </c>
      <c r="P303" s="24" t="s">
        <v>10</v>
      </c>
      <c r="Q303" s="24" t="s">
        <v>10</v>
      </c>
      <c r="R303" s="24" t="s">
        <v>10</v>
      </c>
      <c r="S303" s="24" t="s">
        <v>10</v>
      </c>
      <c r="T303" s="24" t="s">
        <v>10</v>
      </c>
      <c r="U303" s="24" t="s">
        <v>10</v>
      </c>
      <c r="V303" s="24" t="s">
        <v>10</v>
      </c>
      <c r="W303" s="24" t="s">
        <v>10</v>
      </c>
      <c r="X303" s="24" t="s">
        <v>10</v>
      </c>
      <c r="Y303" s="24" t="s">
        <v>10</v>
      </c>
      <c r="Z303" s="24" t="s">
        <v>10</v>
      </c>
      <c r="AA303" s="24" t="s">
        <v>10</v>
      </c>
      <c r="AB303" s="24" t="s">
        <v>10</v>
      </c>
      <c r="AC303" s="24" t="s">
        <v>10</v>
      </c>
      <c r="AD303" s="24" t="s">
        <v>10</v>
      </c>
      <c r="AE303" s="24" t="s">
        <v>10</v>
      </c>
      <c r="AF303" s="24" t="s">
        <v>10</v>
      </c>
      <c r="AG303" s="24" t="s">
        <v>10</v>
      </c>
      <c r="AH303" s="24" t="s">
        <v>10</v>
      </c>
      <c r="AI303" s="24" t="s">
        <v>10</v>
      </c>
      <c r="AJ303" s="24" t="s">
        <v>10</v>
      </c>
      <c r="AK303" s="24" t="s">
        <v>10</v>
      </c>
      <c r="AL303" s="24" t="s">
        <v>10</v>
      </c>
      <c r="AM303" s="24" t="s">
        <v>10</v>
      </c>
      <c r="AN303" s="24" t="s">
        <v>10</v>
      </c>
      <c r="AO303" s="24" t="s">
        <v>10</v>
      </c>
      <c r="AP303" s="24" t="s">
        <v>10</v>
      </c>
      <c r="AX303" s="24">
        <f t="shared" si="13"/>
        <v>73</v>
      </c>
      <c r="AY303" s="24">
        <f t="shared" si="14"/>
        <v>2</v>
      </c>
    </row>
    <row r="304" spans="1:51" x14ac:dyDescent="0.25">
      <c r="A304" s="24" t="str">
        <f>IF(ISERROR(MATCH(E304,PWR_Lab!$S$3:$S$140,0)),"*","")</f>
        <v/>
      </c>
      <c r="B304" s="24" t="s">
        <v>18</v>
      </c>
      <c r="C304" s="24" t="str">
        <f t="shared" si="12"/>
        <v>UCPWR_FLAB-S</v>
      </c>
      <c r="D304" s="24" t="s">
        <v>12</v>
      </c>
      <c r="E304" s="24" t="str" cm="1">
        <f t="array" ref="E304">INDEX(PWR_Lab!$A$2:$A$179,AX304)</f>
        <v>XIPPELC</v>
      </c>
      <c r="F304" s="24" t="s">
        <v>7</v>
      </c>
      <c r="G304" s="24" t="s">
        <v>7</v>
      </c>
      <c r="H304" s="24" t="s">
        <v>7</v>
      </c>
      <c r="I304" s="24">
        <v>3</v>
      </c>
      <c r="J304" s="24" cm="1">
        <f t="array" ref="J304">-INDEX(PWR_Lab!$F$2:$I$179,AX304,AY304)</f>
        <v>-0.10002999999999999</v>
      </c>
      <c r="K304" s="24" t="s">
        <v>10</v>
      </c>
      <c r="L304" s="24" t="s">
        <v>10</v>
      </c>
      <c r="M304" s="24" t="s">
        <v>10</v>
      </c>
      <c r="N304" s="24" t="s">
        <v>10</v>
      </c>
      <c r="O304" s="24" t="s">
        <v>10</v>
      </c>
      <c r="P304" s="24" t="s">
        <v>10</v>
      </c>
      <c r="Q304" s="24" t="s">
        <v>10</v>
      </c>
      <c r="R304" s="24" t="s">
        <v>10</v>
      </c>
      <c r="S304" s="24" t="s">
        <v>10</v>
      </c>
      <c r="T304" s="24" t="s">
        <v>10</v>
      </c>
      <c r="U304" s="24" t="s">
        <v>10</v>
      </c>
      <c r="V304" s="24" t="s">
        <v>10</v>
      </c>
      <c r="W304" s="24" t="s">
        <v>10</v>
      </c>
      <c r="X304" s="24" t="s">
        <v>10</v>
      </c>
      <c r="Y304" s="24" t="s">
        <v>10</v>
      </c>
      <c r="Z304" s="24" t="s">
        <v>10</v>
      </c>
      <c r="AA304" s="24" t="s">
        <v>10</v>
      </c>
      <c r="AB304" s="24" t="s">
        <v>10</v>
      </c>
      <c r="AC304" s="24" t="s">
        <v>10</v>
      </c>
      <c r="AD304" s="24" t="s">
        <v>10</v>
      </c>
      <c r="AE304" s="24" t="s">
        <v>10</v>
      </c>
      <c r="AF304" s="24" t="s">
        <v>10</v>
      </c>
      <c r="AG304" s="24" t="s">
        <v>10</v>
      </c>
      <c r="AH304" s="24" t="s">
        <v>10</v>
      </c>
      <c r="AI304" s="24" t="s">
        <v>10</v>
      </c>
      <c r="AJ304" s="24" t="s">
        <v>10</v>
      </c>
      <c r="AK304" s="24" t="s">
        <v>10</v>
      </c>
      <c r="AL304" s="24" t="s">
        <v>10</v>
      </c>
      <c r="AM304" s="24" t="s">
        <v>10</v>
      </c>
      <c r="AN304" s="24" t="s">
        <v>10</v>
      </c>
      <c r="AO304" s="24" t="s">
        <v>10</v>
      </c>
      <c r="AP304" s="24" t="s">
        <v>10</v>
      </c>
      <c r="AX304" s="24">
        <f t="shared" si="13"/>
        <v>73</v>
      </c>
      <c r="AY304" s="24">
        <f t="shared" si="14"/>
        <v>3</v>
      </c>
    </row>
    <row r="305" spans="1:51" x14ac:dyDescent="0.25">
      <c r="A305" s="24" t="str">
        <f>IF(ISERROR(MATCH(E305,PWR_Lab!$S$3:$S$140,0)),"*","")</f>
        <v/>
      </c>
      <c r="B305" s="24" t="s">
        <v>18</v>
      </c>
      <c r="C305" s="24" t="str">
        <f t="shared" si="12"/>
        <v>UCPWR_FLAB-T</v>
      </c>
      <c r="D305" s="24" t="s">
        <v>12</v>
      </c>
      <c r="E305" s="24" t="str" cm="1">
        <f t="array" ref="E305">INDEX(PWR_Lab!$A$2:$A$179,AX305)</f>
        <v>XIPPELC</v>
      </c>
      <c r="F305" s="24" t="s">
        <v>7</v>
      </c>
      <c r="G305" s="24" t="s">
        <v>7</v>
      </c>
      <c r="H305" s="24" t="s">
        <v>7</v>
      </c>
      <c r="I305" s="24">
        <v>3</v>
      </c>
      <c r="J305" s="24" cm="1">
        <f t="array" ref="J305">-INDEX(PWR_Lab!$F$2:$I$179,AX305,AY305)</f>
        <v>-0.35811999999999999</v>
      </c>
      <c r="K305" s="24" t="s">
        <v>10</v>
      </c>
      <c r="L305" s="24" t="s">
        <v>10</v>
      </c>
      <c r="M305" s="24" t="s">
        <v>10</v>
      </c>
      <c r="N305" s="24" t="s">
        <v>10</v>
      </c>
      <c r="O305" s="24" t="s">
        <v>10</v>
      </c>
      <c r="P305" s="24" t="s">
        <v>10</v>
      </c>
      <c r="Q305" s="24" t="s">
        <v>10</v>
      </c>
      <c r="R305" s="24" t="s">
        <v>10</v>
      </c>
      <c r="S305" s="24" t="s">
        <v>10</v>
      </c>
      <c r="T305" s="24" t="s">
        <v>10</v>
      </c>
      <c r="U305" s="24" t="s">
        <v>10</v>
      </c>
      <c r="V305" s="24" t="s">
        <v>10</v>
      </c>
      <c r="W305" s="24" t="s">
        <v>10</v>
      </c>
      <c r="X305" s="24" t="s">
        <v>10</v>
      </c>
      <c r="Y305" s="24" t="s">
        <v>10</v>
      </c>
      <c r="Z305" s="24" t="s">
        <v>10</v>
      </c>
      <c r="AA305" s="24" t="s">
        <v>10</v>
      </c>
      <c r="AB305" s="24" t="s">
        <v>10</v>
      </c>
      <c r="AC305" s="24" t="s">
        <v>10</v>
      </c>
      <c r="AD305" s="24" t="s">
        <v>10</v>
      </c>
      <c r="AE305" s="24" t="s">
        <v>10</v>
      </c>
      <c r="AF305" s="24" t="s">
        <v>10</v>
      </c>
      <c r="AG305" s="24" t="s">
        <v>10</v>
      </c>
      <c r="AH305" s="24" t="s">
        <v>10</v>
      </c>
      <c r="AI305" s="24" t="s">
        <v>10</v>
      </c>
      <c r="AJ305" s="24" t="s">
        <v>10</v>
      </c>
      <c r="AK305" s="24" t="s">
        <v>10</v>
      </c>
      <c r="AL305" s="24" t="s">
        <v>10</v>
      </c>
      <c r="AM305" s="24" t="s">
        <v>10</v>
      </c>
      <c r="AN305" s="24" t="s">
        <v>10</v>
      </c>
      <c r="AO305" s="24" t="s">
        <v>10</v>
      </c>
      <c r="AP305" s="24" t="s">
        <v>10</v>
      </c>
      <c r="AX305" s="24">
        <f t="shared" si="13"/>
        <v>73</v>
      </c>
      <c r="AY305" s="24">
        <f t="shared" si="14"/>
        <v>4</v>
      </c>
    </row>
    <row r="306" spans="1:51" x14ac:dyDescent="0.25">
      <c r="A306" s="24" t="str">
        <f>IF(ISERROR(MATCH(E306,PWR_Lab!$S$3:$S$140,0)),"*","")</f>
        <v/>
      </c>
      <c r="B306" s="24" t="s">
        <v>18</v>
      </c>
      <c r="C306" s="24" t="str">
        <f t="shared" si="12"/>
        <v>UCPWR_FLAB-P</v>
      </c>
      <c r="D306" s="24" t="s">
        <v>12</v>
      </c>
      <c r="E306" s="24" t="str" cm="1">
        <f t="array" ref="E306">INDEX(PWR_Lab!$A$2:$A$179,AX306)</f>
        <v>XRESELC</v>
      </c>
      <c r="F306" s="24" t="s">
        <v>7</v>
      </c>
      <c r="G306" s="24" t="s">
        <v>7</v>
      </c>
      <c r="H306" s="24" t="s">
        <v>7</v>
      </c>
      <c r="I306" s="24">
        <v>3</v>
      </c>
      <c r="J306" s="24" cm="1">
        <f t="array" ref="J306">-INDEX(PWR_Lab!$F$2:$I$179,AX306,AY306)</f>
        <v>-0.16136</v>
      </c>
      <c r="K306" s="24" t="s">
        <v>10</v>
      </c>
      <c r="L306" s="24" t="s">
        <v>10</v>
      </c>
      <c r="M306" s="24" t="s">
        <v>10</v>
      </c>
      <c r="N306" s="24" t="s">
        <v>10</v>
      </c>
      <c r="O306" s="24" t="s">
        <v>10</v>
      </c>
      <c r="P306" s="24" t="s">
        <v>10</v>
      </c>
      <c r="Q306" s="24" t="s">
        <v>10</v>
      </c>
      <c r="R306" s="24" t="s">
        <v>10</v>
      </c>
      <c r="S306" s="24" t="s">
        <v>10</v>
      </c>
      <c r="T306" s="24" t="s">
        <v>10</v>
      </c>
      <c r="U306" s="24" t="s">
        <v>10</v>
      </c>
      <c r="V306" s="24" t="s">
        <v>10</v>
      </c>
      <c r="W306" s="24" t="s">
        <v>10</v>
      </c>
      <c r="X306" s="24" t="s">
        <v>10</v>
      </c>
      <c r="Y306" s="24" t="s">
        <v>10</v>
      </c>
      <c r="Z306" s="24" t="s">
        <v>10</v>
      </c>
      <c r="AA306" s="24" t="s">
        <v>10</v>
      </c>
      <c r="AB306" s="24" t="s">
        <v>10</v>
      </c>
      <c r="AC306" s="24" t="s">
        <v>10</v>
      </c>
      <c r="AD306" s="24" t="s">
        <v>10</v>
      </c>
      <c r="AE306" s="24" t="s">
        <v>10</v>
      </c>
      <c r="AF306" s="24" t="s">
        <v>10</v>
      </c>
      <c r="AG306" s="24" t="s">
        <v>10</v>
      </c>
      <c r="AH306" s="24" t="s">
        <v>10</v>
      </c>
      <c r="AI306" s="24" t="s">
        <v>10</v>
      </c>
      <c r="AJ306" s="24" t="s">
        <v>10</v>
      </c>
      <c r="AK306" s="24" t="s">
        <v>10</v>
      </c>
      <c r="AL306" s="24" t="s">
        <v>10</v>
      </c>
      <c r="AM306" s="24" t="s">
        <v>10</v>
      </c>
      <c r="AN306" s="24" t="s">
        <v>10</v>
      </c>
      <c r="AO306" s="24" t="s">
        <v>10</v>
      </c>
      <c r="AP306" s="24" t="s">
        <v>10</v>
      </c>
      <c r="AX306" s="24">
        <f t="shared" si="13"/>
        <v>74</v>
      </c>
      <c r="AY306" s="24">
        <f t="shared" si="14"/>
        <v>1</v>
      </c>
    </row>
    <row r="307" spans="1:51" x14ac:dyDescent="0.25">
      <c r="A307" s="24" t="str">
        <f>IF(ISERROR(MATCH(E307,PWR_Lab!$S$3:$S$140,0)),"*","")</f>
        <v/>
      </c>
      <c r="B307" s="24" t="s">
        <v>18</v>
      </c>
      <c r="C307" s="24" t="str">
        <f t="shared" si="12"/>
        <v>UCPWR_FLAB-M</v>
      </c>
      <c r="D307" s="24" t="s">
        <v>12</v>
      </c>
      <c r="E307" s="24" t="str" cm="1">
        <f t="array" ref="E307">INDEX(PWR_Lab!$A$2:$A$179,AX307)</f>
        <v>XRESELC</v>
      </c>
      <c r="F307" s="24" t="s">
        <v>7</v>
      </c>
      <c r="G307" s="24" t="s">
        <v>7</v>
      </c>
      <c r="H307" s="24" t="s">
        <v>7</v>
      </c>
      <c r="I307" s="24">
        <v>3</v>
      </c>
      <c r="J307" s="24" cm="1">
        <f t="array" ref="J307">-INDEX(PWR_Lab!$F$2:$I$179,AX307,AY307)</f>
        <v>-0.18362999999999999</v>
      </c>
      <c r="K307" s="24" t="s">
        <v>10</v>
      </c>
      <c r="L307" s="24" t="s">
        <v>10</v>
      </c>
      <c r="M307" s="24" t="s">
        <v>10</v>
      </c>
      <c r="N307" s="24" t="s">
        <v>10</v>
      </c>
      <c r="O307" s="24" t="s">
        <v>10</v>
      </c>
      <c r="P307" s="24" t="s">
        <v>10</v>
      </c>
      <c r="Q307" s="24" t="s">
        <v>10</v>
      </c>
      <c r="R307" s="24" t="s">
        <v>10</v>
      </c>
      <c r="S307" s="24" t="s">
        <v>10</v>
      </c>
      <c r="T307" s="24" t="s">
        <v>10</v>
      </c>
      <c r="U307" s="24" t="s">
        <v>10</v>
      </c>
      <c r="V307" s="24" t="s">
        <v>10</v>
      </c>
      <c r="W307" s="24" t="s">
        <v>10</v>
      </c>
      <c r="X307" s="24" t="s">
        <v>10</v>
      </c>
      <c r="Y307" s="24" t="s">
        <v>10</v>
      </c>
      <c r="Z307" s="24" t="s">
        <v>10</v>
      </c>
      <c r="AA307" s="24" t="s">
        <v>10</v>
      </c>
      <c r="AB307" s="24" t="s">
        <v>10</v>
      </c>
      <c r="AC307" s="24" t="s">
        <v>10</v>
      </c>
      <c r="AD307" s="24" t="s">
        <v>10</v>
      </c>
      <c r="AE307" s="24" t="s">
        <v>10</v>
      </c>
      <c r="AF307" s="24" t="s">
        <v>10</v>
      </c>
      <c r="AG307" s="24" t="s">
        <v>10</v>
      </c>
      <c r="AH307" s="24" t="s">
        <v>10</v>
      </c>
      <c r="AI307" s="24" t="s">
        <v>10</v>
      </c>
      <c r="AJ307" s="24" t="s">
        <v>10</v>
      </c>
      <c r="AK307" s="24" t="s">
        <v>10</v>
      </c>
      <c r="AL307" s="24" t="s">
        <v>10</v>
      </c>
      <c r="AM307" s="24" t="s">
        <v>10</v>
      </c>
      <c r="AN307" s="24" t="s">
        <v>10</v>
      </c>
      <c r="AO307" s="24" t="s">
        <v>10</v>
      </c>
      <c r="AP307" s="24" t="s">
        <v>10</v>
      </c>
      <c r="AX307" s="24">
        <f t="shared" si="13"/>
        <v>74</v>
      </c>
      <c r="AY307" s="24">
        <f t="shared" si="14"/>
        <v>2</v>
      </c>
    </row>
    <row r="308" spans="1:51" x14ac:dyDescent="0.25">
      <c r="A308" s="24" t="str">
        <f>IF(ISERROR(MATCH(E308,PWR_Lab!$S$3:$S$140,0)),"*","")</f>
        <v/>
      </c>
      <c r="B308" s="24" t="s">
        <v>18</v>
      </c>
      <c r="C308" s="24" t="str">
        <f t="shared" si="12"/>
        <v>UCPWR_FLAB-S</v>
      </c>
      <c r="D308" s="24" t="s">
        <v>12</v>
      </c>
      <c r="E308" s="24" t="str" cm="1">
        <f t="array" ref="E308">INDEX(PWR_Lab!$A$2:$A$179,AX308)</f>
        <v>XRESELC</v>
      </c>
      <c r="F308" s="24" t="s">
        <v>7</v>
      </c>
      <c r="G308" s="24" t="s">
        <v>7</v>
      </c>
      <c r="H308" s="24" t="s">
        <v>7</v>
      </c>
      <c r="I308" s="24">
        <v>3</v>
      </c>
      <c r="J308" s="24" cm="1">
        <f t="array" ref="J308">-INDEX(PWR_Lab!$F$2:$I$179,AX308,AY308)</f>
        <v>-0.60758999999999996</v>
      </c>
      <c r="K308" s="24" t="s">
        <v>10</v>
      </c>
      <c r="L308" s="24" t="s">
        <v>10</v>
      </c>
      <c r="M308" s="24" t="s">
        <v>10</v>
      </c>
      <c r="N308" s="24" t="s">
        <v>10</v>
      </c>
      <c r="O308" s="24" t="s">
        <v>10</v>
      </c>
      <c r="P308" s="24" t="s">
        <v>10</v>
      </c>
      <c r="Q308" s="24" t="s">
        <v>10</v>
      </c>
      <c r="R308" s="24" t="s">
        <v>10</v>
      </c>
      <c r="S308" s="24" t="s">
        <v>10</v>
      </c>
      <c r="T308" s="24" t="s">
        <v>10</v>
      </c>
      <c r="U308" s="24" t="s">
        <v>10</v>
      </c>
      <c r="V308" s="24" t="s">
        <v>10</v>
      </c>
      <c r="W308" s="24" t="s">
        <v>10</v>
      </c>
      <c r="X308" s="24" t="s">
        <v>10</v>
      </c>
      <c r="Y308" s="24" t="s">
        <v>10</v>
      </c>
      <c r="Z308" s="24" t="s">
        <v>10</v>
      </c>
      <c r="AA308" s="24" t="s">
        <v>10</v>
      </c>
      <c r="AB308" s="24" t="s">
        <v>10</v>
      </c>
      <c r="AC308" s="24" t="s">
        <v>10</v>
      </c>
      <c r="AD308" s="24" t="s">
        <v>10</v>
      </c>
      <c r="AE308" s="24" t="s">
        <v>10</v>
      </c>
      <c r="AF308" s="24" t="s">
        <v>10</v>
      </c>
      <c r="AG308" s="24" t="s">
        <v>10</v>
      </c>
      <c r="AH308" s="24" t="s">
        <v>10</v>
      </c>
      <c r="AI308" s="24" t="s">
        <v>10</v>
      </c>
      <c r="AJ308" s="24" t="s">
        <v>10</v>
      </c>
      <c r="AK308" s="24" t="s">
        <v>10</v>
      </c>
      <c r="AL308" s="24" t="s">
        <v>10</v>
      </c>
      <c r="AM308" s="24" t="s">
        <v>10</v>
      </c>
      <c r="AN308" s="24" t="s">
        <v>10</v>
      </c>
      <c r="AO308" s="24" t="s">
        <v>10</v>
      </c>
      <c r="AP308" s="24" t="s">
        <v>10</v>
      </c>
      <c r="AX308" s="24">
        <f t="shared" si="13"/>
        <v>74</v>
      </c>
      <c r="AY308" s="24">
        <f t="shared" si="14"/>
        <v>3</v>
      </c>
    </row>
    <row r="309" spans="1:51" x14ac:dyDescent="0.25">
      <c r="A309" s="24" t="str">
        <f>IF(ISERROR(MATCH(E309,PWR_Lab!$S$3:$S$140,0)),"*","")</f>
        <v/>
      </c>
      <c r="B309" s="24" t="s">
        <v>18</v>
      </c>
      <c r="C309" s="24" t="str">
        <f t="shared" si="12"/>
        <v>UCPWR_FLAB-T</v>
      </c>
      <c r="D309" s="24" t="s">
        <v>12</v>
      </c>
      <c r="E309" s="24" t="str" cm="1">
        <f t="array" ref="E309">INDEX(PWR_Lab!$A$2:$A$179,AX309)</f>
        <v>XRESELC</v>
      </c>
      <c r="F309" s="24" t="s">
        <v>7</v>
      </c>
      <c r="G309" s="24" t="s">
        <v>7</v>
      </c>
      <c r="H309" s="24" t="s">
        <v>7</v>
      </c>
      <c r="I309" s="24">
        <v>3</v>
      </c>
      <c r="J309" s="24" cm="1">
        <f t="array" ref="J309">-INDEX(PWR_Lab!$F$2:$I$179,AX309,AY309)</f>
        <v>-2.1752199999999999</v>
      </c>
      <c r="K309" s="24" t="s">
        <v>10</v>
      </c>
      <c r="L309" s="24" t="s">
        <v>10</v>
      </c>
      <c r="M309" s="24" t="s">
        <v>10</v>
      </c>
      <c r="N309" s="24" t="s">
        <v>10</v>
      </c>
      <c r="O309" s="24" t="s">
        <v>10</v>
      </c>
      <c r="P309" s="24" t="s">
        <v>10</v>
      </c>
      <c r="Q309" s="24" t="s">
        <v>10</v>
      </c>
      <c r="R309" s="24" t="s">
        <v>10</v>
      </c>
      <c r="S309" s="24" t="s">
        <v>10</v>
      </c>
      <c r="T309" s="24" t="s">
        <v>10</v>
      </c>
      <c r="U309" s="24" t="s">
        <v>10</v>
      </c>
      <c r="V309" s="24" t="s">
        <v>10</v>
      </c>
      <c r="W309" s="24" t="s">
        <v>10</v>
      </c>
      <c r="X309" s="24" t="s">
        <v>10</v>
      </c>
      <c r="Y309" s="24" t="s">
        <v>10</v>
      </c>
      <c r="Z309" s="24" t="s">
        <v>10</v>
      </c>
      <c r="AA309" s="24" t="s">
        <v>10</v>
      </c>
      <c r="AB309" s="24" t="s">
        <v>10</v>
      </c>
      <c r="AC309" s="24" t="s">
        <v>10</v>
      </c>
      <c r="AD309" s="24" t="s">
        <v>10</v>
      </c>
      <c r="AE309" s="24" t="s">
        <v>10</v>
      </c>
      <c r="AF309" s="24" t="s">
        <v>10</v>
      </c>
      <c r="AG309" s="24" t="s">
        <v>10</v>
      </c>
      <c r="AH309" s="24" t="s">
        <v>10</v>
      </c>
      <c r="AI309" s="24" t="s">
        <v>10</v>
      </c>
      <c r="AJ309" s="24" t="s">
        <v>10</v>
      </c>
      <c r="AK309" s="24" t="s">
        <v>10</v>
      </c>
      <c r="AL309" s="24" t="s">
        <v>10</v>
      </c>
      <c r="AM309" s="24" t="s">
        <v>10</v>
      </c>
      <c r="AN309" s="24" t="s">
        <v>10</v>
      </c>
      <c r="AO309" s="24" t="s">
        <v>10</v>
      </c>
      <c r="AP309" s="24" t="s">
        <v>10</v>
      </c>
      <c r="AX309" s="24">
        <f t="shared" si="13"/>
        <v>74</v>
      </c>
      <c r="AY309" s="24">
        <f t="shared" si="14"/>
        <v>4</v>
      </c>
    </row>
    <row r="310" spans="1:51" x14ac:dyDescent="0.25">
      <c r="A310" s="24" t="str">
        <f>IF(ISERROR(MATCH(E310,PWR_Lab!$S$3:$S$140,0)),"*","")</f>
        <v/>
      </c>
      <c r="B310" s="24" t="s">
        <v>18</v>
      </c>
      <c r="C310" s="24" t="str">
        <f t="shared" si="12"/>
        <v>UCPWR_FLAB-P</v>
      </c>
      <c r="D310" s="24" t="s">
        <v>12</v>
      </c>
      <c r="E310" s="24" t="str" cm="1">
        <f t="array" ref="E310">INDEX(PWR_Lab!$A$2:$A$179,AX310)</f>
        <v>XTRAELC</v>
      </c>
      <c r="F310" s="24" t="s">
        <v>7</v>
      </c>
      <c r="G310" s="24" t="s">
        <v>7</v>
      </c>
      <c r="H310" s="24" t="s">
        <v>7</v>
      </c>
      <c r="I310" s="24">
        <v>3</v>
      </c>
      <c r="J310" s="24" cm="1">
        <f t="array" ref="J310">-INDEX(PWR_Lab!$F$2:$I$179,AX310,AY310)</f>
        <v>-2.6519999999999998E-2</v>
      </c>
      <c r="K310" s="24" t="s">
        <v>10</v>
      </c>
      <c r="L310" s="24" t="s">
        <v>10</v>
      </c>
      <c r="M310" s="24" t="s">
        <v>10</v>
      </c>
      <c r="N310" s="24" t="s">
        <v>10</v>
      </c>
      <c r="O310" s="24" t="s">
        <v>10</v>
      </c>
      <c r="P310" s="24" t="s">
        <v>10</v>
      </c>
      <c r="Q310" s="24" t="s">
        <v>10</v>
      </c>
      <c r="R310" s="24" t="s">
        <v>10</v>
      </c>
      <c r="S310" s="24" t="s">
        <v>10</v>
      </c>
      <c r="T310" s="24" t="s">
        <v>10</v>
      </c>
      <c r="U310" s="24" t="s">
        <v>10</v>
      </c>
      <c r="V310" s="24" t="s">
        <v>10</v>
      </c>
      <c r="W310" s="24" t="s">
        <v>10</v>
      </c>
      <c r="X310" s="24" t="s">
        <v>10</v>
      </c>
      <c r="Y310" s="24" t="s">
        <v>10</v>
      </c>
      <c r="Z310" s="24" t="s">
        <v>10</v>
      </c>
      <c r="AA310" s="24" t="s">
        <v>10</v>
      </c>
      <c r="AB310" s="24" t="s">
        <v>10</v>
      </c>
      <c r="AC310" s="24" t="s">
        <v>10</v>
      </c>
      <c r="AD310" s="24" t="s">
        <v>10</v>
      </c>
      <c r="AE310" s="24" t="s">
        <v>10</v>
      </c>
      <c r="AF310" s="24" t="s">
        <v>10</v>
      </c>
      <c r="AG310" s="24" t="s">
        <v>10</v>
      </c>
      <c r="AH310" s="24" t="s">
        <v>10</v>
      </c>
      <c r="AI310" s="24" t="s">
        <v>10</v>
      </c>
      <c r="AJ310" s="24" t="s">
        <v>10</v>
      </c>
      <c r="AK310" s="24" t="s">
        <v>10</v>
      </c>
      <c r="AL310" s="24" t="s">
        <v>10</v>
      </c>
      <c r="AM310" s="24" t="s">
        <v>10</v>
      </c>
      <c r="AN310" s="24" t="s">
        <v>10</v>
      </c>
      <c r="AO310" s="24" t="s">
        <v>10</v>
      </c>
      <c r="AP310" s="24" t="s">
        <v>10</v>
      </c>
      <c r="AX310" s="24">
        <f t="shared" si="13"/>
        <v>75</v>
      </c>
      <c r="AY310" s="24">
        <f t="shared" si="14"/>
        <v>1</v>
      </c>
    </row>
    <row r="311" spans="1:51" x14ac:dyDescent="0.25">
      <c r="A311" s="24" t="str">
        <f>IF(ISERROR(MATCH(E311,PWR_Lab!$S$3:$S$140,0)),"*","")</f>
        <v/>
      </c>
      <c r="B311" s="24" t="s">
        <v>18</v>
      </c>
      <c r="C311" s="24" t="str">
        <f t="shared" si="12"/>
        <v>UCPWR_FLAB-M</v>
      </c>
      <c r="D311" s="24" t="s">
        <v>12</v>
      </c>
      <c r="E311" s="24" t="str" cm="1">
        <f t="array" ref="E311">INDEX(PWR_Lab!$A$2:$A$179,AX311)</f>
        <v>XTRAELC</v>
      </c>
      <c r="F311" s="24" t="s">
        <v>7</v>
      </c>
      <c r="G311" s="24" t="s">
        <v>7</v>
      </c>
      <c r="H311" s="24" t="s">
        <v>7</v>
      </c>
      <c r="I311" s="24">
        <v>3</v>
      </c>
      <c r="J311" s="24" cm="1">
        <f t="array" ref="J311">-INDEX(PWR_Lab!$F$2:$I$179,AX311,AY311)</f>
        <v>-3.0179999999999998E-2</v>
      </c>
      <c r="K311" s="24" t="s">
        <v>10</v>
      </c>
      <c r="L311" s="24" t="s">
        <v>10</v>
      </c>
      <c r="M311" s="24" t="s">
        <v>10</v>
      </c>
      <c r="N311" s="24" t="s">
        <v>10</v>
      </c>
      <c r="O311" s="24" t="s">
        <v>10</v>
      </c>
      <c r="P311" s="24" t="s">
        <v>10</v>
      </c>
      <c r="Q311" s="24" t="s">
        <v>10</v>
      </c>
      <c r="R311" s="24" t="s">
        <v>10</v>
      </c>
      <c r="S311" s="24" t="s">
        <v>10</v>
      </c>
      <c r="T311" s="24" t="s">
        <v>10</v>
      </c>
      <c r="U311" s="24" t="s">
        <v>10</v>
      </c>
      <c r="V311" s="24" t="s">
        <v>10</v>
      </c>
      <c r="W311" s="24" t="s">
        <v>10</v>
      </c>
      <c r="X311" s="24" t="s">
        <v>10</v>
      </c>
      <c r="Y311" s="24" t="s">
        <v>10</v>
      </c>
      <c r="Z311" s="24" t="s">
        <v>10</v>
      </c>
      <c r="AA311" s="24" t="s">
        <v>10</v>
      </c>
      <c r="AB311" s="24" t="s">
        <v>10</v>
      </c>
      <c r="AC311" s="24" t="s">
        <v>10</v>
      </c>
      <c r="AD311" s="24" t="s">
        <v>10</v>
      </c>
      <c r="AE311" s="24" t="s">
        <v>10</v>
      </c>
      <c r="AF311" s="24" t="s">
        <v>10</v>
      </c>
      <c r="AG311" s="24" t="s">
        <v>10</v>
      </c>
      <c r="AH311" s="24" t="s">
        <v>10</v>
      </c>
      <c r="AI311" s="24" t="s">
        <v>10</v>
      </c>
      <c r="AJ311" s="24" t="s">
        <v>10</v>
      </c>
      <c r="AK311" s="24" t="s">
        <v>10</v>
      </c>
      <c r="AL311" s="24" t="s">
        <v>10</v>
      </c>
      <c r="AM311" s="24" t="s">
        <v>10</v>
      </c>
      <c r="AN311" s="24" t="s">
        <v>10</v>
      </c>
      <c r="AO311" s="24" t="s">
        <v>10</v>
      </c>
      <c r="AP311" s="24" t="s">
        <v>10</v>
      </c>
      <c r="AX311" s="24">
        <f t="shared" si="13"/>
        <v>75</v>
      </c>
      <c r="AY311" s="24">
        <f t="shared" si="14"/>
        <v>2</v>
      </c>
    </row>
    <row r="312" spans="1:51" x14ac:dyDescent="0.25">
      <c r="A312" s="24" t="str">
        <f>IF(ISERROR(MATCH(E312,PWR_Lab!$S$3:$S$140,0)),"*","")</f>
        <v/>
      </c>
      <c r="B312" s="24" t="s">
        <v>18</v>
      </c>
      <c r="C312" s="24" t="str">
        <f t="shared" si="12"/>
        <v>UCPWR_FLAB-S</v>
      </c>
      <c r="D312" s="24" t="s">
        <v>12</v>
      </c>
      <c r="E312" s="24" t="str" cm="1">
        <f t="array" ref="E312">INDEX(PWR_Lab!$A$2:$A$179,AX312)</f>
        <v>XTRAELC</v>
      </c>
      <c r="F312" s="24" t="s">
        <v>7</v>
      </c>
      <c r="G312" s="24" t="s">
        <v>7</v>
      </c>
      <c r="H312" s="24" t="s">
        <v>7</v>
      </c>
      <c r="I312" s="24">
        <v>3</v>
      </c>
      <c r="J312" s="24" cm="1">
        <f t="array" ref="J312">-INDEX(PWR_Lab!$F$2:$I$179,AX312,AY312)</f>
        <v>-9.9849999999999994E-2</v>
      </c>
      <c r="K312" s="24" t="s">
        <v>10</v>
      </c>
      <c r="L312" s="24" t="s">
        <v>10</v>
      </c>
      <c r="M312" s="24" t="s">
        <v>10</v>
      </c>
      <c r="N312" s="24" t="s">
        <v>10</v>
      </c>
      <c r="O312" s="24" t="s">
        <v>10</v>
      </c>
      <c r="P312" s="24" t="s">
        <v>10</v>
      </c>
      <c r="Q312" s="24" t="s">
        <v>10</v>
      </c>
      <c r="R312" s="24" t="s">
        <v>10</v>
      </c>
      <c r="S312" s="24" t="s">
        <v>10</v>
      </c>
      <c r="T312" s="24" t="s">
        <v>10</v>
      </c>
      <c r="U312" s="24" t="s">
        <v>10</v>
      </c>
      <c r="V312" s="24" t="s">
        <v>10</v>
      </c>
      <c r="W312" s="24" t="s">
        <v>10</v>
      </c>
      <c r="X312" s="24" t="s">
        <v>10</v>
      </c>
      <c r="Y312" s="24" t="s">
        <v>10</v>
      </c>
      <c r="Z312" s="24" t="s">
        <v>10</v>
      </c>
      <c r="AA312" s="24" t="s">
        <v>10</v>
      </c>
      <c r="AB312" s="24" t="s">
        <v>10</v>
      </c>
      <c r="AC312" s="24" t="s">
        <v>10</v>
      </c>
      <c r="AD312" s="24" t="s">
        <v>10</v>
      </c>
      <c r="AE312" s="24" t="s">
        <v>10</v>
      </c>
      <c r="AF312" s="24" t="s">
        <v>10</v>
      </c>
      <c r="AG312" s="24" t="s">
        <v>10</v>
      </c>
      <c r="AH312" s="24" t="s">
        <v>10</v>
      </c>
      <c r="AI312" s="24" t="s">
        <v>10</v>
      </c>
      <c r="AJ312" s="24" t="s">
        <v>10</v>
      </c>
      <c r="AK312" s="24" t="s">
        <v>10</v>
      </c>
      <c r="AL312" s="24" t="s">
        <v>10</v>
      </c>
      <c r="AM312" s="24" t="s">
        <v>10</v>
      </c>
      <c r="AN312" s="24" t="s">
        <v>10</v>
      </c>
      <c r="AO312" s="24" t="s">
        <v>10</v>
      </c>
      <c r="AP312" s="24" t="s">
        <v>10</v>
      </c>
      <c r="AX312" s="24">
        <f t="shared" si="13"/>
        <v>75</v>
      </c>
      <c r="AY312" s="24">
        <f t="shared" si="14"/>
        <v>3</v>
      </c>
    </row>
    <row r="313" spans="1:51" x14ac:dyDescent="0.25">
      <c r="A313" s="24" t="str">
        <f>IF(ISERROR(MATCH(E313,PWR_Lab!$S$3:$S$140,0)),"*","")</f>
        <v/>
      </c>
      <c r="B313" s="24" t="s">
        <v>18</v>
      </c>
      <c r="C313" s="24" t="str">
        <f t="shared" si="12"/>
        <v>UCPWR_FLAB-T</v>
      </c>
      <c r="D313" s="24" t="s">
        <v>12</v>
      </c>
      <c r="E313" s="24" t="str" cm="1">
        <f t="array" ref="E313">INDEX(PWR_Lab!$A$2:$A$179,AX313)</f>
        <v>XTRAELC</v>
      </c>
      <c r="F313" s="24" t="s">
        <v>7</v>
      </c>
      <c r="G313" s="24" t="s">
        <v>7</v>
      </c>
      <c r="H313" s="24" t="s">
        <v>7</v>
      </c>
      <c r="I313" s="24">
        <v>3</v>
      </c>
      <c r="J313" s="24" cm="1">
        <f t="array" ref="J313">-INDEX(PWR_Lab!$F$2:$I$179,AX313,AY313)</f>
        <v>-0.35747000000000001</v>
      </c>
      <c r="K313" s="24" t="s">
        <v>10</v>
      </c>
      <c r="L313" s="24" t="s">
        <v>10</v>
      </c>
      <c r="M313" s="24" t="s">
        <v>10</v>
      </c>
      <c r="N313" s="24" t="s">
        <v>10</v>
      </c>
      <c r="O313" s="24" t="s">
        <v>10</v>
      </c>
      <c r="P313" s="24" t="s">
        <v>10</v>
      </c>
      <c r="Q313" s="24" t="s">
        <v>10</v>
      </c>
      <c r="R313" s="24" t="s">
        <v>10</v>
      </c>
      <c r="S313" s="24" t="s">
        <v>10</v>
      </c>
      <c r="T313" s="24" t="s">
        <v>10</v>
      </c>
      <c r="U313" s="24" t="s">
        <v>10</v>
      </c>
      <c r="V313" s="24" t="s">
        <v>10</v>
      </c>
      <c r="W313" s="24" t="s">
        <v>10</v>
      </c>
      <c r="X313" s="24" t="s">
        <v>10</v>
      </c>
      <c r="Y313" s="24" t="s">
        <v>10</v>
      </c>
      <c r="Z313" s="24" t="s">
        <v>10</v>
      </c>
      <c r="AA313" s="24" t="s">
        <v>10</v>
      </c>
      <c r="AB313" s="24" t="s">
        <v>10</v>
      </c>
      <c r="AC313" s="24" t="s">
        <v>10</v>
      </c>
      <c r="AD313" s="24" t="s">
        <v>10</v>
      </c>
      <c r="AE313" s="24" t="s">
        <v>10</v>
      </c>
      <c r="AF313" s="24" t="s">
        <v>10</v>
      </c>
      <c r="AG313" s="24" t="s">
        <v>10</v>
      </c>
      <c r="AH313" s="24" t="s">
        <v>10</v>
      </c>
      <c r="AI313" s="24" t="s">
        <v>10</v>
      </c>
      <c r="AJ313" s="24" t="s">
        <v>10</v>
      </c>
      <c r="AK313" s="24" t="s">
        <v>10</v>
      </c>
      <c r="AL313" s="24" t="s">
        <v>10</v>
      </c>
      <c r="AM313" s="24" t="s">
        <v>10</v>
      </c>
      <c r="AN313" s="24" t="s">
        <v>10</v>
      </c>
      <c r="AO313" s="24" t="s">
        <v>10</v>
      </c>
      <c r="AP313" s="24" t="s">
        <v>10</v>
      </c>
      <c r="AX313" s="24">
        <f t="shared" si="13"/>
        <v>75</v>
      </c>
      <c r="AY313" s="24">
        <f t="shared" si="14"/>
        <v>4</v>
      </c>
    </row>
    <row r="314" spans="1:51" x14ac:dyDescent="0.25">
      <c r="A314" s="24" t="str">
        <f>IF(ISERROR(MATCH(E314,PWR_Lab!$S$3:$S$140,0)),"*","")</f>
        <v/>
      </c>
      <c r="B314" s="24" t="s">
        <v>18</v>
      </c>
      <c r="C314" s="24" t="str">
        <f t="shared" si="12"/>
        <v>UCPWR_FLAB-P</v>
      </c>
      <c r="D314" s="24" t="s">
        <v>12</v>
      </c>
      <c r="E314" s="24" t="str" cm="1">
        <f t="array" ref="E314">INDEX(PWR_Lab!$A$2:$A$179,AX314)</f>
        <v>XUPSELC</v>
      </c>
      <c r="F314" s="24" t="s">
        <v>7</v>
      </c>
      <c r="G314" s="24" t="s">
        <v>7</v>
      </c>
      <c r="H314" s="24" t="s">
        <v>7</v>
      </c>
      <c r="I314" s="24">
        <v>3</v>
      </c>
      <c r="J314" s="24" cm="1">
        <f t="array" ref="J314">-INDEX(PWR_Lab!$F$2:$I$179,AX314,AY314)</f>
        <v>-2.656E-2</v>
      </c>
      <c r="K314" s="24" t="s">
        <v>10</v>
      </c>
      <c r="L314" s="24" t="s">
        <v>10</v>
      </c>
      <c r="M314" s="24" t="s">
        <v>10</v>
      </c>
      <c r="N314" s="24" t="s">
        <v>10</v>
      </c>
      <c r="O314" s="24" t="s">
        <v>10</v>
      </c>
      <c r="P314" s="24" t="s">
        <v>10</v>
      </c>
      <c r="Q314" s="24" t="s">
        <v>10</v>
      </c>
      <c r="R314" s="24" t="s">
        <v>10</v>
      </c>
      <c r="S314" s="24" t="s">
        <v>10</v>
      </c>
      <c r="T314" s="24" t="s">
        <v>10</v>
      </c>
      <c r="U314" s="24" t="s">
        <v>10</v>
      </c>
      <c r="V314" s="24" t="s">
        <v>10</v>
      </c>
      <c r="W314" s="24" t="s">
        <v>10</v>
      </c>
      <c r="X314" s="24" t="s">
        <v>10</v>
      </c>
      <c r="Y314" s="24" t="s">
        <v>10</v>
      </c>
      <c r="Z314" s="24" t="s">
        <v>10</v>
      </c>
      <c r="AA314" s="24" t="s">
        <v>10</v>
      </c>
      <c r="AB314" s="24" t="s">
        <v>10</v>
      </c>
      <c r="AC314" s="24" t="s">
        <v>10</v>
      </c>
      <c r="AD314" s="24" t="s">
        <v>10</v>
      </c>
      <c r="AE314" s="24" t="s">
        <v>10</v>
      </c>
      <c r="AF314" s="24" t="s">
        <v>10</v>
      </c>
      <c r="AG314" s="24" t="s">
        <v>10</v>
      </c>
      <c r="AH314" s="24" t="s">
        <v>10</v>
      </c>
      <c r="AI314" s="24" t="s">
        <v>10</v>
      </c>
      <c r="AJ314" s="24" t="s">
        <v>10</v>
      </c>
      <c r="AK314" s="24" t="s">
        <v>10</v>
      </c>
      <c r="AL314" s="24" t="s">
        <v>10</v>
      </c>
      <c r="AM314" s="24" t="s">
        <v>10</v>
      </c>
      <c r="AN314" s="24" t="s">
        <v>10</v>
      </c>
      <c r="AO314" s="24" t="s">
        <v>10</v>
      </c>
      <c r="AP314" s="24" t="s">
        <v>10</v>
      </c>
      <c r="AX314" s="24">
        <f t="shared" si="13"/>
        <v>76</v>
      </c>
      <c r="AY314" s="24">
        <f t="shared" si="14"/>
        <v>1</v>
      </c>
    </row>
    <row r="315" spans="1:51" x14ac:dyDescent="0.25">
      <c r="A315" s="24" t="str">
        <f>IF(ISERROR(MATCH(E315,PWR_Lab!$S$3:$S$140,0)),"*","")</f>
        <v/>
      </c>
      <c r="B315" s="24" t="s">
        <v>18</v>
      </c>
      <c r="C315" s="24" t="str">
        <f t="shared" si="12"/>
        <v>UCPWR_FLAB-M</v>
      </c>
      <c r="D315" s="24" t="s">
        <v>12</v>
      </c>
      <c r="E315" s="24" t="str" cm="1">
        <f t="array" ref="E315">INDEX(PWR_Lab!$A$2:$A$179,AX315)</f>
        <v>XUPSELC</v>
      </c>
      <c r="F315" s="24" t="s">
        <v>7</v>
      </c>
      <c r="G315" s="24" t="s">
        <v>7</v>
      </c>
      <c r="H315" s="24" t="s">
        <v>7</v>
      </c>
      <c r="I315" s="24">
        <v>3</v>
      </c>
      <c r="J315" s="24" cm="1">
        <f t="array" ref="J315">-INDEX(PWR_Lab!$F$2:$I$179,AX315,AY315)</f>
        <v>-3.023E-2</v>
      </c>
      <c r="K315" s="24" t="s">
        <v>10</v>
      </c>
      <c r="L315" s="24" t="s">
        <v>10</v>
      </c>
      <c r="M315" s="24" t="s">
        <v>10</v>
      </c>
      <c r="N315" s="24" t="s">
        <v>10</v>
      </c>
      <c r="O315" s="24" t="s">
        <v>10</v>
      </c>
      <c r="P315" s="24" t="s">
        <v>10</v>
      </c>
      <c r="Q315" s="24" t="s">
        <v>10</v>
      </c>
      <c r="R315" s="24" t="s">
        <v>10</v>
      </c>
      <c r="S315" s="24" t="s">
        <v>10</v>
      </c>
      <c r="T315" s="24" t="s">
        <v>10</v>
      </c>
      <c r="U315" s="24" t="s">
        <v>10</v>
      </c>
      <c r="V315" s="24" t="s">
        <v>10</v>
      </c>
      <c r="W315" s="24" t="s">
        <v>10</v>
      </c>
      <c r="X315" s="24" t="s">
        <v>10</v>
      </c>
      <c r="Y315" s="24" t="s">
        <v>10</v>
      </c>
      <c r="Z315" s="24" t="s">
        <v>10</v>
      </c>
      <c r="AA315" s="24" t="s">
        <v>10</v>
      </c>
      <c r="AB315" s="24" t="s">
        <v>10</v>
      </c>
      <c r="AC315" s="24" t="s">
        <v>10</v>
      </c>
      <c r="AD315" s="24" t="s">
        <v>10</v>
      </c>
      <c r="AE315" s="24" t="s">
        <v>10</v>
      </c>
      <c r="AF315" s="24" t="s">
        <v>10</v>
      </c>
      <c r="AG315" s="24" t="s">
        <v>10</v>
      </c>
      <c r="AH315" s="24" t="s">
        <v>10</v>
      </c>
      <c r="AI315" s="24" t="s">
        <v>10</v>
      </c>
      <c r="AJ315" s="24" t="s">
        <v>10</v>
      </c>
      <c r="AK315" s="24" t="s">
        <v>10</v>
      </c>
      <c r="AL315" s="24" t="s">
        <v>10</v>
      </c>
      <c r="AM315" s="24" t="s">
        <v>10</v>
      </c>
      <c r="AN315" s="24" t="s">
        <v>10</v>
      </c>
      <c r="AO315" s="24" t="s">
        <v>10</v>
      </c>
      <c r="AP315" s="24" t="s">
        <v>10</v>
      </c>
      <c r="AX315" s="24">
        <f t="shared" si="13"/>
        <v>76</v>
      </c>
      <c r="AY315" s="24">
        <f t="shared" si="14"/>
        <v>2</v>
      </c>
    </row>
    <row r="316" spans="1:51" x14ac:dyDescent="0.25">
      <c r="A316" s="24" t="str">
        <f>IF(ISERROR(MATCH(E316,PWR_Lab!$S$3:$S$140,0)),"*","")</f>
        <v/>
      </c>
      <c r="B316" s="24" t="s">
        <v>18</v>
      </c>
      <c r="C316" s="24" t="str">
        <f t="shared" si="12"/>
        <v>UCPWR_FLAB-S</v>
      </c>
      <c r="D316" s="24" t="s">
        <v>12</v>
      </c>
      <c r="E316" s="24" t="str" cm="1">
        <f t="array" ref="E316">INDEX(PWR_Lab!$A$2:$A$179,AX316)</f>
        <v>XUPSELC</v>
      </c>
      <c r="F316" s="24" t="s">
        <v>7</v>
      </c>
      <c r="G316" s="24" t="s">
        <v>7</v>
      </c>
      <c r="H316" s="24" t="s">
        <v>7</v>
      </c>
      <c r="I316" s="24">
        <v>3</v>
      </c>
      <c r="J316" s="24" cm="1">
        <f t="array" ref="J316">-INDEX(PWR_Lab!$F$2:$I$179,AX316,AY316)</f>
        <v>-0.10002999999999999</v>
      </c>
      <c r="K316" s="24" t="s">
        <v>10</v>
      </c>
      <c r="L316" s="24" t="s">
        <v>10</v>
      </c>
      <c r="M316" s="24" t="s">
        <v>10</v>
      </c>
      <c r="N316" s="24" t="s">
        <v>10</v>
      </c>
      <c r="O316" s="24" t="s">
        <v>10</v>
      </c>
      <c r="P316" s="24" t="s">
        <v>10</v>
      </c>
      <c r="Q316" s="24" t="s">
        <v>10</v>
      </c>
      <c r="R316" s="24" t="s">
        <v>10</v>
      </c>
      <c r="S316" s="24" t="s">
        <v>10</v>
      </c>
      <c r="T316" s="24" t="s">
        <v>10</v>
      </c>
      <c r="U316" s="24" t="s">
        <v>10</v>
      </c>
      <c r="V316" s="24" t="s">
        <v>10</v>
      </c>
      <c r="W316" s="24" t="s">
        <v>10</v>
      </c>
      <c r="X316" s="24" t="s">
        <v>10</v>
      </c>
      <c r="Y316" s="24" t="s">
        <v>10</v>
      </c>
      <c r="Z316" s="24" t="s">
        <v>10</v>
      </c>
      <c r="AA316" s="24" t="s">
        <v>10</v>
      </c>
      <c r="AB316" s="24" t="s">
        <v>10</v>
      </c>
      <c r="AC316" s="24" t="s">
        <v>10</v>
      </c>
      <c r="AD316" s="24" t="s">
        <v>10</v>
      </c>
      <c r="AE316" s="24" t="s">
        <v>10</v>
      </c>
      <c r="AF316" s="24" t="s">
        <v>10</v>
      </c>
      <c r="AG316" s="24" t="s">
        <v>10</v>
      </c>
      <c r="AH316" s="24" t="s">
        <v>10</v>
      </c>
      <c r="AI316" s="24" t="s">
        <v>10</v>
      </c>
      <c r="AJ316" s="24" t="s">
        <v>10</v>
      </c>
      <c r="AK316" s="24" t="s">
        <v>10</v>
      </c>
      <c r="AL316" s="24" t="s">
        <v>10</v>
      </c>
      <c r="AM316" s="24" t="s">
        <v>10</v>
      </c>
      <c r="AN316" s="24" t="s">
        <v>10</v>
      </c>
      <c r="AO316" s="24" t="s">
        <v>10</v>
      </c>
      <c r="AP316" s="24" t="s">
        <v>10</v>
      </c>
      <c r="AX316" s="24">
        <f t="shared" si="13"/>
        <v>76</v>
      </c>
      <c r="AY316" s="24">
        <f t="shared" si="14"/>
        <v>3</v>
      </c>
    </row>
    <row r="317" spans="1:51" x14ac:dyDescent="0.25">
      <c r="A317" s="24" t="str">
        <f>IF(ISERROR(MATCH(E317,PWR_Lab!$S$3:$S$140,0)),"*","")</f>
        <v/>
      </c>
      <c r="B317" s="24" t="s">
        <v>18</v>
      </c>
      <c r="C317" s="24" t="str">
        <f t="shared" si="12"/>
        <v>UCPWR_FLAB-T</v>
      </c>
      <c r="D317" s="24" t="s">
        <v>12</v>
      </c>
      <c r="E317" s="24" t="str" cm="1">
        <f t="array" ref="E317">INDEX(PWR_Lab!$A$2:$A$179,AX317)</f>
        <v>XUPSELC</v>
      </c>
      <c r="F317" s="24" t="s">
        <v>7</v>
      </c>
      <c r="G317" s="24" t="s">
        <v>7</v>
      </c>
      <c r="H317" s="24" t="s">
        <v>7</v>
      </c>
      <c r="I317" s="24">
        <v>3</v>
      </c>
      <c r="J317" s="24" cm="1">
        <f t="array" ref="J317">-INDEX(PWR_Lab!$F$2:$I$179,AX317,AY317)</f>
        <v>-0.35811999999999999</v>
      </c>
      <c r="K317" s="24" t="s">
        <v>10</v>
      </c>
      <c r="L317" s="24" t="s">
        <v>10</v>
      </c>
      <c r="M317" s="24" t="s">
        <v>10</v>
      </c>
      <c r="N317" s="24" t="s">
        <v>10</v>
      </c>
      <c r="O317" s="24" t="s">
        <v>10</v>
      </c>
      <c r="P317" s="24" t="s">
        <v>10</v>
      </c>
      <c r="Q317" s="24" t="s">
        <v>10</v>
      </c>
      <c r="R317" s="24" t="s">
        <v>10</v>
      </c>
      <c r="S317" s="24" t="s">
        <v>10</v>
      </c>
      <c r="T317" s="24" t="s">
        <v>10</v>
      </c>
      <c r="U317" s="24" t="s">
        <v>10</v>
      </c>
      <c r="V317" s="24" t="s">
        <v>10</v>
      </c>
      <c r="W317" s="24" t="s">
        <v>10</v>
      </c>
      <c r="X317" s="24" t="s">
        <v>10</v>
      </c>
      <c r="Y317" s="24" t="s">
        <v>10</v>
      </c>
      <c r="Z317" s="24" t="s">
        <v>10</v>
      </c>
      <c r="AA317" s="24" t="s">
        <v>10</v>
      </c>
      <c r="AB317" s="24" t="s">
        <v>10</v>
      </c>
      <c r="AC317" s="24" t="s">
        <v>10</v>
      </c>
      <c r="AD317" s="24" t="s">
        <v>10</v>
      </c>
      <c r="AE317" s="24" t="s">
        <v>10</v>
      </c>
      <c r="AF317" s="24" t="s">
        <v>10</v>
      </c>
      <c r="AG317" s="24" t="s">
        <v>10</v>
      </c>
      <c r="AH317" s="24" t="s">
        <v>10</v>
      </c>
      <c r="AI317" s="24" t="s">
        <v>10</v>
      </c>
      <c r="AJ317" s="24" t="s">
        <v>10</v>
      </c>
      <c r="AK317" s="24" t="s">
        <v>10</v>
      </c>
      <c r="AL317" s="24" t="s">
        <v>10</v>
      </c>
      <c r="AM317" s="24" t="s">
        <v>10</v>
      </c>
      <c r="AN317" s="24" t="s">
        <v>10</v>
      </c>
      <c r="AO317" s="24" t="s">
        <v>10</v>
      </c>
      <c r="AP317" s="24" t="s">
        <v>10</v>
      </c>
      <c r="AX317" s="24">
        <f t="shared" si="13"/>
        <v>76</v>
      </c>
      <c r="AY317" s="24">
        <f t="shared" si="14"/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902AA-E29E-450E-A745-0B927CB6E9D2}">
  <sheetPr codeName="Sheet9">
    <tabColor theme="5"/>
  </sheetPr>
  <dimension ref="A1:T77"/>
  <sheetViews>
    <sheetView workbookViewId="0"/>
  </sheetViews>
  <sheetFormatPr defaultRowHeight="15" x14ac:dyDescent="0.25"/>
  <cols>
    <col min="1" max="1" width="14.28515625" style="16" bestFit="1" customWidth="1"/>
    <col min="2" max="2" width="22.5703125" style="16" customWidth="1"/>
    <col min="3" max="3" width="9.140625" style="16"/>
    <col min="4" max="4" width="26.7109375" style="16" bestFit="1" customWidth="1"/>
    <col min="5" max="5" width="33.5703125" style="16" customWidth="1"/>
    <col min="6" max="16384" width="9.140625" style="16"/>
  </cols>
  <sheetData>
    <row r="1" spans="1:20" x14ac:dyDescent="0.25">
      <c r="A1" s="16" t="s">
        <v>252</v>
      </c>
      <c r="B1" s="16" t="s">
        <v>250</v>
      </c>
      <c r="C1" s="16" t="s">
        <v>249</v>
      </c>
      <c r="D1" s="16" t="s">
        <v>248</v>
      </c>
      <c r="E1" s="16" t="s">
        <v>251</v>
      </c>
      <c r="F1" s="16" t="s">
        <v>247</v>
      </c>
      <c r="G1" s="16" t="s">
        <v>246</v>
      </c>
      <c r="H1" s="16" t="s">
        <v>245</v>
      </c>
      <c r="I1" s="16" t="s">
        <v>244</v>
      </c>
      <c r="J1" s="16" t="s">
        <v>243</v>
      </c>
    </row>
    <row r="2" spans="1:20" x14ac:dyDescent="0.25">
      <c r="A2" s="16" t="s">
        <v>240</v>
      </c>
      <c r="B2" s="16" t="s">
        <v>58</v>
      </c>
      <c r="C2" s="16" t="s">
        <v>238</v>
      </c>
      <c r="D2" s="16" t="s">
        <v>238</v>
      </c>
      <c r="E2" s="16" t="s">
        <v>239</v>
      </c>
      <c r="F2" s="16" cm="1">
        <f t="array" ref="F2">INDEX('Lab.Calcs.Assumptions'!B$4:B$30,$J2)</f>
        <v>1.72E-2</v>
      </c>
      <c r="G2" s="16" cm="1">
        <f t="array" ref="G2">INDEX('Lab.Calcs.Assumptions'!C$4:C$30,$J2)</f>
        <v>1.958E-2</v>
      </c>
      <c r="H2" s="16" cm="1">
        <f t="array" ref="H2">INDEX('Lab.Calcs.Assumptions'!D$4:D$30,$J2)</f>
        <v>6.4769999999999994E-2</v>
      </c>
      <c r="I2" s="16" cm="1">
        <f t="array" ref="I2">INDEX('Lab.Calcs.Assumptions'!E$4:E$30,$J2)</f>
        <v>0.23189000000000001</v>
      </c>
      <c r="J2" s="16">
        <f>MATCH(D2,'Lab.Calcs.Assumptions'!$A$4:$A$30,0)</f>
        <v>1</v>
      </c>
      <c r="R2" s="16" t="s">
        <v>721</v>
      </c>
    </row>
    <row r="3" spans="1:20" x14ac:dyDescent="0.25">
      <c r="A3" s="16" t="s">
        <v>242</v>
      </c>
      <c r="B3" s="16" t="s">
        <v>58</v>
      </c>
      <c r="C3" s="16" t="s">
        <v>238</v>
      </c>
      <c r="D3" s="16" t="s">
        <v>238</v>
      </c>
      <c r="E3" s="16" t="s">
        <v>241</v>
      </c>
      <c r="F3" s="16" cm="1">
        <f t="array" ref="F3">INDEX('Lab.Calcs.Assumptions'!B$4:B$30,$J3)</f>
        <v>1.72E-2</v>
      </c>
      <c r="G3" s="16" cm="1">
        <f t="array" ref="G3">INDEX('Lab.Calcs.Assumptions'!C$4:C$30,$J3)</f>
        <v>1.958E-2</v>
      </c>
      <c r="H3" s="16" cm="1">
        <f t="array" ref="H3">INDEX('Lab.Calcs.Assumptions'!D$4:D$30,$J3)</f>
        <v>6.4769999999999994E-2</v>
      </c>
      <c r="I3" s="16" cm="1">
        <f t="array" ref="I3">INDEX('Lab.Calcs.Assumptions'!E$4:E$30,$J3)</f>
        <v>0.23189000000000001</v>
      </c>
      <c r="J3" s="16">
        <f>MATCH(D3,'Lab.Calcs.Assumptions'!$A$4:$A$30,0)</f>
        <v>1</v>
      </c>
      <c r="R3" s="16" t="s">
        <v>0</v>
      </c>
      <c r="S3" s="16" t="s">
        <v>90</v>
      </c>
      <c r="T3" s="16" t="s">
        <v>719</v>
      </c>
    </row>
    <row r="4" spans="1:20" x14ac:dyDescent="0.25">
      <c r="A4" s="16" t="s">
        <v>237</v>
      </c>
      <c r="B4" s="16" t="s">
        <v>58</v>
      </c>
      <c r="C4" s="16" t="s">
        <v>233</v>
      </c>
      <c r="D4" s="16" t="s">
        <v>233</v>
      </c>
      <c r="E4" s="16" t="s">
        <v>236</v>
      </c>
      <c r="F4" s="16" cm="1">
        <f t="array" ref="F4">INDEX('Lab.Calcs.Assumptions'!B$4:B$30,$J4)</f>
        <v>1.72E-2</v>
      </c>
      <c r="G4" s="16" cm="1">
        <f t="array" ref="G4">INDEX('Lab.Calcs.Assumptions'!C$4:C$30,$J4)</f>
        <v>1.958E-2</v>
      </c>
      <c r="H4" s="16" cm="1">
        <f t="array" ref="H4">INDEX('Lab.Calcs.Assumptions'!D$4:D$30,$J4)</f>
        <v>6.4769999999999994E-2</v>
      </c>
      <c r="I4" s="16" cm="1">
        <f t="array" ref="I4">INDEX('Lab.Calcs.Assumptions'!E$4:E$30,$J4)</f>
        <v>0.23189000000000001</v>
      </c>
      <c r="J4" s="16">
        <f>MATCH(D4,'Lab.Calcs.Assumptions'!$A$4:$A$30,0)</f>
        <v>2</v>
      </c>
      <c r="R4" s="16" t="s">
        <v>0</v>
      </c>
      <c r="S4" s="16" t="s">
        <v>87</v>
      </c>
      <c r="T4" s="16" t="s">
        <v>719</v>
      </c>
    </row>
    <row r="5" spans="1:20" x14ac:dyDescent="0.25">
      <c r="A5" s="16" t="s">
        <v>235</v>
      </c>
      <c r="B5" s="16" t="s">
        <v>58</v>
      </c>
      <c r="C5" s="16" t="s">
        <v>233</v>
      </c>
      <c r="D5" s="16" t="s">
        <v>233</v>
      </c>
      <c r="E5" s="16" t="s">
        <v>234</v>
      </c>
      <c r="F5" s="16" cm="1">
        <f t="array" ref="F5">INDEX('Lab.Calcs.Assumptions'!B$4:B$30,$J5)</f>
        <v>1.72E-2</v>
      </c>
      <c r="G5" s="16" cm="1">
        <f t="array" ref="G5">INDEX('Lab.Calcs.Assumptions'!C$4:C$30,$J5)</f>
        <v>1.958E-2</v>
      </c>
      <c r="H5" s="16" cm="1">
        <f t="array" ref="H5">INDEX('Lab.Calcs.Assumptions'!D$4:D$30,$J5)</f>
        <v>6.4769999999999994E-2</v>
      </c>
      <c r="I5" s="16" cm="1">
        <f t="array" ref="I5">INDEX('Lab.Calcs.Assumptions'!E$4:E$30,$J5)</f>
        <v>0.23189000000000001</v>
      </c>
      <c r="J5" s="16">
        <f>MATCH(D5,'Lab.Calcs.Assumptions'!$A$4:$A$30,0)</f>
        <v>2</v>
      </c>
      <c r="R5" s="16" t="s">
        <v>0</v>
      </c>
      <c r="S5" s="16" t="s">
        <v>720</v>
      </c>
      <c r="T5" s="16" t="s">
        <v>719</v>
      </c>
    </row>
    <row r="6" spans="1:20" x14ac:dyDescent="0.25">
      <c r="A6" s="16" t="s">
        <v>232</v>
      </c>
      <c r="B6" s="16" t="s">
        <v>58</v>
      </c>
      <c r="C6" s="16" t="s">
        <v>226</v>
      </c>
      <c r="D6" s="16" t="s">
        <v>226</v>
      </c>
      <c r="E6" s="16" t="s">
        <v>231</v>
      </c>
      <c r="F6" s="16" cm="1">
        <f t="array" ref="F6">INDEX('Lab.Calcs.Assumptions'!B$4:B$30,$J6)</f>
        <v>1.72E-2</v>
      </c>
      <c r="G6" s="16" cm="1">
        <f t="array" ref="G6">INDEX('Lab.Calcs.Assumptions'!C$4:C$30,$J6)</f>
        <v>1.958E-2</v>
      </c>
      <c r="H6" s="16" cm="1">
        <f t="array" ref="H6">INDEX('Lab.Calcs.Assumptions'!D$4:D$30,$J6)</f>
        <v>6.4769999999999994E-2</v>
      </c>
      <c r="I6" s="16" cm="1">
        <f t="array" ref="I6">INDEX('Lab.Calcs.Assumptions'!E$4:E$30,$J6)</f>
        <v>0.23189000000000001</v>
      </c>
      <c r="J6" s="16">
        <f>MATCH(D6,'Lab.Calcs.Assumptions'!$A$4:$A$30,0)</f>
        <v>3</v>
      </c>
      <c r="R6" s="16" t="s">
        <v>0</v>
      </c>
      <c r="S6" s="16" t="s">
        <v>66</v>
      </c>
      <c r="T6" s="16" t="s">
        <v>719</v>
      </c>
    </row>
    <row r="7" spans="1:20" x14ac:dyDescent="0.25">
      <c r="A7" s="16" t="s">
        <v>222</v>
      </c>
      <c r="B7" s="16" t="s">
        <v>58</v>
      </c>
      <c r="C7" s="16" t="s">
        <v>702</v>
      </c>
      <c r="D7" s="16" t="s">
        <v>103</v>
      </c>
      <c r="E7" s="16" t="s">
        <v>221</v>
      </c>
      <c r="F7" s="16" cm="1">
        <f t="array" ref="F7">INDEX('Lab.Calcs.Assumptions'!B$4:B$30,$J7)</f>
        <v>0</v>
      </c>
      <c r="G7" s="16" cm="1">
        <f t="array" ref="G7">INDEX('Lab.Calcs.Assumptions'!C$4:C$30,$J7)</f>
        <v>0</v>
      </c>
      <c r="H7" s="16" cm="1">
        <f t="array" ref="H7">INDEX('Lab.Calcs.Assumptions'!D$4:D$30,$J7)</f>
        <v>0</v>
      </c>
      <c r="I7" s="16" cm="1">
        <f t="array" ref="I7">INDEX('Lab.Calcs.Assumptions'!E$4:E$30,$J7)</f>
        <v>0</v>
      </c>
      <c r="J7" s="16">
        <f>MATCH(D7,'Lab.Calcs.Assumptions'!$A$4:$A$30,0)</f>
        <v>4</v>
      </c>
      <c r="R7" s="16" t="s">
        <v>0</v>
      </c>
      <c r="S7" s="16" t="s">
        <v>63</v>
      </c>
      <c r="T7" s="16" t="s">
        <v>719</v>
      </c>
    </row>
    <row r="8" spans="1:20" x14ac:dyDescent="0.25">
      <c r="A8" s="16" t="s">
        <v>230</v>
      </c>
      <c r="B8" s="16" t="s">
        <v>58</v>
      </c>
      <c r="C8" s="16" t="s">
        <v>702</v>
      </c>
      <c r="D8" s="16" t="s">
        <v>103</v>
      </c>
      <c r="E8" s="16" t="s">
        <v>229</v>
      </c>
      <c r="F8" s="16" cm="1">
        <f t="array" ref="F8">INDEX('Lab.Calcs.Assumptions'!B$4:B$30,$J8)</f>
        <v>0</v>
      </c>
      <c r="G8" s="16" cm="1">
        <f t="array" ref="G8">INDEX('Lab.Calcs.Assumptions'!C$4:C$30,$J8)</f>
        <v>0</v>
      </c>
      <c r="H8" s="16" cm="1">
        <f t="array" ref="H8">INDEX('Lab.Calcs.Assumptions'!D$4:D$30,$J8)</f>
        <v>0</v>
      </c>
      <c r="I8" s="16" cm="1">
        <f t="array" ref="I8">INDEX('Lab.Calcs.Assumptions'!E$4:E$30,$J8)</f>
        <v>0</v>
      </c>
      <c r="J8" s="16">
        <f>MATCH(D8,'Lab.Calcs.Assumptions'!$A$4:$A$30,0)</f>
        <v>4</v>
      </c>
      <c r="R8" s="16" t="s">
        <v>0</v>
      </c>
      <c r="S8" s="16" t="s">
        <v>60</v>
      </c>
      <c r="T8" s="16" t="s">
        <v>719</v>
      </c>
    </row>
    <row r="9" spans="1:20" x14ac:dyDescent="0.25">
      <c r="A9" s="16" t="s">
        <v>228</v>
      </c>
      <c r="B9" s="16" t="s">
        <v>58</v>
      </c>
      <c r="C9" s="16" t="s">
        <v>226</v>
      </c>
      <c r="D9" s="16" t="s">
        <v>226</v>
      </c>
      <c r="E9" s="16" t="s">
        <v>227</v>
      </c>
      <c r="F9" s="16" cm="1">
        <f t="array" ref="F9">INDEX('Lab.Calcs.Assumptions'!B$4:B$30,$J9)</f>
        <v>1.72E-2</v>
      </c>
      <c r="G9" s="16" cm="1">
        <f t="array" ref="G9">INDEX('Lab.Calcs.Assumptions'!C$4:C$30,$J9)</f>
        <v>1.958E-2</v>
      </c>
      <c r="H9" s="16" cm="1">
        <f t="array" ref="H9">INDEX('Lab.Calcs.Assumptions'!D$4:D$30,$J9)</f>
        <v>6.4769999999999994E-2</v>
      </c>
      <c r="I9" s="16" cm="1">
        <f t="array" ref="I9">INDEX('Lab.Calcs.Assumptions'!E$4:E$30,$J9)</f>
        <v>0.23189000000000001</v>
      </c>
      <c r="J9" s="16">
        <f>MATCH(D9,'Lab.Calcs.Assumptions'!$A$4:$A$30,0)</f>
        <v>3</v>
      </c>
      <c r="R9" s="16" t="s">
        <v>0</v>
      </c>
      <c r="S9" s="16" t="s">
        <v>84</v>
      </c>
      <c r="T9" s="16" t="s">
        <v>719</v>
      </c>
    </row>
    <row r="10" spans="1:20" x14ac:dyDescent="0.25">
      <c r="A10" s="16" t="s">
        <v>51</v>
      </c>
      <c r="B10" s="16" t="s">
        <v>58</v>
      </c>
      <c r="C10" s="16" t="s">
        <v>191</v>
      </c>
      <c r="D10" s="16" t="s">
        <v>214</v>
      </c>
      <c r="E10" s="16" t="s">
        <v>216</v>
      </c>
      <c r="F10" s="16" cm="1">
        <f t="array" ref="F10">INDEX('Lab.Calcs.Assumptions'!B$4:B$30,$J10)</f>
        <v>1.941E-2</v>
      </c>
      <c r="G10" s="16" cm="1">
        <f t="array" ref="G10">INDEX('Lab.Calcs.Assumptions'!C$4:C$30,$J10)</f>
        <v>2.2089999999999999E-2</v>
      </c>
      <c r="H10" s="16" cm="1">
        <f t="array" ref="H10">INDEX('Lab.Calcs.Assumptions'!D$4:D$30,$J10)</f>
        <v>7.3090000000000002E-2</v>
      </c>
      <c r="I10" s="16" cm="1">
        <f t="array" ref="I10">INDEX('Lab.Calcs.Assumptions'!E$4:E$30,$J10)</f>
        <v>0.26167000000000001</v>
      </c>
      <c r="J10" s="16">
        <f>MATCH(D10,'Lab.Calcs.Assumptions'!$A$4:$A$30,0)</f>
        <v>5</v>
      </c>
      <c r="R10" s="16" t="s">
        <v>0</v>
      </c>
      <c r="S10" s="16" t="s">
        <v>82</v>
      </c>
      <c r="T10" s="16" t="s">
        <v>719</v>
      </c>
    </row>
    <row r="11" spans="1:20" x14ac:dyDescent="0.25">
      <c r="A11" s="16" t="s">
        <v>52</v>
      </c>
      <c r="B11" s="16" t="s">
        <v>58</v>
      </c>
      <c r="C11" s="16" t="s">
        <v>191</v>
      </c>
      <c r="D11" s="16" t="s">
        <v>214</v>
      </c>
      <c r="E11" s="16" t="s">
        <v>215</v>
      </c>
      <c r="F11" s="16" cm="1">
        <f t="array" ref="F11">INDEX('Lab.Calcs.Assumptions'!B$4:B$30,$J11)</f>
        <v>1.941E-2</v>
      </c>
      <c r="G11" s="16" cm="1">
        <f t="array" ref="G11">INDEX('Lab.Calcs.Assumptions'!C$4:C$30,$J11)</f>
        <v>2.2089999999999999E-2</v>
      </c>
      <c r="H11" s="16" cm="1">
        <f t="array" ref="H11">INDEX('Lab.Calcs.Assumptions'!D$4:D$30,$J11)</f>
        <v>7.3090000000000002E-2</v>
      </c>
      <c r="I11" s="16" cm="1">
        <f t="array" ref="I11">INDEX('Lab.Calcs.Assumptions'!E$4:E$30,$J11)</f>
        <v>0.26167000000000001</v>
      </c>
      <c r="J11" s="16">
        <f>MATCH(D11,'Lab.Calcs.Assumptions'!$A$4:$A$30,0)</f>
        <v>5</v>
      </c>
      <c r="R11" s="16" t="s">
        <v>0</v>
      </c>
      <c r="S11" s="16" t="s">
        <v>80</v>
      </c>
      <c r="T11" s="16" t="s">
        <v>719</v>
      </c>
    </row>
    <row r="12" spans="1:20" x14ac:dyDescent="0.25">
      <c r="A12" s="16" t="s">
        <v>213</v>
      </c>
      <c r="B12" s="16" t="s">
        <v>58</v>
      </c>
      <c r="C12" s="16" t="s">
        <v>191</v>
      </c>
      <c r="D12" s="16" t="s">
        <v>197</v>
      </c>
      <c r="E12" s="16" t="s">
        <v>212</v>
      </c>
      <c r="F12" s="16" cm="1">
        <f t="array" ref="F12">INDEX('Lab.Calcs.Assumptions'!B$4:B$30,$J12)</f>
        <v>1.941E-2</v>
      </c>
      <c r="G12" s="16" cm="1">
        <f t="array" ref="G12">INDEX('Lab.Calcs.Assumptions'!C$4:C$30,$J12)</f>
        <v>2.2089999999999999E-2</v>
      </c>
      <c r="H12" s="16" cm="1">
        <f t="array" ref="H12">INDEX('Lab.Calcs.Assumptions'!D$4:D$30,$J12)</f>
        <v>7.3090000000000002E-2</v>
      </c>
      <c r="I12" s="16" cm="1">
        <f t="array" ref="I12">INDEX('Lab.Calcs.Assumptions'!E$4:E$30,$J12)</f>
        <v>0.26167000000000001</v>
      </c>
      <c r="J12" s="16">
        <f>MATCH(D12,'Lab.Calcs.Assumptions'!$A$4:$A$30,0)</f>
        <v>6</v>
      </c>
      <c r="R12" s="16" t="s">
        <v>0</v>
      </c>
      <c r="S12" s="16" t="s">
        <v>78</v>
      </c>
      <c r="T12" s="16" t="s">
        <v>719</v>
      </c>
    </row>
    <row r="13" spans="1:20" x14ac:dyDescent="0.25">
      <c r="A13" s="16" t="s">
        <v>211</v>
      </c>
      <c r="B13" s="16" t="s">
        <v>58</v>
      </c>
      <c r="C13" s="16" t="s">
        <v>191</v>
      </c>
      <c r="D13" s="16" t="s">
        <v>197</v>
      </c>
      <c r="E13" s="16" t="s">
        <v>210</v>
      </c>
      <c r="F13" s="16" cm="1">
        <f t="array" ref="F13">INDEX('Lab.Calcs.Assumptions'!B$4:B$30,$J13)</f>
        <v>1.941E-2</v>
      </c>
      <c r="G13" s="16" cm="1">
        <f t="array" ref="G13">INDEX('Lab.Calcs.Assumptions'!C$4:C$30,$J13)</f>
        <v>2.2089999999999999E-2</v>
      </c>
      <c r="H13" s="16" cm="1">
        <f t="array" ref="H13">INDEX('Lab.Calcs.Assumptions'!D$4:D$30,$J13)</f>
        <v>7.3090000000000002E-2</v>
      </c>
      <c r="I13" s="16" cm="1">
        <f t="array" ref="I13">INDEX('Lab.Calcs.Assumptions'!E$4:E$30,$J13)</f>
        <v>0.26167000000000001</v>
      </c>
      <c r="J13" s="16">
        <f>MATCH(D13,'Lab.Calcs.Assumptions'!$A$4:$A$30,0)</f>
        <v>6</v>
      </c>
      <c r="R13" s="16" t="s">
        <v>0</v>
      </c>
      <c r="S13" s="16" t="s">
        <v>76</v>
      </c>
      <c r="T13" s="16" t="s">
        <v>719</v>
      </c>
    </row>
    <row r="14" spans="1:20" x14ac:dyDescent="0.25">
      <c r="A14" s="16" t="s">
        <v>209</v>
      </c>
      <c r="B14" s="16" t="s">
        <v>58</v>
      </c>
      <c r="C14" s="16" t="s">
        <v>191</v>
      </c>
      <c r="D14" s="16" t="s">
        <v>197</v>
      </c>
      <c r="E14" s="16" t="s">
        <v>208</v>
      </c>
      <c r="F14" s="16" cm="1">
        <f t="array" ref="F14">INDEX('Lab.Calcs.Assumptions'!B$4:B$30,$J14)</f>
        <v>1.941E-2</v>
      </c>
      <c r="G14" s="16" cm="1">
        <f t="array" ref="G14">INDEX('Lab.Calcs.Assumptions'!C$4:C$30,$J14)</f>
        <v>2.2089999999999999E-2</v>
      </c>
      <c r="H14" s="16" cm="1">
        <f t="array" ref="H14">INDEX('Lab.Calcs.Assumptions'!D$4:D$30,$J14)</f>
        <v>7.3090000000000002E-2</v>
      </c>
      <c r="I14" s="16" cm="1">
        <f t="array" ref="I14">INDEX('Lab.Calcs.Assumptions'!E$4:E$30,$J14)</f>
        <v>0.26167000000000001</v>
      </c>
      <c r="J14" s="16">
        <f>MATCH(D14,'Lab.Calcs.Assumptions'!$A$4:$A$30,0)</f>
        <v>6</v>
      </c>
      <c r="R14" s="16" t="s">
        <v>0</v>
      </c>
      <c r="S14" s="16" t="s">
        <v>74</v>
      </c>
      <c r="T14" s="16" t="s">
        <v>719</v>
      </c>
    </row>
    <row r="15" spans="1:20" x14ac:dyDescent="0.25">
      <c r="A15" s="16" t="s">
        <v>207</v>
      </c>
      <c r="B15" s="16" t="s">
        <v>58</v>
      </c>
      <c r="C15" s="16" t="s">
        <v>191</v>
      </c>
      <c r="D15" s="16" t="s">
        <v>197</v>
      </c>
      <c r="E15" s="16" t="s">
        <v>206</v>
      </c>
      <c r="F15" s="16" cm="1">
        <f t="array" ref="F15">INDEX('Lab.Calcs.Assumptions'!B$4:B$30,$J15)</f>
        <v>1.941E-2</v>
      </c>
      <c r="G15" s="16" cm="1">
        <f t="array" ref="G15">INDEX('Lab.Calcs.Assumptions'!C$4:C$30,$J15)</f>
        <v>2.2089999999999999E-2</v>
      </c>
      <c r="H15" s="16" cm="1">
        <f t="array" ref="H15">INDEX('Lab.Calcs.Assumptions'!D$4:D$30,$J15)</f>
        <v>7.3090000000000002E-2</v>
      </c>
      <c r="I15" s="16" cm="1">
        <f t="array" ref="I15">INDEX('Lab.Calcs.Assumptions'!E$4:E$30,$J15)</f>
        <v>0.26167000000000001</v>
      </c>
      <c r="J15" s="16">
        <f>MATCH(D15,'Lab.Calcs.Assumptions'!$A$4:$A$30,0)</f>
        <v>6</v>
      </c>
      <c r="R15" s="16" t="s">
        <v>0</v>
      </c>
      <c r="S15" s="16" t="s">
        <v>72</v>
      </c>
      <c r="T15" s="16" t="s">
        <v>719</v>
      </c>
    </row>
    <row r="16" spans="1:20" x14ac:dyDescent="0.25">
      <c r="A16" s="16" t="s">
        <v>205</v>
      </c>
      <c r="B16" s="16" t="s">
        <v>58</v>
      </c>
      <c r="C16" s="16" t="s">
        <v>191</v>
      </c>
      <c r="D16" s="16" t="s">
        <v>197</v>
      </c>
      <c r="E16" s="16" t="s">
        <v>204</v>
      </c>
      <c r="F16" s="16" cm="1">
        <f t="array" ref="F16">INDEX('Lab.Calcs.Assumptions'!B$4:B$30,$J16)</f>
        <v>1.941E-2</v>
      </c>
      <c r="G16" s="16" cm="1">
        <f t="array" ref="G16">INDEX('Lab.Calcs.Assumptions'!C$4:C$30,$J16)</f>
        <v>2.2089999999999999E-2</v>
      </c>
      <c r="H16" s="16" cm="1">
        <f t="array" ref="H16">INDEX('Lab.Calcs.Assumptions'!D$4:D$30,$J16)</f>
        <v>7.3090000000000002E-2</v>
      </c>
      <c r="I16" s="16" cm="1">
        <f t="array" ref="I16">INDEX('Lab.Calcs.Assumptions'!E$4:E$30,$J16)</f>
        <v>0.26167000000000001</v>
      </c>
      <c r="J16" s="16">
        <f>MATCH(D16,'Lab.Calcs.Assumptions'!$A$4:$A$30,0)</f>
        <v>6</v>
      </c>
      <c r="R16" s="16" t="s">
        <v>0</v>
      </c>
      <c r="S16" s="16" t="s">
        <v>70</v>
      </c>
      <c r="T16" s="16" t="s">
        <v>719</v>
      </c>
    </row>
    <row r="17" spans="1:20" x14ac:dyDescent="0.25">
      <c r="A17" s="16" t="s">
        <v>203</v>
      </c>
      <c r="B17" s="16" t="s">
        <v>58</v>
      </c>
      <c r="C17" s="16" t="s">
        <v>191</v>
      </c>
      <c r="D17" s="16" t="s">
        <v>197</v>
      </c>
      <c r="E17" s="16" t="s">
        <v>202</v>
      </c>
      <c r="F17" s="16" cm="1">
        <f t="array" ref="F17">INDEX('Lab.Calcs.Assumptions'!B$4:B$30,$J17)</f>
        <v>1.941E-2</v>
      </c>
      <c r="G17" s="16" cm="1">
        <f t="array" ref="G17">INDEX('Lab.Calcs.Assumptions'!C$4:C$30,$J17)</f>
        <v>2.2089999999999999E-2</v>
      </c>
      <c r="H17" s="16" cm="1">
        <f t="array" ref="H17">INDEX('Lab.Calcs.Assumptions'!D$4:D$30,$J17)</f>
        <v>7.3090000000000002E-2</v>
      </c>
      <c r="I17" s="16" cm="1">
        <f t="array" ref="I17">INDEX('Lab.Calcs.Assumptions'!E$4:E$30,$J17)</f>
        <v>0.26167000000000001</v>
      </c>
      <c r="J17" s="16">
        <f>MATCH(D17,'Lab.Calcs.Assumptions'!$A$4:$A$30,0)</f>
        <v>6</v>
      </c>
      <c r="R17" s="16" t="s">
        <v>0</v>
      </c>
      <c r="S17" s="16" t="s">
        <v>68</v>
      </c>
      <c r="T17" s="16" t="s">
        <v>719</v>
      </c>
    </row>
    <row r="18" spans="1:20" x14ac:dyDescent="0.25">
      <c r="A18" s="16" t="s">
        <v>201</v>
      </c>
      <c r="B18" s="16" t="s">
        <v>58</v>
      </c>
      <c r="C18" s="16" t="s">
        <v>191</v>
      </c>
      <c r="D18" s="16" t="s">
        <v>197</v>
      </c>
      <c r="E18" s="16" t="s">
        <v>200</v>
      </c>
      <c r="F18" s="16" cm="1">
        <f t="array" ref="F18">INDEX('Lab.Calcs.Assumptions'!B$4:B$30,$J18)</f>
        <v>1.941E-2</v>
      </c>
      <c r="G18" s="16" cm="1">
        <f t="array" ref="G18">INDEX('Lab.Calcs.Assumptions'!C$4:C$30,$J18)</f>
        <v>2.2089999999999999E-2</v>
      </c>
      <c r="H18" s="16" cm="1">
        <f t="array" ref="H18">INDEX('Lab.Calcs.Assumptions'!D$4:D$30,$J18)</f>
        <v>7.3090000000000002E-2</v>
      </c>
      <c r="I18" s="16" cm="1">
        <f t="array" ref="I18">INDEX('Lab.Calcs.Assumptions'!E$4:E$30,$J18)</f>
        <v>0.26167000000000001</v>
      </c>
      <c r="J18" s="16">
        <f>MATCH(D18,'Lab.Calcs.Assumptions'!$A$4:$A$30,0)</f>
        <v>6</v>
      </c>
      <c r="R18" s="16" t="s">
        <v>0</v>
      </c>
      <c r="S18" s="16" t="s">
        <v>237</v>
      </c>
      <c r="T18" s="16" t="s">
        <v>719</v>
      </c>
    </row>
    <row r="19" spans="1:20" x14ac:dyDescent="0.25">
      <c r="A19" s="16" t="s">
        <v>199</v>
      </c>
      <c r="B19" s="16" t="s">
        <v>58</v>
      </c>
      <c r="C19" s="16" t="s">
        <v>191</v>
      </c>
      <c r="D19" s="16" t="s">
        <v>197</v>
      </c>
      <c r="E19" s="16" t="s">
        <v>198</v>
      </c>
      <c r="F19" s="16" cm="1">
        <f t="array" ref="F19">INDEX('Lab.Calcs.Assumptions'!B$4:B$30,$J19)</f>
        <v>1.941E-2</v>
      </c>
      <c r="G19" s="16" cm="1">
        <f t="array" ref="G19">INDEX('Lab.Calcs.Assumptions'!C$4:C$30,$J19)</f>
        <v>2.2089999999999999E-2</v>
      </c>
      <c r="H19" s="16" cm="1">
        <f t="array" ref="H19">INDEX('Lab.Calcs.Assumptions'!D$4:D$30,$J19)</f>
        <v>7.3090000000000002E-2</v>
      </c>
      <c r="I19" s="16" cm="1">
        <f t="array" ref="I19">INDEX('Lab.Calcs.Assumptions'!E$4:E$30,$J19)</f>
        <v>0.26167000000000001</v>
      </c>
      <c r="J19" s="16">
        <f>MATCH(D19,'Lab.Calcs.Assumptions'!$A$4:$A$30,0)</f>
        <v>6</v>
      </c>
      <c r="R19" s="16" t="s">
        <v>0</v>
      </c>
      <c r="S19" s="16" t="s">
        <v>235</v>
      </c>
      <c r="T19" s="16" t="s">
        <v>719</v>
      </c>
    </row>
    <row r="20" spans="1:20" x14ac:dyDescent="0.25">
      <c r="A20" s="16" t="s">
        <v>196</v>
      </c>
      <c r="B20" s="16" t="s">
        <v>58</v>
      </c>
      <c r="C20" s="16" t="s">
        <v>191</v>
      </c>
      <c r="D20" s="16" t="s">
        <v>194</v>
      </c>
      <c r="E20" s="16" t="s">
        <v>195</v>
      </c>
      <c r="F20" s="16" cm="1">
        <f t="array" ref="F20">INDEX('Lab.Calcs.Assumptions'!B$4:B$30,$J20)</f>
        <v>1.941E-2</v>
      </c>
      <c r="G20" s="16" cm="1">
        <f t="array" ref="G20">INDEX('Lab.Calcs.Assumptions'!C$4:C$30,$J20)</f>
        <v>2.2089999999999999E-2</v>
      </c>
      <c r="H20" s="16" cm="1">
        <f t="array" ref="H20">INDEX('Lab.Calcs.Assumptions'!D$4:D$30,$J20)</f>
        <v>7.3090000000000002E-2</v>
      </c>
      <c r="I20" s="16" cm="1">
        <f t="array" ref="I20">INDEX('Lab.Calcs.Assumptions'!E$4:E$30,$J20)</f>
        <v>0.26167000000000001</v>
      </c>
      <c r="J20" s="16">
        <f>MATCH(D20,'Lab.Calcs.Assumptions'!$A$4:$A$30,0)</f>
        <v>7</v>
      </c>
      <c r="R20" s="16" t="s">
        <v>0</v>
      </c>
      <c r="S20" s="16" t="s">
        <v>232</v>
      </c>
      <c r="T20" s="16" t="s">
        <v>719</v>
      </c>
    </row>
    <row r="21" spans="1:20" x14ac:dyDescent="0.25">
      <c r="A21" s="16" t="s">
        <v>703</v>
      </c>
      <c r="B21" s="16" t="s">
        <v>58</v>
      </c>
      <c r="C21" s="16" t="s">
        <v>191</v>
      </c>
      <c r="D21" s="16" t="s">
        <v>197</v>
      </c>
      <c r="E21" s="16" t="s">
        <v>704</v>
      </c>
      <c r="F21" s="16" cm="1">
        <f t="array" ref="F21">INDEX('Lab.Calcs.Assumptions'!B$4:B$30,$J21)</f>
        <v>1.941E-2</v>
      </c>
      <c r="G21" s="16" cm="1">
        <f t="array" ref="G21">INDEX('Lab.Calcs.Assumptions'!C$4:C$30,$J21)</f>
        <v>2.2089999999999999E-2</v>
      </c>
      <c r="H21" s="16" cm="1">
        <f t="array" ref="H21">INDEX('Lab.Calcs.Assumptions'!D$4:D$30,$J21)</f>
        <v>7.3090000000000002E-2</v>
      </c>
      <c r="I21" s="16" cm="1">
        <f t="array" ref="I21">INDEX('Lab.Calcs.Assumptions'!E$4:E$30,$J21)</f>
        <v>0.26167000000000001</v>
      </c>
      <c r="J21" s="16">
        <f>MATCH(D21,'Lab.Calcs.Assumptions'!$A$4:$A$30,0)</f>
        <v>6</v>
      </c>
      <c r="R21" s="16" t="s">
        <v>0</v>
      </c>
      <c r="S21" s="16" t="s">
        <v>222</v>
      </c>
      <c r="T21" s="16" t="s">
        <v>719</v>
      </c>
    </row>
    <row r="22" spans="1:20" x14ac:dyDescent="0.25">
      <c r="A22" s="16" t="s">
        <v>193</v>
      </c>
      <c r="B22" s="16" t="s">
        <v>58</v>
      </c>
      <c r="C22" s="16" t="s">
        <v>191</v>
      </c>
      <c r="D22" s="16" t="s">
        <v>190</v>
      </c>
      <c r="E22" s="16" t="s">
        <v>192</v>
      </c>
      <c r="F22" s="16" cm="1">
        <f t="array" ref="F22">INDEX('Lab.Calcs.Assumptions'!B$4:B$30,$J22)</f>
        <v>1.941E-2</v>
      </c>
      <c r="G22" s="16" cm="1">
        <f t="array" ref="G22">INDEX('Lab.Calcs.Assumptions'!C$4:C$30,$J22)</f>
        <v>2.2089999999999999E-2</v>
      </c>
      <c r="H22" s="16" cm="1">
        <f t="array" ref="H22">INDEX('Lab.Calcs.Assumptions'!D$4:D$30,$J22)</f>
        <v>7.3090000000000002E-2</v>
      </c>
      <c r="I22" s="16" cm="1">
        <f t="array" ref="I22">INDEX('Lab.Calcs.Assumptions'!E$4:E$30,$J22)</f>
        <v>0.26167000000000001</v>
      </c>
      <c r="J22" s="16">
        <f>MATCH(D22,'Lab.Calcs.Assumptions'!$A$4:$A$30,0)</f>
        <v>8</v>
      </c>
      <c r="R22" s="16" t="s">
        <v>0</v>
      </c>
      <c r="S22" s="16" t="s">
        <v>230</v>
      </c>
      <c r="T22" s="16" t="s">
        <v>719</v>
      </c>
    </row>
    <row r="23" spans="1:20" x14ac:dyDescent="0.25">
      <c r="A23" s="16" t="s">
        <v>189</v>
      </c>
      <c r="B23" s="16" t="s">
        <v>58</v>
      </c>
      <c r="C23" s="16" t="s">
        <v>185</v>
      </c>
      <c r="D23" s="16" t="s">
        <v>185</v>
      </c>
      <c r="E23" s="16" t="s">
        <v>188</v>
      </c>
      <c r="F23" s="16" cm="1">
        <f t="array" ref="F23">INDEX('Lab.Calcs.Assumptions'!B$4:B$30,$J23)</f>
        <v>2.3769999999999999E-2</v>
      </c>
      <c r="G23" s="16" cm="1">
        <f t="array" ref="G23">INDEX('Lab.Calcs.Assumptions'!C$4:C$30,$J23)</f>
        <v>2.7050000000000001E-2</v>
      </c>
      <c r="H23" s="16" cm="1">
        <f t="array" ref="H23">INDEX('Lab.Calcs.Assumptions'!D$4:D$30,$J23)</f>
        <v>8.949E-2</v>
      </c>
      <c r="I23" s="16" cm="1">
        <f t="array" ref="I23">INDEX('Lab.Calcs.Assumptions'!E$4:E$30,$J23)</f>
        <v>0.32040000000000002</v>
      </c>
      <c r="J23" s="16">
        <f>MATCH(D23,'Lab.Calcs.Assumptions'!$A$4:$A$30,0)</f>
        <v>9</v>
      </c>
      <c r="R23" s="16" t="s">
        <v>0</v>
      </c>
      <c r="S23" s="16" t="s">
        <v>228</v>
      </c>
      <c r="T23" s="16" t="s">
        <v>719</v>
      </c>
    </row>
    <row r="24" spans="1:20" x14ac:dyDescent="0.25">
      <c r="A24" s="16" t="s">
        <v>187</v>
      </c>
      <c r="B24" s="16" t="s">
        <v>58</v>
      </c>
      <c r="C24" s="16" t="s">
        <v>185</v>
      </c>
      <c r="D24" s="16" t="s">
        <v>185</v>
      </c>
      <c r="E24" s="16" t="s">
        <v>186</v>
      </c>
      <c r="F24" s="16" cm="1">
        <f t="array" ref="F24">INDEX('Lab.Calcs.Assumptions'!B$4:B$30,$J24)</f>
        <v>2.3769999999999999E-2</v>
      </c>
      <c r="G24" s="16" cm="1">
        <f t="array" ref="G24">INDEX('Lab.Calcs.Assumptions'!C$4:C$30,$J24)</f>
        <v>2.7050000000000001E-2</v>
      </c>
      <c r="H24" s="16" cm="1">
        <f t="array" ref="H24">INDEX('Lab.Calcs.Assumptions'!D$4:D$30,$J24)</f>
        <v>8.949E-2</v>
      </c>
      <c r="I24" s="16" cm="1">
        <f t="array" ref="I24">INDEX('Lab.Calcs.Assumptions'!E$4:E$30,$J24)</f>
        <v>0.32040000000000002</v>
      </c>
      <c r="J24" s="16">
        <f>MATCH(D24,'Lab.Calcs.Assumptions'!$A$4:$A$30,0)</f>
        <v>9</v>
      </c>
      <c r="R24" s="16" t="s">
        <v>0</v>
      </c>
      <c r="S24" s="16" t="s">
        <v>51</v>
      </c>
      <c r="T24" s="16" t="s">
        <v>719</v>
      </c>
    </row>
    <row r="25" spans="1:20" x14ac:dyDescent="0.25">
      <c r="A25" s="16" t="s">
        <v>184</v>
      </c>
      <c r="B25" s="16" t="s">
        <v>58</v>
      </c>
      <c r="C25" s="16" t="s">
        <v>182</v>
      </c>
      <c r="D25" s="16" t="s">
        <v>182</v>
      </c>
      <c r="E25" s="16" t="s">
        <v>183</v>
      </c>
      <c r="F25" s="16" cm="1">
        <f t="array" ref="F25">INDEX('Lab.Calcs.Assumptions'!B$4:B$30,$J25)</f>
        <v>1.6049999999999998E-2</v>
      </c>
      <c r="G25" s="16" cm="1">
        <f t="array" ref="G25">INDEX('Lab.Calcs.Assumptions'!C$4:C$30,$J25)</f>
        <v>1.8259999999999998E-2</v>
      </c>
      <c r="H25" s="16" cm="1">
        <f t="array" ref="H25">INDEX('Lab.Calcs.Assumptions'!D$4:D$30,$J25)</f>
        <v>6.0429999999999998E-2</v>
      </c>
      <c r="I25" s="16" cm="1">
        <f t="array" ref="I25">INDEX('Lab.Calcs.Assumptions'!E$4:E$30,$J25)</f>
        <v>0.21634</v>
      </c>
      <c r="J25" s="16">
        <f>MATCH(D25,'Lab.Calcs.Assumptions'!$A$4:$A$30,0)</f>
        <v>10</v>
      </c>
      <c r="R25" s="16" t="s">
        <v>0</v>
      </c>
      <c r="S25" s="16" t="s">
        <v>52</v>
      </c>
      <c r="T25" s="16" t="s">
        <v>719</v>
      </c>
    </row>
    <row r="26" spans="1:20" x14ac:dyDescent="0.25">
      <c r="A26" s="16" t="s">
        <v>181</v>
      </c>
      <c r="B26" s="16" t="s">
        <v>58</v>
      </c>
      <c r="C26" s="16" t="s">
        <v>156</v>
      </c>
      <c r="D26" s="16" t="s">
        <v>179</v>
      </c>
      <c r="E26" s="16" t="s">
        <v>180</v>
      </c>
      <c r="F26" s="16" cm="1">
        <f t="array" ref="F26">INDEX('Lab.Calcs.Assumptions'!B$4:B$30,$J26)</f>
        <v>1.72E-2</v>
      </c>
      <c r="G26" s="16" cm="1">
        <f t="array" ref="G26">INDEX('Lab.Calcs.Assumptions'!C$4:C$30,$J26)</f>
        <v>1.958E-2</v>
      </c>
      <c r="H26" s="16" cm="1">
        <f t="array" ref="H26">INDEX('Lab.Calcs.Assumptions'!D$4:D$30,$J26)</f>
        <v>6.4769999999999994E-2</v>
      </c>
      <c r="I26" s="16" cm="1">
        <f t="array" ref="I26">INDEX('Lab.Calcs.Assumptions'!E$4:E$30,$J26)</f>
        <v>0.23189000000000001</v>
      </c>
      <c r="J26" s="16">
        <f>MATCH(D26,'Lab.Calcs.Assumptions'!$A$4:$A$30,0)</f>
        <v>11</v>
      </c>
      <c r="R26" s="16" t="s">
        <v>0</v>
      </c>
      <c r="S26" s="16" t="s">
        <v>196</v>
      </c>
      <c r="T26" s="16" t="s">
        <v>719</v>
      </c>
    </row>
    <row r="27" spans="1:20" x14ac:dyDescent="0.25">
      <c r="A27" s="16" t="s">
        <v>178</v>
      </c>
      <c r="B27" s="16" t="s">
        <v>58</v>
      </c>
      <c r="C27" s="16" t="s">
        <v>156</v>
      </c>
      <c r="D27" s="16" t="s">
        <v>162</v>
      </c>
      <c r="E27" s="16" t="s">
        <v>177</v>
      </c>
      <c r="F27" s="16" cm="1">
        <f t="array" ref="F27">INDEX('Lab.Calcs.Assumptions'!B$4:B$30,$J27)</f>
        <v>1.72E-2</v>
      </c>
      <c r="G27" s="16" cm="1">
        <f t="array" ref="G27">INDEX('Lab.Calcs.Assumptions'!C$4:C$30,$J27)</f>
        <v>1.958E-2</v>
      </c>
      <c r="H27" s="16" cm="1">
        <f t="array" ref="H27">INDEX('Lab.Calcs.Assumptions'!D$4:D$30,$J27)</f>
        <v>6.4769999999999994E-2</v>
      </c>
      <c r="I27" s="16" cm="1">
        <f t="array" ref="I27">INDEX('Lab.Calcs.Assumptions'!E$4:E$30,$J27)</f>
        <v>0.23189000000000001</v>
      </c>
      <c r="J27" s="16">
        <f>MATCH(D27,'Lab.Calcs.Assumptions'!$A$4:$A$30,0)</f>
        <v>12</v>
      </c>
      <c r="R27" s="16" t="s">
        <v>0</v>
      </c>
      <c r="S27" s="16" t="s">
        <v>703</v>
      </c>
      <c r="T27" s="16" t="s">
        <v>719</v>
      </c>
    </row>
    <row r="28" spans="1:20" x14ac:dyDescent="0.25">
      <c r="A28" s="16" t="s">
        <v>176</v>
      </c>
      <c r="B28" s="16" t="s">
        <v>58</v>
      </c>
      <c r="C28" s="16" t="s">
        <v>156</v>
      </c>
      <c r="D28" s="16" t="s">
        <v>162</v>
      </c>
      <c r="E28" s="16" t="s">
        <v>175</v>
      </c>
      <c r="F28" s="16" cm="1">
        <f t="array" ref="F28">INDEX('Lab.Calcs.Assumptions'!B$4:B$30,$J28)</f>
        <v>1.72E-2</v>
      </c>
      <c r="G28" s="16" cm="1">
        <f t="array" ref="G28">INDEX('Lab.Calcs.Assumptions'!C$4:C$30,$J28)</f>
        <v>1.958E-2</v>
      </c>
      <c r="H28" s="16" cm="1">
        <f t="array" ref="H28">INDEX('Lab.Calcs.Assumptions'!D$4:D$30,$J28)</f>
        <v>6.4769999999999994E-2</v>
      </c>
      <c r="I28" s="16" cm="1">
        <f t="array" ref="I28">INDEX('Lab.Calcs.Assumptions'!E$4:E$30,$J28)</f>
        <v>0.23189000000000001</v>
      </c>
      <c r="J28" s="16">
        <f>MATCH(D28,'Lab.Calcs.Assumptions'!$A$4:$A$30,0)</f>
        <v>12</v>
      </c>
      <c r="R28" s="16" t="s">
        <v>0</v>
      </c>
      <c r="S28" s="16" t="s">
        <v>193</v>
      </c>
      <c r="T28" s="16" t="s">
        <v>719</v>
      </c>
    </row>
    <row r="29" spans="1:20" x14ac:dyDescent="0.25">
      <c r="A29" s="16" t="s">
        <v>174</v>
      </c>
      <c r="B29" s="16" t="s">
        <v>58</v>
      </c>
      <c r="C29" s="16" t="s">
        <v>156</v>
      </c>
      <c r="D29" s="16" t="s">
        <v>162</v>
      </c>
      <c r="E29" s="16" t="s">
        <v>173</v>
      </c>
      <c r="F29" s="16" cm="1">
        <f t="array" ref="F29">INDEX('Lab.Calcs.Assumptions'!B$4:B$30,$J29)</f>
        <v>1.72E-2</v>
      </c>
      <c r="G29" s="16" cm="1">
        <f t="array" ref="G29">INDEX('Lab.Calcs.Assumptions'!C$4:C$30,$J29)</f>
        <v>1.958E-2</v>
      </c>
      <c r="H29" s="16" cm="1">
        <f t="array" ref="H29">INDEX('Lab.Calcs.Assumptions'!D$4:D$30,$J29)</f>
        <v>6.4769999999999994E-2</v>
      </c>
      <c r="I29" s="16" cm="1">
        <f t="array" ref="I29">INDEX('Lab.Calcs.Assumptions'!E$4:E$30,$J29)</f>
        <v>0.23189000000000001</v>
      </c>
      <c r="J29" s="16">
        <f>MATCH(D29,'Lab.Calcs.Assumptions'!$A$4:$A$30,0)</f>
        <v>12</v>
      </c>
      <c r="R29" s="16" t="s">
        <v>0</v>
      </c>
      <c r="S29" s="16" t="s">
        <v>187</v>
      </c>
      <c r="T29" s="16" t="s">
        <v>719</v>
      </c>
    </row>
    <row r="30" spans="1:20" x14ac:dyDescent="0.25">
      <c r="A30" s="16" t="s">
        <v>172</v>
      </c>
      <c r="B30" s="16" t="s">
        <v>58</v>
      </c>
      <c r="C30" s="16" t="s">
        <v>156</v>
      </c>
      <c r="D30" s="16" t="s">
        <v>162</v>
      </c>
      <c r="E30" s="16" t="s">
        <v>171</v>
      </c>
      <c r="F30" s="16" cm="1">
        <f t="array" ref="F30">INDEX('Lab.Calcs.Assumptions'!B$4:B$30,$J30)</f>
        <v>1.72E-2</v>
      </c>
      <c r="G30" s="16" cm="1">
        <f t="array" ref="G30">INDEX('Lab.Calcs.Assumptions'!C$4:C$30,$J30)</f>
        <v>1.958E-2</v>
      </c>
      <c r="H30" s="16" cm="1">
        <f t="array" ref="H30">INDEX('Lab.Calcs.Assumptions'!D$4:D$30,$J30)</f>
        <v>6.4769999999999994E-2</v>
      </c>
      <c r="I30" s="16" cm="1">
        <f t="array" ref="I30">INDEX('Lab.Calcs.Assumptions'!E$4:E$30,$J30)</f>
        <v>0.23189000000000001</v>
      </c>
      <c r="J30" s="16">
        <f>MATCH(D30,'Lab.Calcs.Assumptions'!$A$4:$A$30,0)</f>
        <v>12</v>
      </c>
      <c r="R30" s="16" t="s">
        <v>0</v>
      </c>
      <c r="S30" s="16" t="s">
        <v>184</v>
      </c>
      <c r="T30" s="16" t="s">
        <v>719</v>
      </c>
    </row>
    <row r="31" spans="1:20" x14ac:dyDescent="0.25">
      <c r="A31" s="16" t="s">
        <v>170</v>
      </c>
      <c r="B31" s="16" t="s">
        <v>58</v>
      </c>
      <c r="C31" s="16" t="s">
        <v>156</v>
      </c>
      <c r="D31" s="16" t="s">
        <v>162</v>
      </c>
      <c r="E31" s="16" t="s">
        <v>169</v>
      </c>
      <c r="F31" s="16" cm="1">
        <f t="array" ref="F31">INDEX('Lab.Calcs.Assumptions'!B$4:B$30,$J31)</f>
        <v>1.72E-2</v>
      </c>
      <c r="G31" s="16" cm="1">
        <f t="array" ref="G31">INDEX('Lab.Calcs.Assumptions'!C$4:C$30,$J31)</f>
        <v>1.958E-2</v>
      </c>
      <c r="H31" s="16" cm="1">
        <f t="array" ref="H31">INDEX('Lab.Calcs.Assumptions'!D$4:D$30,$J31)</f>
        <v>6.4769999999999994E-2</v>
      </c>
      <c r="I31" s="16" cm="1">
        <f t="array" ref="I31">INDEX('Lab.Calcs.Assumptions'!E$4:E$30,$J31)</f>
        <v>0.23189000000000001</v>
      </c>
      <c r="J31" s="16">
        <f>MATCH(D31,'Lab.Calcs.Assumptions'!$A$4:$A$30,0)</f>
        <v>12</v>
      </c>
      <c r="R31" s="16" t="s">
        <v>0</v>
      </c>
      <c r="S31" s="16" t="s">
        <v>154</v>
      </c>
      <c r="T31" s="16" t="s">
        <v>719</v>
      </c>
    </row>
    <row r="32" spans="1:20" x14ac:dyDescent="0.25">
      <c r="A32" s="16" t="s">
        <v>168</v>
      </c>
      <c r="B32" s="16" t="s">
        <v>58</v>
      </c>
      <c r="C32" s="16" t="s">
        <v>156</v>
      </c>
      <c r="D32" s="16" t="s">
        <v>162</v>
      </c>
      <c r="E32" s="16" t="s">
        <v>167</v>
      </c>
      <c r="F32" s="16" cm="1">
        <f t="array" ref="F32">INDEX('Lab.Calcs.Assumptions'!B$4:B$30,$J32)</f>
        <v>1.72E-2</v>
      </c>
      <c r="G32" s="16" cm="1">
        <f t="array" ref="G32">INDEX('Lab.Calcs.Assumptions'!C$4:C$30,$J32)</f>
        <v>1.958E-2</v>
      </c>
      <c r="H32" s="16" cm="1">
        <f t="array" ref="H32">INDEX('Lab.Calcs.Assumptions'!D$4:D$30,$J32)</f>
        <v>6.4769999999999994E-2</v>
      </c>
      <c r="I32" s="16" cm="1">
        <f t="array" ref="I32">INDEX('Lab.Calcs.Assumptions'!E$4:E$30,$J32)</f>
        <v>0.23189000000000001</v>
      </c>
      <c r="J32" s="16">
        <f>MATCH(D32,'Lab.Calcs.Assumptions'!$A$4:$A$30,0)</f>
        <v>12</v>
      </c>
      <c r="R32" s="16" t="s">
        <v>0</v>
      </c>
      <c r="S32" s="16" t="s">
        <v>152</v>
      </c>
      <c r="T32" s="16" t="s">
        <v>719</v>
      </c>
    </row>
    <row r="33" spans="1:20" x14ac:dyDescent="0.25">
      <c r="A33" s="16" t="s">
        <v>166</v>
      </c>
      <c r="B33" s="16" t="s">
        <v>58</v>
      </c>
      <c r="C33" s="16" t="s">
        <v>156</v>
      </c>
      <c r="D33" s="16" t="s">
        <v>162</v>
      </c>
      <c r="E33" s="16" t="s">
        <v>165</v>
      </c>
      <c r="F33" s="16" cm="1">
        <f t="array" ref="F33">INDEX('Lab.Calcs.Assumptions'!B$4:B$30,$J33)</f>
        <v>1.72E-2</v>
      </c>
      <c r="G33" s="16" cm="1">
        <f t="array" ref="G33">INDEX('Lab.Calcs.Assumptions'!C$4:C$30,$J33)</f>
        <v>1.958E-2</v>
      </c>
      <c r="H33" s="16" cm="1">
        <f t="array" ref="H33">INDEX('Lab.Calcs.Assumptions'!D$4:D$30,$J33)</f>
        <v>6.4769999999999994E-2</v>
      </c>
      <c r="I33" s="16" cm="1">
        <f t="array" ref="I33">INDEX('Lab.Calcs.Assumptions'!E$4:E$30,$J33)</f>
        <v>0.23189000000000001</v>
      </c>
      <c r="J33" s="16">
        <f>MATCH(D33,'Lab.Calcs.Assumptions'!$A$4:$A$30,0)</f>
        <v>12</v>
      </c>
      <c r="R33" s="16" t="s">
        <v>0</v>
      </c>
      <c r="S33" s="16" t="s">
        <v>150</v>
      </c>
      <c r="T33" s="16" t="s">
        <v>719</v>
      </c>
    </row>
    <row r="34" spans="1:20" x14ac:dyDescent="0.25">
      <c r="A34" s="16" t="s">
        <v>164</v>
      </c>
      <c r="B34" s="16" t="s">
        <v>58</v>
      </c>
      <c r="C34" s="16" t="s">
        <v>156</v>
      </c>
      <c r="D34" s="16" t="s">
        <v>162</v>
      </c>
      <c r="E34" s="16" t="s">
        <v>163</v>
      </c>
      <c r="F34" s="16" cm="1">
        <f t="array" ref="F34">INDEX('Lab.Calcs.Assumptions'!B$4:B$30,$J34)</f>
        <v>1.72E-2</v>
      </c>
      <c r="G34" s="16" cm="1">
        <f t="array" ref="G34">INDEX('Lab.Calcs.Assumptions'!C$4:C$30,$J34)</f>
        <v>1.958E-2</v>
      </c>
      <c r="H34" s="16" cm="1">
        <f t="array" ref="H34">INDEX('Lab.Calcs.Assumptions'!D$4:D$30,$J34)</f>
        <v>6.4769999999999994E-2</v>
      </c>
      <c r="I34" s="16" cm="1">
        <f t="array" ref="I34">INDEX('Lab.Calcs.Assumptions'!E$4:E$30,$J34)</f>
        <v>0.23189000000000001</v>
      </c>
      <c r="J34" s="16">
        <f>MATCH(D34,'Lab.Calcs.Assumptions'!$A$4:$A$30,0)</f>
        <v>12</v>
      </c>
      <c r="R34" s="16" t="s">
        <v>0</v>
      </c>
      <c r="S34" s="16" t="s">
        <v>148</v>
      </c>
      <c r="T34" s="16" t="s">
        <v>719</v>
      </c>
    </row>
    <row r="35" spans="1:20" x14ac:dyDescent="0.25">
      <c r="A35" s="16" t="s">
        <v>161</v>
      </c>
      <c r="B35" s="16" t="s">
        <v>58</v>
      </c>
      <c r="C35" s="16" t="s">
        <v>156</v>
      </c>
      <c r="D35" s="16" t="s">
        <v>159</v>
      </c>
      <c r="E35" s="16" t="s">
        <v>160</v>
      </c>
      <c r="F35" s="16" cm="1">
        <f t="array" ref="F35">INDEX('Lab.Calcs.Assumptions'!B$4:B$30,$J35)</f>
        <v>1.72E-2</v>
      </c>
      <c r="G35" s="16" cm="1">
        <f t="array" ref="G35">INDEX('Lab.Calcs.Assumptions'!C$4:C$30,$J35)</f>
        <v>1.958E-2</v>
      </c>
      <c r="H35" s="16" cm="1">
        <f t="array" ref="H35">INDEX('Lab.Calcs.Assumptions'!D$4:D$30,$J35)</f>
        <v>6.4769999999999994E-2</v>
      </c>
      <c r="I35" s="16" cm="1">
        <f t="array" ref="I35">INDEX('Lab.Calcs.Assumptions'!E$4:E$30,$J35)</f>
        <v>0.23189000000000001</v>
      </c>
      <c r="J35" s="16">
        <f>MATCH(D35,'Lab.Calcs.Assumptions'!$A$4:$A$30,0)</f>
        <v>13</v>
      </c>
      <c r="R35" s="16" t="s">
        <v>0</v>
      </c>
      <c r="S35" s="16" t="s">
        <v>146</v>
      </c>
      <c r="T35" s="16" t="s">
        <v>719</v>
      </c>
    </row>
    <row r="36" spans="1:20" x14ac:dyDescent="0.25">
      <c r="A36" s="16" t="s">
        <v>158</v>
      </c>
      <c r="B36" s="16" t="s">
        <v>58</v>
      </c>
      <c r="C36" s="16" t="s">
        <v>156</v>
      </c>
      <c r="D36" s="16" t="s">
        <v>155</v>
      </c>
      <c r="E36" s="16" t="s">
        <v>157</v>
      </c>
      <c r="F36" s="16" cm="1">
        <f t="array" ref="F36">INDEX('Lab.Calcs.Assumptions'!B$4:B$30,$J36)</f>
        <v>1.72E-2</v>
      </c>
      <c r="G36" s="16" cm="1">
        <f t="array" ref="G36">INDEX('Lab.Calcs.Assumptions'!C$4:C$30,$J36)</f>
        <v>1.958E-2</v>
      </c>
      <c r="H36" s="16" cm="1">
        <f t="array" ref="H36">INDEX('Lab.Calcs.Assumptions'!D$4:D$30,$J36)</f>
        <v>6.4769999999999994E-2</v>
      </c>
      <c r="I36" s="16" cm="1">
        <f t="array" ref="I36">INDEX('Lab.Calcs.Assumptions'!E$4:E$30,$J36)</f>
        <v>0.23189000000000001</v>
      </c>
      <c r="J36" s="16">
        <f>MATCH(D36,'Lab.Calcs.Assumptions'!$A$4:$A$30,0)</f>
        <v>14</v>
      </c>
      <c r="R36" s="16" t="s">
        <v>0</v>
      </c>
      <c r="S36" s="16" t="s">
        <v>144</v>
      </c>
      <c r="T36" s="16" t="s">
        <v>719</v>
      </c>
    </row>
    <row r="37" spans="1:20" x14ac:dyDescent="0.25">
      <c r="A37" s="16" t="s">
        <v>154</v>
      </c>
      <c r="B37" s="16" t="s">
        <v>58</v>
      </c>
      <c r="C37" s="16" t="s">
        <v>110</v>
      </c>
      <c r="D37" s="16" t="s">
        <v>109</v>
      </c>
      <c r="E37" s="16" t="s">
        <v>153</v>
      </c>
      <c r="F37" s="16" cm="1">
        <f t="array" ref="F37">INDEX('Lab.Calcs.Assumptions'!B$4:B$30,$J37)</f>
        <v>1.72E-2</v>
      </c>
      <c r="G37" s="16" cm="1">
        <f t="array" ref="G37">INDEX('Lab.Calcs.Assumptions'!C$4:C$30,$J37)</f>
        <v>1.958E-2</v>
      </c>
      <c r="H37" s="16" cm="1">
        <f t="array" ref="H37">INDEX('Lab.Calcs.Assumptions'!D$4:D$30,$J37)</f>
        <v>6.4769999999999994E-2</v>
      </c>
      <c r="I37" s="16" cm="1">
        <f t="array" ref="I37">INDEX('Lab.Calcs.Assumptions'!E$4:E$30,$J37)</f>
        <v>0.23189000000000001</v>
      </c>
      <c r="J37" s="16">
        <f>MATCH(D37,'Lab.Calcs.Assumptions'!$A$4:$A$30,0)</f>
        <v>15</v>
      </c>
      <c r="R37" s="16" t="s">
        <v>0</v>
      </c>
      <c r="S37" s="16" t="s">
        <v>140</v>
      </c>
      <c r="T37" s="16" t="s">
        <v>719</v>
      </c>
    </row>
    <row r="38" spans="1:20" x14ac:dyDescent="0.25">
      <c r="A38" s="16" t="s">
        <v>152</v>
      </c>
      <c r="B38" s="16" t="s">
        <v>58</v>
      </c>
      <c r="C38" s="16" t="s">
        <v>110</v>
      </c>
      <c r="D38" s="16" t="s">
        <v>109</v>
      </c>
      <c r="E38" s="16" t="s">
        <v>151</v>
      </c>
      <c r="F38" s="16" cm="1">
        <f t="array" ref="F38">INDEX('Lab.Calcs.Assumptions'!B$4:B$30,$J38)</f>
        <v>1.72E-2</v>
      </c>
      <c r="G38" s="16" cm="1">
        <f t="array" ref="G38">INDEX('Lab.Calcs.Assumptions'!C$4:C$30,$J38)</f>
        <v>1.958E-2</v>
      </c>
      <c r="H38" s="16" cm="1">
        <f t="array" ref="H38">INDEX('Lab.Calcs.Assumptions'!D$4:D$30,$J38)</f>
        <v>6.4769999999999994E-2</v>
      </c>
      <c r="I38" s="16" cm="1">
        <f t="array" ref="I38">INDEX('Lab.Calcs.Assumptions'!E$4:E$30,$J38)</f>
        <v>0.23189000000000001</v>
      </c>
      <c r="J38" s="16">
        <f>MATCH(D38,'Lab.Calcs.Assumptions'!$A$4:$A$30,0)</f>
        <v>15</v>
      </c>
      <c r="R38" s="16" t="s">
        <v>0</v>
      </c>
      <c r="S38" s="16" t="s">
        <v>138</v>
      </c>
      <c r="T38" s="16" t="s">
        <v>719</v>
      </c>
    </row>
    <row r="39" spans="1:20" x14ac:dyDescent="0.25">
      <c r="A39" s="16" t="s">
        <v>150</v>
      </c>
      <c r="B39" s="16" t="s">
        <v>58</v>
      </c>
      <c r="C39" s="16" t="s">
        <v>110</v>
      </c>
      <c r="D39" s="16" t="s">
        <v>109</v>
      </c>
      <c r="E39" s="16" t="s">
        <v>149</v>
      </c>
      <c r="F39" s="16" cm="1">
        <f t="array" ref="F39">INDEX('Lab.Calcs.Assumptions'!B$4:B$30,$J39)</f>
        <v>1.72E-2</v>
      </c>
      <c r="G39" s="16" cm="1">
        <f t="array" ref="G39">INDEX('Lab.Calcs.Assumptions'!C$4:C$30,$J39)</f>
        <v>1.958E-2</v>
      </c>
      <c r="H39" s="16" cm="1">
        <f t="array" ref="H39">INDEX('Lab.Calcs.Assumptions'!D$4:D$30,$J39)</f>
        <v>6.4769999999999994E-2</v>
      </c>
      <c r="I39" s="16" cm="1">
        <f t="array" ref="I39">INDEX('Lab.Calcs.Assumptions'!E$4:E$30,$J39)</f>
        <v>0.23189000000000001</v>
      </c>
      <c r="J39" s="16">
        <f>MATCH(D39,'Lab.Calcs.Assumptions'!$A$4:$A$30,0)</f>
        <v>15</v>
      </c>
      <c r="R39" s="16" t="s">
        <v>0</v>
      </c>
      <c r="S39" s="16" t="s">
        <v>136</v>
      </c>
      <c r="T39" s="16" t="s">
        <v>719</v>
      </c>
    </row>
    <row r="40" spans="1:20" x14ac:dyDescent="0.25">
      <c r="A40" s="16" t="s">
        <v>148</v>
      </c>
      <c r="B40" s="16" t="s">
        <v>58</v>
      </c>
      <c r="C40" s="16" t="s">
        <v>110</v>
      </c>
      <c r="D40" s="16" t="s">
        <v>109</v>
      </c>
      <c r="E40" s="16" t="s">
        <v>147</v>
      </c>
      <c r="F40" s="16" cm="1">
        <f t="array" ref="F40">INDEX('Lab.Calcs.Assumptions'!B$4:B$30,$J40)</f>
        <v>1.72E-2</v>
      </c>
      <c r="G40" s="16" cm="1">
        <f t="array" ref="G40">INDEX('Lab.Calcs.Assumptions'!C$4:C$30,$J40)</f>
        <v>1.958E-2</v>
      </c>
      <c r="H40" s="16" cm="1">
        <f t="array" ref="H40">INDEX('Lab.Calcs.Assumptions'!D$4:D$30,$J40)</f>
        <v>6.4769999999999994E-2</v>
      </c>
      <c r="I40" s="16" cm="1">
        <f t="array" ref="I40">INDEX('Lab.Calcs.Assumptions'!E$4:E$30,$J40)</f>
        <v>0.23189000000000001</v>
      </c>
      <c r="J40" s="16">
        <f>MATCH(D40,'Lab.Calcs.Assumptions'!$A$4:$A$30,0)</f>
        <v>15</v>
      </c>
      <c r="R40" s="16" t="s">
        <v>0</v>
      </c>
      <c r="S40" s="16" t="s">
        <v>134</v>
      </c>
      <c r="T40" s="16" t="s">
        <v>719</v>
      </c>
    </row>
    <row r="41" spans="1:20" x14ac:dyDescent="0.25">
      <c r="A41" s="16" t="s">
        <v>146</v>
      </c>
      <c r="B41" s="16" t="s">
        <v>58</v>
      </c>
      <c r="C41" s="16" t="s">
        <v>110</v>
      </c>
      <c r="D41" s="16" t="s">
        <v>109</v>
      </c>
      <c r="E41" s="16" t="s">
        <v>145</v>
      </c>
      <c r="F41" s="16" cm="1">
        <f t="array" ref="F41">INDEX('Lab.Calcs.Assumptions'!B$4:B$30,$J41)</f>
        <v>1.72E-2</v>
      </c>
      <c r="G41" s="16" cm="1">
        <f t="array" ref="G41">INDEX('Lab.Calcs.Assumptions'!C$4:C$30,$J41)</f>
        <v>1.958E-2</v>
      </c>
      <c r="H41" s="16" cm="1">
        <f t="array" ref="H41">INDEX('Lab.Calcs.Assumptions'!D$4:D$30,$J41)</f>
        <v>6.4769999999999994E-2</v>
      </c>
      <c r="I41" s="16" cm="1">
        <f t="array" ref="I41">INDEX('Lab.Calcs.Assumptions'!E$4:E$30,$J41)</f>
        <v>0.23189000000000001</v>
      </c>
      <c r="J41" s="16">
        <f>MATCH(D41,'Lab.Calcs.Assumptions'!$A$4:$A$30,0)</f>
        <v>15</v>
      </c>
      <c r="R41" s="16" t="s">
        <v>0</v>
      </c>
      <c r="S41" s="16" t="s">
        <v>705</v>
      </c>
      <c r="T41" s="16" t="s">
        <v>719</v>
      </c>
    </row>
    <row r="42" spans="1:20" x14ac:dyDescent="0.25">
      <c r="A42" s="16" t="s">
        <v>144</v>
      </c>
      <c r="B42" s="16" t="s">
        <v>58</v>
      </c>
      <c r="C42" s="16" t="s">
        <v>110</v>
      </c>
      <c r="D42" s="16" t="s">
        <v>109</v>
      </c>
      <c r="E42" s="16" t="s">
        <v>143</v>
      </c>
      <c r="F42" s="16" cm="1">
        <f t="array" ref="F42">INDEX('Lab.Calcs.Assumptions'!B$4:B$30,$J42)</f>
        <v>1.72E-2</v>
      </c>
      <c r="G42" s="16" cm="1">
        <f t="array" ref="G42">INDEX('Lab.Calcs.Assumptions'!C$4:C$30,$J42)</f>
        <v>1.958E-2</v>
      </c>
      <c r="H42" s="16" cm="1">
        <f t="array" ref="H42">INDEX('Lab.Calcs.Assumptions'!D$4:D$30,$J42)</f>
        <v>6.4769999999999994E-2</v>
      </c>
      <c r="I42" s="16" cm="1">
        <f t="array" ref="I42">INDEX('Lab.Calcs.Assumptions'!E$4:E$30,$J42)</f>
        <v>0.23189000000000001</v>
      </c>
      <c r="J42" s="16">
        <f>MATCH(D42,'Lab.Calcs.Assumptions'!$A$4:$A$30,0)</f>
        <v>15</v>
      </c>
      <c r="R42" s="16" t="s">
        <v>0</v>
      </c>
      <c r="S42" s="16" t="s">
        <v>132</v>
      </c>
      <c r="T42" s="16" t="s">
        <v>719</v>
      </c>
    </row>
    <row r="43" spans="1:20" x14ac:dyDescent="0.25">
      <c r="A43" s="16" t="s">
        <v>140</v>
      </c>
      <c r="B43" s="16" t="s">
        <v>58</v>
      </c>
      <c r="C43" s="16" t="s">
        <v>110</v>
      </c>
      <c r="D43" s="16" t="s">
        <v>109</v>
      </c>
      <c r="E43" s="16" t="s">
        <v>139</v>
      </c>
      <c r="F43" s="16" cm="1">
        <f t="array" ref="F43">INDEX('Lab.Calcs.Assumptions'!B$4:B$30,$J43)</f>
        <v>1.72E-2</v>
      </c>
      <c r="G43" s="16" cm="1">
        <f t="array" ref="G43">INDEX('Lab.Calcs.Assumptions'!C$4:C$30,$J43)</f>
        <v>1.958E-2</v>
      </c>
      <c r="H43" s="16" cm="1">
        <f t="array" ref="H43">INDEX('Lab.Calcs.Assumptions'!D$4:D$30,$J43)</f>
        <v>6.4769999999999994E-2</v>
      </c>
      <c r="I43" s="16" cm="1">
        <f t="array" ref="I43">INDEX('Lab.Calcs.Assumptions'!E$4:E$30,$J43)</f>
        <v>0.23189000000000001</v>
      </c>
      <c r="J43" s="16">
        <f>MATCH(D43,'Lab.Calcs.Assumptions'!$A$4:$A$30,0)</f>
        <v>15</v>
      </c>
      <c r="R43" s="16" t="s">
        <v>0</v>
      </c>
      <c r="S43" s="16" t="s">
        <v>130</v>
      </c>
      <c r="T43" s="16" t="s">
        <v>719</v>
      </c>
    </row>
    <row r="44" spans="1:20" x14ac:dyDescent="0.25">
      <c r="A44" s="16" t="s">
        <v>138</v>
      </c>
      <c r="B44" s="16" t="s">
        <v>58</v>
      </c>
      <c r="C44" s="16" t="s">
        <v>110</v>
      </c>
      <c r="D44" s="16" t="s">
        <v>109</v>
      </c>
      <c r="E44" s="16" t="s">
        <v>137</v>
      </c>
      <c r="F44" s="16" cm="1">
        <f t="array" ref="F44">INDEX('Lab.Calcs.Assumptions'!B$4:B$30,$J44)</f>
        <v>1.72E-2</v>
      </c>
      <c r="G44" s="16" cm="1">
        <f t="array" ref="G44">INDEX('Lab.Calcs.Assumptions'!C$4:C$30,$J44)</f>
        <v>1.958E-2</v>
      </c>
      <c r="H44" s="16" cm="1">
        <f t="array" ref="H44">INDEX('Lab.Calcs.Assumptions'!D$4:D$30,$J44)</f>
        <v>6.4769999999999994E-2</v>
      </c>
      <c r="I44" s="16" cm="1">
        <f t="array" ref="I44">INDEX('Lab.Calcs.Assumptions'!E$4:E$30,$J44)</f>
        <v>0.23189000000000001</v>
      </c>
      <c r="J44" s="16">
        <f>MATCH(D44,'Lab.Calcs.Assumptions'!$A$4:$A$30,0)</f>
        <v>15</v>
      </c>
      <c r="R44" s="16" t="s">
        <v>0</v>
      </c>
      <c r="S44" s="16" t="s">
        <v>128</v>
      </c>
      <c r="T44" s="16" t="s">
        <v>719</v>
      </c>
    </row>
    <row r="45" spans="1:20" x14ac:dyDescent="0.25">
      <c r="A45" s="16" t="s">
        <v>136</v>
      </c>
      <c r="B45" s="16" t="s">
        <v>58</v>
      </c>
      <c r="C45" s="16" t="s">
        <v>110</v>
      </c>
      <c r="D45" s="16" t="s">
        <v>109</v>
      </c>
      <c r="E45" s="16" t="s">
        <v>135</v>
      </c>
      <c r="F45" s="16" cm="1">
        <f t="array" ref="F45">INDEX('Lab.Calcs.Assumptions'!B$4:B$30,$J45)</f>
        <v>1.72E-2</v>
      </c>
      <c r="G45" s="16" cm="1">
        <f t="array" ref="G45">INDEX('Lab.Calcs.Assumptions'!C$4:C$30,$J45)</f>
        <v>1.958E-2</v>
      </c>
      <c r="H45" s="16" cm="1">
        <f t="array" ref="H45">INDEX('Lab.Calcs.Assumptions'!D$4:D$30,$J45)</f>
        <v>6.4769999999999994E-2</v>
      </c>
      <c r="I45" s="16" cm="1">
        <f t="array" ref="I45">INDEX('Lab.Calcs.Assumptions'!E$4:E$30,$J45)</f>
        <v>0.23189000000000001</v>
      </c>
      <c r="J45" s="16">
        <f>MATCH(D45,'Lab.Calcs.Assumptions'!$A$4:$A$30,0)</f>
        <v>15</v>
      </c>
      <c r="R45" s="16" t="s">
        <v>0</v>
      </c>
      <c r="S45" s="16" t="s">
        <v>126</v>
      </c>
      <c r="T45" s="16" t="s">
        <v>719</v>
      </c>
    </row>
    <row r="46" spans="1:20" x14ac:dyDescent="0.25">
      <c r="A46" s="16" t="s">
        <v>134</v>
      </c>
      <c r="B46" s="16" t="s">
        <v>58</v>
      </c>
      <c r="C46" s="16" t="s">
        <v>110</v>
      </c>
      <c r="D46" s="16" t="s">
        <v>109</v>
      </c>
      <c r="E46" s="16" t="s">
        <v>133</v>
      </c>
      <c r="F46" s="16" cm="1">
        <f t="array" ref="F46">INDEX('Lab.Calcs.Assumptions'!B$4:B$30,$J46)</f>
        <v>1.72E-2</v>
      </c>
      <c r="G46" s="16" cm="1">
        <f t="array" ref="G46">INDEX('Lab.Calcs.Assumptions'!C$4:C$30,$J46)</f>
        <v>1.958E-2</v>
      </c>
      <c r="H46" s="16" cm="1">
        <f t="array" ref="H46">INDEX('Lab.Calcs.Assumptions'!D$4:D$30,$J46)</f>
        <v>6.4769999999999994E-2</v>
      </c>
      <c r="I46" s="16" cm="1">
        <f t="array" ref="I46">INDEX('Lab.Calcs.Assumptions'!E$4:E$30,$J46)</f>
        <v>0.23189000000000001</v>
      </c>
      <c r="J46" s="16">
        <f>MATCH(D46,'Lab.Calcs.Assumptions'!$A$4:$A$30,0)</f>
        <v>15</v>
      </c>
      <c r="R46" s="16" t="s">
        <v>0</v>
      </c>
      <c r="S46" s="16" t="s">
        <v>124</v>
      </c>
      <c r="T46" s="16" t="s">
        <v>719</v>
      </c>
    </row>
    <row r="47" spans="1:20" x14ac:dyDescent="0.25">
      <c r="A47" s="16" t="s">
        <v>705</v>
      </c>
      <c r="B47" s="16" t="s">
        <v>58</v>
      </c>
      <c r="C47" s="16" t="s">
        <v>110</v>
      </c>
      <c r="D47" s="16" t="s">
        <v>109</v>
      </c>
      <c r="E47" s="16" t="s">
        <v>113</v>
      </c>
      <c r="F47" s="16" cm="1">
        <f t="array" ref="F47">INDEX('Lab.Calcs.Assumptions'!B$4:B$30,$J47)</f>
        <v>1.72E-2</v>
      </c>
      <c r="G47" s="16" cm="1">
        <f t="array" ref="G47">INDEX('Lab.Calcs.Assumptions'!C$4:C$30,$J47)</f>
        <v>1.958E-2</v>
      </c>
      <c r="H47" s="16" cm="1">
        <f t="array" ref="H47">INDEX('Lab.Calcs.Assumptions'!D$4:D$30,$J47)</f>
        <v>6.4769999999999994E-2</v>
      </c>
      <c r="I47" s="16" cm="1">
        <f t="array" ref="I47">INDEX('Lab.Calcs.Assumptions'!E$4:E$30,$J47)</f>
        <v>0.23189000000000001</v>
      </c>
      <c r="J47" s="16">
        <f>MATCH(D47,'Lab.Calcs.Assumptions'!$A$4:$A$30,0)</f>
        <v>15</v>
      </c>
      <c r="R47" s="16" t="s">
        <v>0</v>
      </c>
      <c r="S47" s="16" t="s">
        <v>706</v>
      </c>
      <c r="T47" s="16" t="s">
        <v>719</v>
      </c>
    </row>
    <row r="48" spans="1:20" x14ac:dyDescent="0.25">
      <c r="A48" s="16" t="s">
        <v>132</v>
      </c>
      <c r="B48" s="16" t="s">
        <v>58</v>
      </c>
      <c r="C48" s="16" t="s">
        <v>110</v>
      </c>
      <c r="D48" s="16" t="s">
        <v>109</v>
      </c>
      <c r="E48" s="16" t="s">
        <v>131</v>
      </c>
      <c r="F48" s="16" cm="1">
        <f t="array" ref="F48">INDEX('Lab.Calcs.Assumptions'!B$4:B$30,$J48)</f>
        <v>1.72E-2</v>
      </c>
      <c r="G48" s="16" cm="1">
        <f t="array" ref="G48">INDEX('Lab.Calcs.Assumptions'!C$4:C$30,$J48)</f>
        <v>1.958E-2</v>
      </c>
      <c r="H48" s="16" cm="1">
        <f t="array" ref="H48">INDEX('Lab.Calcs.Assumptions'!D$4:D$30,$J48)</f>
        <v>6.4769999999999994E-2</v>
      </c>
      <c r="I48" s="16" cm="1">
        <f t="array" ref="I48">INDEX('Lab.Calcs.Assumptions'!E$4:E$30,$J48)</f>
        <v>0.23189000000000001</v>
      </c>
      <c r="J48" s="16">
        <f>MATCH(D48,'Lab.Calcs.Assumptions'!$A$4:$A$30,0)</f>
        <v>15</v>
      </c>
      <c r="R48" s="16" t="s">
        <v>0</v>
      </c>
      <c r="S48" s="16" t="s">
        <v>119</v>
      </c>
      <c r="T48" s="16" t="s">
        <v>719</v>
      </c>
    </row>
    <row r="49" spans="1:20" x14ac:dyDescent="0.25">
      <c r="A49" s="16" t="s">
        <v>130</v>
      </c>
      <c r="B49" s="16" t="s">
        <v>58</v>
      </c>
      <c r="C49" s="16" t="s">
        <v>110</v>
      </c>
      <c r="D49" s="16" t="s">
        <v>109</v>
      </c>
      <c r="E49" s="16" t="s">
        <v>129</v>
      </c>
      <c r="F49" s="16" cm="1">
        <f t="array" ref="F49">INDEX('Lab.Calcs.Assumptions'!B$4:B$30,$J49)</f>
        <v>1.72E-2</v>
      </c>
      <c r="G49" s="16" cm="1">
        <f t="array" ref="G49">INDEX('Lab.Calcs.Assumptions'!C$4:C$30,$J49)</f>
        <v>1.958E-2</v>
      </c>
      <c r="H49" s="16" cm="1">
        <f t="array" ref="H49">INDEX('Lab.Calcs.Assumptions'!D$4:D$30,$J49)</f>
        <v>6.4769999999999994E-2</v>
      </c>
      <c r="I49" s="16" cm="1">
        <f t="array" ref="I49">INDEX('Lab.Calcs.Assumptions'!E$4:E$30,$J49)</f>
        <v>0.23189000000000001</v>
      </c>
      <c r="J49" s="16">
        <f>MATCH(D49,'Lab.Calcs.Assumptions'!$A$4:$A$30,0)</f>
        <v>15</v>
      </c>
      <c r="R49" s="16" t="s">
        <v>0</v>
      </c>
      <c r="S49" s="16" t="s">
        <v>118</v>
      </c>
      <c r="T49" s="16" t="s">
        <v>719</v>
      </c>
    </row>
    <row r="50" spans="1:20" x14ac:dyDescent="0.25">
      <c r="A50" s="16" t="s">
        <v>128</v>
      </c>
      <c r="B50" s="16" t="s">
        <v>58</v>
      </c>
      <c r="C50" s="16" t="s">
        <v>110</v>
      </c>
      <c r="D50" s="16" t="s">
        <v>109</v>
      </c>
      <c r="E50" s="16" t="s">
        <v>127</v>
      </c>
      <c r="F50" s="16" cm="1">
        <f t="array" ref="F50">INDEX('Lab.Calcs.Assumptions'!B$4:B$30,$J50)</f>
        <v>1.72E-2</v>
      </c>
      <c r="G50" s="16" cm="1">
        <f t="array" ref="G50">INDEX('Lab.Calcs.Assumptions'!C$4:C$30,$J50)</f>
        <v>1.958E-2</v>
      </c>
      <c r="H50" s="16" cm="1">
        <f t="array" ref="H50">INDEX('Lab.Calcs.Assumptions'!D$4:D$30,$J50)</f>
        <v>6.4769999999999994E-2</v>
      </c>
      <c r="I50" s="16" cm="1">
        <f t="array" ref="I50">INDEX('Lab.Calcs.Assumptions'!E$4:E$30,$J50)</f>
        <v>0.23189000000000001</v>
      </c>
      <c r="J50" s="16">
        <f>MATCH(D50,'Lab.Calcs.Assumptions'!$A$4:$A$30,0)</f>
        <v>15</v>
      </c>
      <c r="R50" s="16" t="s">
        <v>0</v>
      </c>
      <c r="S50" s="16" t="s">
        <v>112</v>
      </c>
      <c r="T50" s="16" t="s">
        <v>719</v>
      </c>
    </row>
    <row r="51" spans="1:20" x14ac:dyDescent="0.25">
      <c r="A51" s="16" t="s">
        <v>126</v>
      </c>
      <c r="B51" s="16" t="s">
        <v>58</v>
      </c>
      <c r="C51" s="16" t="s">
        <v>110</v>
      </c>
      <c r="D51" s="16" t="s">
        <v>109</v>
      </c>
      <c r="E51" s="16" t="s">
        <v>125</v>
      </c>
      <c r="F51" s="16" cm="1">
        <f t="array" ref="F51">INDEX('Lab.Calcs.Assumptions'!B$4:B$30,$J51)</f>
        <v>1.72E-2</v>
      </c>
      <c r="G51" s="16" cm="1">
        <f t="array" ref="G51">INDEX('Lab.Calcs.Assumptions'!C$4:C$30,$J51)</f>
        <v>1.958E-2</v>
      </c>
      <c r="H51" s="16" cm="1">
        <f t="array" ref="H51">INDEX('Lab.Calcs.Assumptions'!D$4:D$30,$J51)</f>
        <v>6.4769999999999994E-2</v>
      </c>
      <c r="I51" s="16" cm="1">
        <f t="array" ref="I51">INDEX('Lab.Calcs.Assumptions'!E$4:E$30,$J51)</f>
        <v>0.23189000000000001</v>
      </c>
      <c r="J51" s="16">
        <f>MATCH(D51,'Lab.Calcs.Assumptions'!$A$4:$A$30,0)</f>
        <v>15</v>
      </c>
      <c r="R51" s="16" t="s">
        <v>0</v>
      </c>
      <c r="S51" s="16" t="s">
        <v>707</v>
      </c>
      <c r="T51" s="16" t="s">
        <v>719</v>
      </c>
    </row>
    <row r="52" spans="1:20" x14ac:dyDescent="0.25">
      <c r="A52" s="16" t="s">
        <v>124</v>
      </c>
      <c r="B52" s="16" t="s">
        <v>58</v>
      </c>
      <c r="C52" s="16" t="s">
        <v>110</v>
      </c>
      <c r="D52" s="16" t="s">
        <v>109</v>
      </c>
      <c r="E52" s="16" t="s">
        <v>123</v>
      </c>
      <c r="F52" s="16" cm="1">
        <f t="array" ref="F52">INDEX('Lab.Calcs.Assumptions'!B$4:B$30,$J52)</f>
        <v>1.72E-2</v>
      </c>
      <c r="G52" s="16" cm="1">
        <f t="array" ref="G52">INDEX('Lab.Calcs.Assumptions'!C$4:C$30,$J52)</f>
        <v>1.958E-2</v>
      </c>
      <c r="H52" s="16" cm="1">
        <f t="array" ref="H52">INDEX('Lab.Calcs.Assumptions'!D$4:D$30,$J52)</f>
        <v>6.4769999999999994E-2</v>
      </c>
      <c r="I52" s="16" cm="1">
        <f t="array" ref="I52">INDEX('Lab.Calcs.Assumptions'!E$4:E$30,$J52)</f>
        <v>0.23189000000000001</v>
      </c>
      <c r="J52" s="16">
        <f>MATCH(D52,'Lab.Calcs.Assumptions'!$A$4:$A$30,0)</f>
        <v>15</v>
      </c>
      <c r="R52" s="16" t="s">
        <v>0</v>
      </c>
      <c r="S52" s="16" t="s">
        <v>709</v>
      </c>
      <c r="T52" s="16" t="s">
        <v>719</v>
      </c>
    </row>
    <row r="53" spans="1:20" x14ac:dyDescent="0.25">
      <c r="A53" s="16" t="s">
        <v>706</v>
      </c>
      <c r="B53" s="16" t="s">
        <v>58</v>
      </c>
      <c r="C53" s="16" t="s">
        <v>110</v>
      </c>
      <c r="D53" s="16" t="s">
        <v>115</v>
      </c>
      <c r="E53" s="16" t="s">
        <v>121</v>
      </c>
      <c r="F53" s="16" cm="1">
        <f t="array" ref="F53">INDEX('Lab.Calcs.Assumptions'!B$4:B$30,$J53)</f>
        <v>1.72E-2</v>
      </c>
      <c r="G53" s="16" cm="1">
        <f t="array" ref="G53">INDEX('Lab.Calcs.Assumptions'!C$4:C$30,$J53)</f>
        <v>1.958E-2</v>
      </c>
      <c r="H53" s="16" cm="1">
        <f t="array" ref="H53">INDEX('Lab.Calcs.Assumptions'!D$4:D$30,$J53)</f>
        <v>6.4769999999999994E-2</v>
      </c>
      <c r="I53" s="16" cm="1">
        <f t="array" ref="I53">INDEX('Lab.Calcs.Assumptions'!E$4:E$30,$J53)</f>
        <v>0.23189000000000001</v>
      </c>
      <c r="J53" s="16">
        <f>MATCH(D53,'Lab.Calcs.Assumptions'!$A$4:$A$30,0)</f>
        <v>16</v>
      </c>
      <c r="R53" s="16" t="s">
        <v>0</v>
      </c>
      <c r="S53" s="16" t="s">
        <v>710</v>
      </c>
      <c r="T53" s="16" t="s">
        <v>719</v>
      </c>
    </row>
    <row r="54" spans="1:20" x14ac:dyDescent="0.25">
      <c r="A54" s="16" t="s">
        <v>112</v>
      </c>
      <c r="B54" s="16" t="s">
        <v>58</v>
      </c>
      <c r="C54" s="16" t="s">
        <v>110</v>
      </c>
      <c r="D54" s="16" t="s">
        <v>109</v>
      </c>
      <c r="E54" s="16" t="s">
        <v>111</v>
      </c>
      <c r="F54" s="16" cm="1">
        <f t="array" ref="F54">INDEX('Lab.Calcs.Assumptions'!B$4:B$30,$J54)</f>
        <v>1.72E-2</v>
      </c>
      <c r="G54" s="16" cm="1">
        <f t="array" ref="G54">INDEX('Lab.Calcs.Assumptions'!C$4:C$30,$J54)</f>
        <v>1.958E-2</v>
      </c>
      <c r="H54" s="16" cm="1">
        <f t="array" ref="H54">INDEX('Lab.Calcs.Assumptions'!D$4:D$30,$J54)</f>
        <v>6.4769999999999994E-2</v>
      </c>
      <c r="I54" s="16" cm="1">
        <f t="array" ref="I54">INDEX('Lab.Calcs.Assumptions'!E$4:E$30,$J54)</f>
        <v>0.23189000000000001</v>
      </c>
      <c r="J54" s="16">
        <f>MATCH(D54,'Lab.Calcs.Assumptions'!$A$4:$A$30,0)</f>
        <v>15</v>
      </c>
      <c r="R54" s="16" t="s">
        <v>0</v>
      </c>
      <c r="S54" s="16" t="s">
        <v>49</v>
      </c>
      <c r="T54" s="16" t="s">
        <v>719</v>
      </c>
    </row>
    <row r="55" spans="1:20" x14ac:dyDescent="0.25">
      <c r="A55" s="16" t="s">
        <v>707</v>
      </c>
      <c r="B55" s="16" t="s">
        <v>58</v>
      </c>
      <c r="C55" s="16" t="s">
        <v>110</v>
      </c>
      <c r="D55" s="16" t="s">
        <v>115</v>
      </c>
      <c r="E55" s="16" t="s">
        <v>708</v>
      </c>
      <c r="F55" s="16" cm="1">
        <f t="array" ref="F55">INDEX('Lab.Calcs.Assumptions'!B$4:B$30,$J55)</f>
        <v>1.72E-2</v>
      </c>
      <c r="G55" s="16" cm="1">
        <f t="array" ref="G55">INDEX('Lab.Calcs.Assumptions'!C$4:C$30,$J55)</f>
        <v>1.958E-2</v>
      </c>
      <c r="H55" s="16" cm="1">
        <f t="array" ref="H55">INDEX('Lab.Calcs.Assumptions'!D$4:D$30,$J55)</f>
        <v>6.4769999999999994E-2</v>
      </c>
      <c r="I55" s="16" cm="1">
        <f t="array" ref="I55">INDEX('Lab.Calcs.Assumptions'!E$4:E$30,$J55)</f>
        <v>0.23189000000000001</v>
      </c>
      <c r="J55" s="16">
        <f>MATCH(D55,'Lab.Calcs.Assumptions'!$A$4:$A$30,0)</f>
        <v>16</v>
      </c>
      <c r="R55" s="16" t="s">
        <v>0</v>
      </c>
      <c r="S55" s="16" t="s">
        <v>50</v>
      </c>
      <c r="T55" s="16" t="s">
        <v>719</v>
      </c>
    </row>
    <row r="56" spans="1:20" x14ac:dyDescent="0.25">
      <c r="A56" s="16" t="s">
        <v>49</v>
      </c>
      <c r="B56" s="16" t="s">
        <v>58</v>
      </c>
      <c r="C56" s="16" t="s">
        <v>105</v>
      </c>
      <c r="D56" s="16" t="s">
        <v>105</v>
      </c>
      <c r="E56" s="16" t="s">
        <v>711</v>
      </c>
      <c r="F56" s="16" cm="1">
        <f t="array" ref="F56">INDEX('Lab.Calcs.Assumptions'!B$4:B$30,$J56)</f>
        <v>1.72E-2</v>
      </c>
      <c r="G56" s="16" cm="1">
        <f t="array" ref="G56">INDEX('Lab.Calcs.Assumptions'!C$4:C$30,$J56)</f>
        <v>1.958E-2</v>
      </c>
      <c r="H56" s="16" cm="1">
        <f t="array" ref="H56">INDEX('Lab.Calcs.Assumptions'!D$4:D$30,$J56)</f>
        <v>6.4769999999999994E-2</v>
      </c>
      <c r="I56" s="16" cm="1">
        <f t="array" ref="I56">INDEX('Lab.Calcs.Assumptions'!E$4:E$30,$J56)</f>
        <v>0.23189000000000001</v>
      </c>
      <c r="J56" s="16">
        <f>MATCH(D56,'Lab.Calcs.Assumptions'!$A$4:$A$30,0)</f>
        <v>17</v>
      </c>
      <c r="R56" s="16" t="s">
        <v>0</v>
      </c>
      <c r="S56" s="16" t="s">
        <v>48</v>
      </c>
      <c r="T56" s="16" t="s">
        <v>719</v>
      </c>
    </row>
    <row r="57" spans="1:20" x14ac:dyDescent="0.25">
      <c r="A57" s="16" t="s">
        <v>50</v>
      </c>
      <c r="B57" s="16" t="s">
        <v>58</v>
      </c>
      <c r="C57" s="16" t="s">
        <v>105</v>
      </c>
      <c r="D57" s="16" t="s">
        <v>105</v>
      </c>
      <c r="E57" s="16" t="s">
        <v>712</v>
      </c>
      <c r="F57" s="16" cm="1">
        <f t="array" ref="F57">INDEX('Lab.Calcs.Assumptions'!B$4:B$30,$J57)</f>
        <v>1.72E-2</v>
      </c>
      <c r="G57" s="16" cm="1">
        <f t="array" ref="G57">INDEX('Lab.Calcs.Assumptions'!C$4:C$30,$J57)</f>
        <v>1.958E-2</v>
      </c>
      <c r="H57" s="16" cm="1">
        <f t="array" ref="H57">INDEX('Lab.Calcs.Assumptions'!D$4:D$30,$J57)</f>
        <v>6.4769999999999994E-2</v>
      </c>
      <c r="I57" s="16" cm="1">
        <f t="array" ref="I57">INDEX('Lab.Calcs.Assumptions'!E$4:E$30,$J57)</f>
        <v>0.23189000000000001</v>
      </c>
      <c r="J57" s="16">
        <f>MATCH(D57,'Lab.Calcs.Assumptions'!$A$4:$A$30,0)</f>
        <v>17</v>
      </c>
      <c r="R57" s="16" t="s">
        <v>0</v>
      </c>
      <c r="S57" s="16" t="s">
        <v>102</v>
      </c>
      <c r="T57" s="16" t="s">
        <v>719</v>
      </c>
    </row>
    <row r="58" spans="1:20" x14ac:dyDescent="0.25">
      <c r="A58" s="16" t="s">
        <v>48</v>
      </c>
      <c r="B58" s="16" t="s">
        <v>58</v>
      </c>
      <c r="C58" s="16" t="s">
        <v>105</v>
      </c>
      <c r="D58" s="16" t="s">
        <v>105</v>
      </c>
      <c r="E58" s="16" t="s">
        <v>713</v>
      </c>
      <c r="F58" s="16" cm="1">
        <f t="array" ref="F58">INDEX('Lab.Calcs.Assumptions'!B$4:B$30,$J58)</f>
        <v>1.72E-2</v>
      </c>
      <c r="G58" s="16" cm="1">
        <f t="array" ref="G58">INDEX('Lab.Calcs.Assumptions'!C$4:C$30,$J58)</f>
        <v>1.958E-2</v>
      </c>
      <c r="H58" s="16" cm="1">
        <f t="array" ref="H58">INDEX('Lab.Calcs.Assumptions'!D$4:D$30,$J58)</f>
        <v>6.4769999999999994E-2</v>
      </c>
      <c r="I58" s="16" cm="1">
        <f t="array" ref="I58">INDEX('Lab.Calcs.Assumptions'!E$4:E$30,$J58)</f>
        <v>0.23189000000000001</v>
      </c>
      <c r="J58" s="16">
        <f>MATCH(D58,'Lab.Calcs.Assumptions'!$A$4:$A$30,0)</f>
        <v>17</v>
      </c>
      <c r="R58" s="16" t="s">
        <v>0</v>
      </c>
      <c r="S58" s="16" t="s">
        <v>100</v>
      </c>
      <c r="T58" s="16" t="s">
        <v>719</v>
      </c>
    </row>
    <row r="59" spans="1:20" x14ac:dyDescent="0.25">
      <c r="A59" s="16" t="s">
        <v>102</v>
      </c>
      <c r="B59" s="16" t="s">
        <v>58</v>
      </c>
      <c r="C59" s="16" t="s">
        <v>98</v>
      </c>
      <c r="D59" s="16" t="s">
        <v>98</v>
      </c>
      <c r="E59" s="16" t="s">
        <v>101</v>
      </c>
      <c r="F59" s="16" cm="1">
        <f t="array" ref="F59">INDEX('Lab.Calcs.Assumptions'!B$4:B$30,$J59)</f>
        <v>3.3279999999999997E-2</v>
      </c>
      <c r="G59" s="16" cm="1">
        <f t="array" ref="G59">INDEX('Lab.Calcs.Assumptions'!C$4:C$30,$J59)</f>
        <v>3.7879999999999997E-2</v>
      </c>
      <c r="H59" s="16" cm="1">
        <f t="array" ref="H59">INDEX('Lab.Calcs.Assumptions'!D$4:D$30,$J59)</f>
        <v>0.12533</v>
      </c>
      <c r="I59" s="16" cm="1">
        <f t="array" ref="I59">INDEX('Lab.Calcs.Assumptions'!E$4:E$30,$J59)</f>
        <v>0.44868000000000002</v>
      </c>
      <c r="J59" s="16">
        <f>MATCH(D59,'Lab.Calcs.Assumptions'!$A$4:$A$30,0)</f>
        <v>18</v>
      </c>
      <c r="R59" s="16" t="s">
        <v>0</v>
      </c>
      <c r="S59" s="16" t="s">
        <v>97</v>
      </c>
      <c r="T59" s="16" t="s">
        <v>719</v>
      </c>
    </row>
    <row r="60" spans="1:20" x14ac:dyDescent="0.25">
      <c r="A60" s="16" t="s">
        <v>100</v>
      </c>
      <c r="B60" s="16" t="s">
        <v>58</v>
      </c>
      <c r="C60" s="16" t="s">
        <v>98</v>
      </c>
      <c r="D60" s="16" t="s">
        <v>98</v>
      </c>
      <c r="E60" s="16" t="s">
        <v>99</v>
      </c>
      <c r="F60" s="16" cm="1">
        <f t="array" ref="F60">INDEX('Lab.Calcs.Assumptions'!B$4:B$30,$J60)</f>
        <v>3.3279999999999997E-2</v>
      </c>
      <c r="G60" s="16" cm="1">
        <f t="array" ref="G60">INDEX('Lab.Calcs.Assumptions'!C$4:C$30,$J60)</f>
        <v>3.7879999999999997E-2</v>
      </c>
      <c r="H60" s="16" cm="1">
        <f t="array" ref="H60">INDEX('Lab.Calcs.Assumptions'!D$4:D$30,$J60)</f>
        <v>0.12533</v>
      </c>
      <c r="I60" s="16" cm="1">
        <f t="array" ref="I60">INDEX('Lab.Calcs.Assumptions'!E$4:E$30,$J60)</f>
        <v>0.44868000000000002</v>
      </c>
      <c r="J60" s="16">
        <f>MATCH(D60,'Lab.Calcs.Assumptions'!$A$4:$A$30,0)</f>
        <v>18</v>
      </c>
      <c r="R60" s="16" t="s">
        <v>0</v>
      </c>
      <c r="S60" s="16" t="s">
        <v>95</v>
      </c>
      <c r="T60" s="16" t="s">
        <v>719</v>
      </c>
    </row>
    <row r="61" spans="1:20" x14ac:dyDescent="0.25">
      <c r="A61" s="16" t="s">
        <v>97</v>
      </c>
      <c r="B61" s="16" t="s">
        <v>58</v>
      </c>
      <c r="C61" s="16" t="s">
        <v>94</v>
      </c>
      <c r="D61" s="16" t="s">
        <v>94</v>
      </c>
      <c r="E61" s="16" t="s">
        <v>96</v>
      </c>
      <c r="F61" s="16" cm="1">
        <f t="array" ref="F61">INDEX('Lab.Calcs.Assumptions'!B$4:B$30,$J61)</f>
        <v>1.72E-2</v>
      </c>
      <c r="G61" s="16" cm="1">
        <f t="array" ref="G61">INDEX('Lab.Calcs.Assumptions'!C$4:C$30,$J61)</f>
        <v>1.958E-2</v>
      </c>
      <c r="H61" s="16" cm="1">
        <f t="array" ref="H61">INDEX('Lab.Calcs.Assumptions'!D$4:D$30,$J61)</f>
        <v>6.4769999999999994E-2</v>
      </c>
      <c r="I61" s="16" cm="1">
        <f t="array" ref="I61">INDEX('Lab.Calcs.Assumptions'!E$4:E$30,$J61)</f>
        <v>0.23189000000000001</v>
      </c>
      <c r="J61" s="16">
        <f>MATCH(D61,'Lab.Calcs.Assumptions'!$A$4:$A$30,0)</f>
        <v>19</v>
      </c>
      <c r="R61" s="16" t="s">
        <v>0</v>
      </c>
      <c r="S61" s="16" t="s">
        <v>93</v>
      </c>
      <c r="T61" s="16" t="s">
        <v>719</v>
      </c>
    </row>
    <row r="62" spans="1:20" x14ac:dyDescent="0.25">
      <c r="A62" s="16" t="s">
        <v>95</v>
      </c>
      <c r="B62" s="16" t="s">
        <v>58</v>
      </c>
      <c r="C62" s="16" t="s">
        <v>94</v>
      </c>
      <c r="D62" s="16" t="s">
        <v>94</v>
      </c>
      <c r="E62" s="16" t="s">
        <v>714</v>
      </c>
      <c r="F62" s="16" cm="1">
        <f t="array" ref="F62">INDEX('Lab.Calcs.Assumptions'!B$4:B$30,$J62)</f>
        <v>1.72E-2</v>
      </c>
      <c r="G62" s="16" cm="1">
        <f t="array" ref="G62">INDEX('Lab.Calcs.Assumptions'!C$4:C$30,$J62)</f>
        <v>1.958E-2</v>
      </c>
      <c r="H62" s="16" cm="1">
        <f t="array" ref="H62">INDEX('Lab.Calcs.Assumptions'!D$4:D$30,$J62)</f>
        <v>6.4769999999999994E-2</v>
      </c>
      <c r="I62" s="16" cm="1">
        <f t="array" ref="I62">INDEX('Lab.Calcs.Assumptions'!E$4:E$30,$J62)</f>
        <v>0.23189000000000001</v>
      </c>
      <c r="J62" s="16">
        <f>MATCH(D62,'Lab.Calcs.Assumptions'!$A$4:$A$30,0)</f>
        <v>19</v>
      </c>
      <c r="R62" s="16" t="s">
        <v>0</v>
      </c>
      <c r="S62" s="4" t="s">
        <v>240</v>
      </c>
      <c r="T62" s="16" t="s">
        <v>719</v>
      </c>
    </row>
    <row r="63" spans="1:20" x14ac:dyDescent="0.25">
      <c r="A63" s="16" t="s">
        <v>93</v>
      </c>
      <c r="B63" s="16" t="s">
        <v>58</v>
      </c>
      <c r="C63" s="16" t="s">
        <v>91</v>
      </c>
      <c r="D63" s="16" t="s">
        <v>91</v>
      </c>
      <c r="E63" s="16" t="s">
        <v>92</v>
      </c>
      <c r="F63" s="16" cm="1">
        <f t="array" ref="F63">INDEX('Lab.Calcs.Assumptions'!B$4:B$30,$J63)</f>
        <v>1.474E-2</v>
      </c>
      <c r="G63" s="16" cm="1">
        <f t="array" ref="G63">INDEX('Lab.Calcs.Assumptions'!C$4:C$30,$J63)</f>
        <v>1.678E-2</v>
      </c>
      <c r="H63" s="16" cm="1">
        <f t="array" ref="H63">INDEX('Lab.Calcs.Assumptions'!D$4:D$30,$J63)</f>
        <v>5.5509999999999997E-2</v>
      </c>
      <c r="I63" s="16" cm="1">
        <f t="array" ref="I63">INDEX('Lab.Calcs.Assumptions'!E$4:E$30,$J63)</f>
        <v>0.19872999999999999</v>
      </c>
      <c r="J63" s="16">
        <f>MATCH(D63,'Lab.Calcs.Assumptions'!$A$4:$A$30,0)</f>
        <v>21</v>
      </c>
      <c r="R63" s="16" t="s">
        <v>0</v>
      </c>
      <c r="S63" s="4" t="s">
        <v>242</v>
      </c>
      <c r="T63" s="16" t="s">
        <v>719</v>
      </c>
    </row>
    <row r="64" spans="1:20" x14ac:dyDescent="0.25">
      <c r="A64" s="16" t="s">
        <v>90</v>
      </c>
      <c r="B64" s="16" t="s">
        <v>58</v>
      </c>
      <c r="C64" s="16" t="s">
        <v>57</v>
      </c>
      <c r="D64" s="16" t="s">
        <v>88</v>
      </c>
      <c r="E64" s="16" t="s">
        <v>89</v>
      </c>
      <c r="F64" s="16" cm="1">
        <f t="array" ref="F64">INDEX('Lab.Calcs.Assumptions'!B$4:B$30,$J64)</f>
        <v>3.1989999999999998E-2</v>
      </c>
      <c r="G64" s="16" cm="1">
        <f t="array" ref="G64">INDEX('Lab.Calcs.Assumptions'!C$4:C$30,$J64)</f>
        <v>3.6400000000000002E-2</v>
      </c>
      <c r="H64" s="16" cm="1">
        <f t="array" ref="H64">INDEX('Lab.Calcs.Assumptions'!D$4:D$30,$J64)</f>
        <v>0.12044000000000001</v>
      </c>
      <c r="I64" s="16" cm="1">
        <f t="array" ref="I64">INDEX('Lab.Calcs.Assumptions'!E$4:E$30,$J64)</f>
        <v>0.43119000000000002</v>
      </c>
      <c r="J64" s="16">
        <f>MATCH(D64,'Lab.Calcs.Assumptions'!$A$4:$A$30,0)</f>
        <v>24</v>
      </c>
      <c r="R64" s="16" t="s">
        <v>0</v>
      </c>
      <c r="S64" s="4" t="s">
        <v>158</v>
      </c>
      <c r="T64" s="16" t="s">
        <v>719</v>
      </c>
    </row>
    <row r="65" spans="1:20" x14ac:dyDescent="0.25">
      <c r="A65" s="16" t="s">
        <v>87</v>
      </c>
      <c r="B65" s="16" t="s">
        <v>58</v>
      </c>
      <c r="C65" s="16" t="s">
        <v>57</v>
      </c>
      <c r="D65" s="16" t="s">
        <v>85</v>
      </c>
      <c r="E65" s="16" t="s">
        <v>86</v>
      </c>
      <c r="F65" s="16" cm="1">
        <f t="array" ref="F65">INDEX('Lab.Calcs.Assumptions'!B$4:B$30,$J65)</f>
        <v>2.8969999999999999E-2</v>
      </c>
      <c r="G65" s="16" cm="1">
        <f t="array" ref="G65">INDEX('Lab.Calcs.Assumptions'!C$4:C$30,$J65)</f>
        <v>3.2969999999999999E-2</v>
      </c>
      <c r="H65" s="16" cm="1">
        <f t="array" ref="H65">INDEX('Lab.Calcs.Assumptions'!D$4:D$30,$J65)</f>
        <v>0.1091</v>
      </c>
      <c r="I65" s="16" cm="1">
        <f t="array" ref="I65">INDEX('Lab.Calcs.Assumptions'!E$4:E$30,$J65)</f>
        <v>0.39056999999999997</v>
      </c>
      <c r="J65" s="16">
        <f>MATCH(D65,'Lab.Calcs.Assumptions'!$A$4:$A$30,0)</f>
        <v>26</v>
      </c>
      <c r="R65" s="16" t="s">
        <v>0</v>
      </c>
      <c r="S65" s="4" t="s">
        <v>19</v>
      </c>
      <c r="T65" s="16" t="s">
        <v>719</v>
      </c>
    </row>
    <row r="66" spans="1:20" x14ac:dyDescent="0.25">
      <c r="A66" s="16" t="s">
        <v>84</v>
      </c>
      <c r="B66" s="16" t="s">
        <v>58</v>
      </c>
      <c r="C66" s="16" t="s">
        <v>57</v>
      </c>
      <c r="D66" s="16" t="s">
        <v>56</v>
      </c>
      <c r="E66" s="16" t="s">
        <v>83</v>
      </c>
      <c r="F66" s="16" cm="1">
        <f t="array" ref="F66">INDEX('Lab.Calcs.Assumptions'!B$4:B$30,$J66)</f>
        <v>2.656E-2</v>
      </c>
      <c r="G66" s="16" cm="1">
        <f t="array" ref="G66">INDEX('Lab.Calcs.Assumptions'!C$4:C$30,$J66)</f>
        <v>3.023E-2</v>
      </c>
      <c r="H66" s="16" cm="1">
        <f t="array" ref="H66">INDEX('Lab.Calcs.Assumptions'!D$4:D$30,$J66)</f>
        <v>0.10002999999999999</v>
      </c>
      <c r="I66" s="16" cm="1">
        <f t="array" ref="I66">INDEX('Lab.Calcs.Assumptions'!E$4:E$30,$J66)</f>
        <v>0.35811999999999999</v>
      </c>
      <c r="J66" s="16">
        <f>MATCH(D66,'Lab.Calcs.Assumptions'!$A$4:$A$30,0)</f>
        <v>25</v>
      </c>
      <c r="R66" s="16" t="s">
        <v>0</v>
      </c>
      <c r="S66" s="4" t="s">
        <v>722</v>
      </c>
      <c r="T66" s="16" t="s">
        <v>719</v>
      </c>
    </row>
    <row r="67" spans="1:20" x14ac:dyDescent="0.25">
      <c r="A67" s="16" t="s">
        <v>82</v>
      </c>
      <c r="B67" s="16" t="s">
        <v>58</v>
      </c>
      <c r="C67" s="16" t="s">
        <v>57</v>
      </c>
      <c r="D67" s="16" t="s">
        <v>56</v>
      </c>
      <c r="E67" s="16" t="s">
        <v>81</v>
      </c>
      <c r="F67" s="16" cm="1">
        <f t="array" ref="F67">INDEX('Lab.Calcs.Assumptions'!B$4:B$30,$J67)</f>
        <v>2.656E-2</v>
      </c>
      <c r="G67" s="16" cm="1">
        <f t="array" ref="G67">INDEX('Lab.Calcs.Assumptions'!C$4:C$30,$J67)</f>
        <v>3.023E-2</v>
      </c>
      <c r="H67" s="16" cm="1">
        <f t="array" ref="H67">INDEX('Lab.Calcs.Assumptions'!D$4:D$30,$J67)</f>
        <v>0.10002999999999999</v>
      </c>
      <c r="I67" s="16" cm="1">
        <f t="array" ref="I67">INDEX('Lab.Calcs.Assumptions'!E$4:E$30,$J67)</f>
        <v>0.35811999999999999</v>
      </c>
      <c r="J67" s="16">
        <f>MATCH(D67,'Lab.Calcs.Assumptions'!$A$4:$A$30,0)</f>
        <v>25</v>
      </c>
    </row>
    <row r="68" spans="1:20" x14ac:dyDescent="0.25">
      <c r="A68" s="16" t="s">
        <v>80</v>
      </c>
      <c r="B68" s="16" t="s">
        <v>58</v>
      </c>
      <c r="C68" s="16" t="s">
        <v>57</v>
      </c>
      <c r="D68" s="16" t="s">
        <v>56</v>
      </c>
      <c r="E68" s="16" t="s">
        <v>79</v>
      </c>
      <c r="F68" s="16" cm="1">
        <f t="array" ref="F68">INDEX('Lab.Calcs.Assumptions'!B$4:B$30,$J68)</f>
        <v>2.656E-2</v>
      </c>
      <c r="G68" s="16" cm="1">
        <f t="array" ref="G68">INDEX('Lab.Calcs.Assumptions'!C$4:C$30,$J68)</f>
        <v>3.023E-2</v>
      </c>
      <c r="H68" s="16" cm="1">
        <f t="array" ref="H68">INDEX('Lab.Calcs.Assumptions'!D$4:D$30,$J68)</f>
        <v>0.10002999999999999</v>
      </c>
      <c r="I68" s="16" cm="1">
        <f t="array" ref="I68">INDEX('Lab.Calcs.Assumptions'!E$4:E$30,$J68)</f>
        <v>0.35811999999999999</v>
      </c>
      <c r="J68" s="16">
        <f>MATCH(D68,'Lab.Calcs.Assumptions'!$A$4:$A$30,0)</f>
        <v>25</v>
      </c>
    </row>
    <row r="69" spans="1:20" x14ac:dyDescent="0.25">
      <c r="A69" s="16" t="s">
        <v>78</v>
      </c>
      <c r="B69" s="16" t="s">
        <v>58</v>
      </c>
      <c r="C69" s="16" t="s">
        <v>57</v>
      </c>
      <c r="D69" s="16" t="s">
        <v>56</v>
      </c>
      <c r="E69" s="16" t="s">
        <v>77</v>
      </c>
      <c r="F69" s="16" cm="1">
        <f t="array" ref="F69">INDEX('Lab.Calcs.Assumptions'!B$4:B$30,$J69)</f>
        <v>2.656E-2</v>
      </c>
      <c r="G69" s="16" cm="1">
        <f t="array" ref="G69">INDEX('Lab.Calcs.Assumptions'!C$4:C$30,$J69)</f>
        <v>3.023E-2</v>
      </c>
      <c r="H69" s="16" cm="1">
        <f t="array" ref="H69">INDEX('Lab.Calcs.Assumptions'!D$4:D$30,$J69)</f>
        <v>0.10002999999999999</v>
      </c>
      <c r="I69" s="16" cm="1">
        <f t="array" ref="I69">INDEX('Lab.Calcs.Assumptions'!E$4:E$30,$J69)</f>
        <v>0.35811999999999999</v>
      </c>
      <c r="J69" s="16">
        <f>MATCH(D69,'Lab.Calcs.Assumptions'!$A$4:$A$30,0)</f>
        <v>25</v>
      </c>
    </row>
    <row r="70" spans="1:20" x14ac:dyDescent="0.25">
      <c r="A70" s="16" t="s">
        <v>76</v>
      </c>
      <c r="B70" s="16" t="s">
        <v>58</v>
      </c>
      <c r="C70" s="16" t="s">
        <v>57</v>
      </c>
      <c r="D70" s="16" t="s">
        <v>56</v>
      </c>
      <c r="E70" s="16" t="s">
        <v>75</v>
      </c>
      <c r="F70" s="16" cm="1">
        <f t="array" ref="F70">INDEX('Lab.Calcs.Assumptions'!B$4:B$30,$J70)</f>
        <v>2.656E-2</v>
      </c>
      <c r="G70" s="16" cm="1">
        <f t="array" ref="G70">INDEX('Lab.Calcs.Assumptions'!C$4:C$30,$J70)</f>
        <v>3.023E-2</v>
      </c>
      <c r="H70" s="16" cm="1">
        <f t="array" ref="H70">INDEX('Lab.Calcs.Assumptions'!D$4:D$30,$J70)</f>
        <v>0.10002999999999999</v>
      </c>
      <c r="I70" s="16" cm="1">
        <f t="array" ref="I70">INDEX('Lab.Calcs.Assumptions'!E$4:E$30,$J70)</f>
        <v>0.35811999999999999</v>
      </c>
      <c r="J70" s="16">
        <f>MATCH(D70,'Lab.Calcs.Assumptions'!$A$4:$A$30,0)</f>
        <v>25</v>
      </c>
    </row>
    <row r="71" spans="1:20" x14ac:dyDescent="0.25">
      <c r="A71" s="16" t="s">
        <v>74</v>
      </c>
      <c r="B71" s="16" t="s">
        <v>58</v>
      </c>
      <c r="C71" s="16" t="s">
        <v>57</v>
      </c>
      <c r="D71" s="16" t="s">
        <v>56</v>
      </c>
      <c r="E71" s="16" t="s">
        <v>73</v>
      </c>
      <c r="F71" s="16" cm="1">
        <f t="array" ref="F71">INDEX('Lab.Calcs.Assumptions'!B$4:B$30,$J71)</f>
        <v>2.656E-2</v>
      </c>
      <c r="G71" s="16" cm="1">
        <f t="array" ref="G71">INDEX('Lab.Calcs.Assumptions'!C$4:C$30,$J71)</f>
        <v>3.023E-2</v>
      </c>
      <c r="H71" s="16" cm="1">
        <f t="array" ref="H71">INDEX('Lab.Calcs.Assumptions'!D$4:D$30,$J71)</f>
        <v>0.10002999999999999</v>
      </c>
      <c r="I71" s="16" cm="1">
        <f t="array" ref="I71">INDEX('Lab.Calcs.Assumptions'!E$4:E$30,$J71)</f>
        <v>0.35811999999999999</v>
      </c>
      <c r="J71" s="16">
        <f>MATCH(D71,'Lab.Calcs.Assumptions'!$A$4:$A$30,0)</f>
        <v>25</v>
      </c>
    </row>
    <row r="72" spans="1:20" x14ac:dyDescent="0.25">
      <c r="A72" s="16" t="s">
        <v>72</v>
      </c>
      <c r="B72" s="16" t="s">
        <v>58</v>
      </c>
      <c r="C72" s="16" t="s">
        <v>57</v>
      </c>
      <c r="D72" s="16" t="s">
        <v>56</v>
      </c>
      <c r="E72" s="16" t="s">
        <v>71</v>
      </c>
      <c r="F72" s="16" cm="1">
        <f t="array" ref="F72">INDEX('Lab.Calcs.Assumptions'!B$4:B$30,$J72)</f>
        <v>2.656E-2</v>
      </c>
      <c r="G72" s="16" cm="1">
        <f t="array" ref="G72">INDEX('Lab.Calcs.Assumptions'!C$4:C$30,$J72)</f>
        <v>3.023E-2</v>
      </c>
      <c r="H72" s="16" cm="1">
        <f t="array" ref="H72">INDEX('Lab.Calcs.Assumptions'!D$4:D$30,$J72)</f>
        <v>0.10002999999999999</v>
      </c>
      <c r="I72" s="16" cm="1">
        <f t="array" ref="I72">INDEX('Lab.Calcs.Assumptions'!E$4:E$30,$J72)</f>
        <v>0.35811999999999999</v>
      </c>
      <c r="J72" s="16">
        <f>MATCH(D72,'Lab.Calcs.Assumptions'!$A$4:$A$30,0)</f>
        <v>25</v>
      </c>
    </row>
    <row r="73" spans="1:20" x14ac:dyDescent="0.25">
      <c r="A73" s="16" t="s">
        <v>70</v>
      </c>
      <c r="B73" s="16" t="s">
        <v>58</v>
      </c>
      <c r="C73" s="16" t="s">
        <v>57</v>
      </c>
      <c r="D73" s="16" t="s">
        <v>56</v>
      </c>
      <c r="E73" s="16" t="s">
        <v>69</v>
      </c>
      <c r="F73" s="16" cm="1">
        <f t="array" ref="F73">INDEX('Lab.Calcs.Assumptions'!B$4:B$30,$J73)</f>
        <v>2.656E-2</v>
      </c>
      <c r="G73" s="16" cm="1">
        <f t="array" ref="G73">INDEX('Lab.Calcs.Assumptions'!C$4:C$30,$J73)</f>
        <v>3.023E-2</v>
      </c>
      <c r="H73" s="16" cm="1">
        <f t="array" ref="H73">INDEX('Lab.Calcs.Assumptions'!D$4:D$30,$J73)</f>
        <v>0.10002999999999999</v>
      </c>
      <c r="I73" s="16" cm="1">
        <f t="array" ref="I73">INDEX('Lab.Calcs.Assumptions'!E$4:E$30,$J73)</f>
        <v>0.35811999999999999</v>
      </c>
      <c r="J73" s="16">
        <f>MATCH(D73,'Lab.Calcs.Assumptions'!$A$4:$A$30,0)</f>
        <v>25</v>
      </c>
    </row>
    <row r="74" spans="1:20" x14ac:dyDescent="0.25">
      <c r="A74" s="16" t="s">
        <v>68</v>
      </c>
      <c r="B74" s="16" t="s">
        <v>58</v>
      </c>
      <c r="C74" s="16" t="s">
        <v>57</v>
      </c>
      <c r="D74" s="16" t="s">
        <v>56</v>
      </c>
      <c r="E74" s="16" t="s">
        <v>67</v>
      </c>
      <c r="F74" s="16" cm="1">
        <f t="array" ref="F74">INDEX('Lab.Calcs.Assumptions'!B$4:B$30,$J74)</f>
        <v>2.656E-2</v>
      </c>
      <c r="G74" s="16" cm="1">
        <f t="array" ref="G74">INDEX('Lab.Calcs.Assumptions'!C$4:C$30,$J74)</f>
        <v>3.023E-2</v>
      </c>
      <c r="H74" s="16" cm="1">
        <f t="array" ref="H74">INDEX('Lab.Calcs.Assumptions'!D$4:D$30,$J74)</f>
        <v>0.10002999999999999</v>
      </c>
      <c r="I74" s="16" cm="1">
        <f t="array" ref="I74">INDEX('Lab.Calcs.Assumptions'!E$4:E$30,$J74)</f>
        <v>0.35811999999999999</v>
      </c>
      <c r="J74" s="16">
        <f>MATCH(D74,'Lab.Calcs.Assumptions'!$A$4:$A$30,0)</f>
        <v>25</v>
      </c>
    </row>
    <row r="75" spans="1:20" x14ac:dyDescent="0.25">
      <c r="A75" s="16" t="s">
        <v>66</v>
      </c>
      <c r="B75" s="16" t="s">
        <v>58</v>
      </c>
      <c r="C75" s="16" t="s">
        <v>57</v>
      </c>
      <c r="D75" s="16" t="s">
        <v>64</v>
      </c>
      <c r="E75" s="16" t="s">
        <v>65</v>
      </c>
      <c r="F75" s="16" cm="1">
        <f t="array" ref="F75">INDEX('Lab.Calcs.Assumptions'!B$4:B$30,$J75)</f>
        <v>0.16136</v>
      </c>
      <c r="G75" s="16" cm="1">
        <f t="array" ref="G75">INDEX('Lab.Calcs.Assumptions'!C$4:C$30,$J75)</f>
        <v>0.18362999999999999</v>
      </c>
      <c r="H75" s="16" cm="1">
        <f t="array" ref="H75">INDEX('Lab.Calcs.Assumptions'!D$4:D$30,$J75)</f>
        <v>0.60758999999999996</v>
      </c>
      <c r="I75" s="16" cm="1">
        <f t="array" ref="I75">INDEX('Lab.Calcs.Assumptions'!E$4:E$30,$J75)</f>
        <v>2.1752199999999999</v>
      </c>
      <c r="J75" s="16">
        <f>MATCH(D75,'Lab.Calcs.Assumptions'!$A$4:$A$30,0)</f>
        <v>23</v>
      </c>
    </row>
    <row r="76" spans="1:20" x14ac:dyDescent="0.25">
      <c r="A76" s="16" t="s">
        <v>63</v>
      </c>
      <c r="B76" s="16" t="s">
        <v>58</v>
      </c>
      <c r="C76" s="16" t="s">
        <v>57</v>
      </c>
      <c r="D76" s="16" t="s">
        <v>61</v>
      </c>
      <c r="E76" s="16" t="s">
        <v>62</v>
      </c>
      <c r="F76" s="16" cm="1">
        <f t="array" ref="F76">INDEX('Lab.Calcs.Assumptions'!B$4:B$30,$J76)</f>
        <v>2.6519999999999998E-2</v>
      </c>
      <c r="G76" s="16" cm="1">
        <f t="array" ref="G76">INDEX('Lab.Calcs.Assumptions'!C$4:C$30,$J76)</f>
        <v>3.0179999999999998E-2</v>
      </c>
      <c r="H76" s="16" cm="1">
        <f t="array" ref="H76">INDEX('Lab.Calcs.Assumptions'!D$4:D$30,$J76)</f>
        <v>9.9849999999999994E-2</v>
      </c>
      <c r="I76" s="16" cm="1">
        <f t="array" ref="I76">INDEX('Lab.Calcs.Assumptions'!E$4:E$30,$J76)</f>
        <v>0.35747000000000001</v>
      </c>
      <c r="J76" s="16">
        <f>MATCH(D76,'Lab.Calcs.Assumptions'!$A$4:$A$30,0)</f>
        <v>27</v>
      </c>
    </row>
    <row r="77" spans="1:20" x14ac:dyDescent="0.25">
      <c r="A77" s="16" t="s">
        <v>60</v>
      </c>
      <c r="B77" s="16" t="s">
        <v>58</v>
      </c>
      <c r="C77" s="16" t="s">
        <v>57</v>
      </c>
      <c r="D77" s="16" t="s">
        <v>56</v>
      </c>
      <c r="E77" s="16" t="s">
        <v>59</v>
      </c>
      <c r="F77" s="16" cm="1">
        <f t="array" ref="F77">INDEX('Lab.Calcs.Assumptions'!B$4:B$30,$J77)</f>
        <v>2.656E-2</v>
      </c>
      <c r="G77" s="16" cm="1">
        <f t="array" ref="G77">INDEX('Lab.Calcs.Assumptions'!C$4:C$30,$J77)</f>
        <v>3.023E-2</v>
      </c>
      <c r="H77" s="16" cm="1">
        <f t="array" ref="H77">INDEX('Lab.Calcs.Assumptions'!D$4:D$30,$J77)</f>
        <v>0.10002999999999999</v>
      </c>
      <c r="I77" s="16" cm="1">
        <f t="array" ref="I77">INDEX('Lab.Calcs.Assumptions'!E$4:E$30,$J77)</f>
        <v>0.35811999999999999</v>
      </c>
      <c r="J77" s="16">
        <f>MATCH(D77,'Lab.Calcs.Assumptions'!$A$4:$A$30,0)</f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2E401-D663-47C0-B9F3-7D0DFC93FF01}">
  <sheetPr codeName="Sheet10">
    <tabColor theme="5"/>
  </sheetPr>
  <dimension ref="A1:AE134"/>
  <sheetViews>
    <sheetView workbookViewId="0"/>
  </sheetViews>
  <sheetFormatPr defaultRowHeight="15" x14ac:dyDescent="0.25"/>
  <cols>
    <col min="1" max="1" width="19.5703125" style="16" customWidth="1"/>
    <col min="2" max="5" width="9.140625" style="16"/>
    <col min="6" max="6" width="13.85546875" style="16" customWidth="1"/>
    <col min="7" max="7" width="16.7109375" style="16" bestFit="1" customWidth="1"/>
    <col min="8" max="8" width="10.85546875" style="16" customWidth="1"/>
    <col min="9" max="9" width="12" style="16" customWidth="1"/>
    <col min="10" max="10" width="11.5703125" style="16" bestFit="1" customWidth="1"/>
    <col min="11" max="11" width="12.7109375" style="16" bestFit="1" customWidth="1"/>
    <col min="12" max="12" width="13.85546875" style="16" customWidth="1"/>
    <col min="13" max="13" width="13.85546875" style="16" bestFit="1" customWidth="1"/>
    <col min="14" max="16" width="9.140625" style="16"/>
    <col min="17" max="17" width="16.7109375" style="16" bestFit="1" customWidth="1"/>
    <col min="18" max="22" width="9.140625" style="16"/>
    <col min="23" max="23" width="16.85546875" style="16" customWidth="1"/>
    <col min="24" max="16384" width="9.140625" style="16"/>
  </cols>
  <sheetData>
    <row r="1" spans="1:16" x14ac:dyDescent="0.25">
      <c r="B1" s="16" t="s">
        <v>419</v>
      </c>
      <c r="H1" s="16" t="s">
        <v>418</v>
      </c>
      <c r="I1" s="16">
        <f t="array" ref="I1:L1">TRANSPOSE('From SAM'!Q28:Q31)*1000</f>
        <v>110.01900000000001</v>
      </c>
      <c r="J1" s="16">
        <v>112.75</v>
      </c>
      <c r="K1" s="16">
        <v>173.19399999999999</v>
      </c>
      <c r="L1" s="16">
        <v>395.77199999999999</v>
      </c>
    </row>
    <row r="2" spans="1:16" x14ac:dyDescent="0.25">
      <c r="A2" s="16" t="s">
        <v>248</v>
      </c>
      <c r="B2" s="16" t="s">
        <v>327</v>
      </c>
      <c r="C2" s="16" t="s">
        <v>325</v>
      </c>
      <c r="D2" s="16" t="s">
        <v>323</v>
      </c>
      <c r="E2" s="16" t="s">
        <v>321</v>
      </c>
      <c r="F2" s="16" t="s">
        <v>253</v>
      </c>
      <c r="G2" s="16" t="s">
        <v>417</v>
      </c>
      <c r="H2" s="16" t="s">
        <v>253</v>
      </c>
      <c r="I2" s="16" t="str">
        <f>B2</f>
        <v>flab-p</v>
      </c>
      <c r="J2" s="16" t="str">
        <f>C2</f>
        <v>flab-m</v>
      </c>
      <c r="K2" s="16" t="str">
        <f>D2</f>
        <v>flab-s</v>
      </c>
      <c r="L2" s="16" t="str">
        <f>E2</f>
        <v>flab-t</v>
      </c>
      <c r="M2" s="16" t="s">
        <v>416</v>
      </c>
      <c r="N2" s="16" t="s">
        <v>415</v>
      </c>
      <c r="O2" s="16" t="s">
        <v>414</v>
      </c>
      <c r="P2" s="16" t="s">
        <v>413</v>
      </c>
    </row>
    <row r="3" spans="1:16" x14ac:dyDescent="0.25">
      <c r="A3" s="16" t="s">
        <v>412</v>
      </c>
      <c r="B3" s="16">
        <f t="array" ref="B3:E3">TRANSPOSE('From SAM'!G28:G31)</f>
        <v>5.1587548519758449E-2</v>
      </c>
      <c r="C3" s="16">
        <v>5.8710463397399472E-2</v>
      </c>
      <c r="D3" s="16">
        <v>0.19425465215810078</v>
      </c>
      <c r="E3" s="16">
        <v>0.69544733592474128</v>
      </c>
      <c r="F3" s="26" t="s">
        <v>277</v>
      </c>
      <c r="G3" s="16" t="s">
        <v>279</v>
      </c>
      <c r="H3" s="26" t="s">
        <v>411</v>
      </c>
    </row>
    <row r="4" spans="1:16" x14ac:dyDescent="0.25">
      <c r="A4" s="16" t="s">
        <v>238</v>
      </c>
      <c r="B4" s="16">
        <f t="shared" ref="B4:E22" si="0">ROUND(B$3*$F4,5)</f>
        <v>1.72E-2</v>
      </c>
      <c r="C4" s="16">
        <f t="shared" si="0"/>
        <v>1.958E-2</v>
      </c>
      <c r="D4" s="16">
        <f t="shared" si="0"/>
        <v>6.4769999999999994E-2</v>
      </c>
      <c r="E4" s="16">
        <f t="shared" si="0"/>
        <v>0.23189000000000001</v>
      </c>
      <c r="F4" s="17">
        <f>F6</f>
        <v>0.33344431232659533</v>
      </c>
      <c r="G4" s="16">
        <f t="shared" ref="G4:G22" si="1">SUMIF($A$40:$A$47,A4,$B$40:$B$47)</f>
        <v>1.58</v>
      </c>
      <c r="H4" s="17">
        <f t="shared" ref="H4:H22" si="2">G4*F4</f>
        <v>0.52684201347602067</v>
      </c>
      <c r="I4" s="27">
        <f t="shared" ref="I4:I22" si="3">B4*$G4*I$1</f>
        <v>2.9898763440000002</v>
      </c>
      <c r="J4" s="27">
        <f t="shared" ref="J4:J22" si="4">C4*$G4*J$1</f>
        <v>3.4880791000000002</v>
      </c>
      <c r="K4" s="27">
        <f t="shared" ref="K4:K22" si="5">D4*$G4*K$1</f>
        <v>17.7240851004</v>
      </c>
      <c r="L4" s="27">
        <f t="shared" ref="L4:L22" si="6">E4*$G4*L$1</f>
        <v>145.00539914640001</v>
      </c>
      <c r="M4" s="27">
        <f t="shared" ref="M4:M22" si="7">SUM(I4:L4)</f>
        <v>169.20743969080002</v>
      </c>
      <c r="O4" s="19">
        <f t="shared" ref="O4:O30" si="8">SUMPRODUCT(B4:E4,$I$1:$L$1)</f>
        <v>107.09331625999999</v>
      </c>
      <c r="P4" s="16">
        <v>3.9</v>
      </c>
    </row>
    <row r="5" spans="1:16" x14ac:dyDescent="0.25">
      <c r="A5" s="16" t="s">
        <v>233</v>
      </c>
      <c r="B5" s="16">
        <f t="shared" si="0"/>
        <v>1.72E-2</v>
      </c>
      <c r="C5" s="16">
        <f t="shared" si="0"/>
        <v>1.958E-2</v>
      </c>
      <c r="D5" s="16">
        <f t="shared" si="0"/>
        <v>6.4769999999999994E-2</v>
      </c>
      <c r="E5" s="16">
        <f t="shared" si="0"/>
        <v>0.23189000000000001</v>
      </c>
      <c r="F5" s="17">
        <f>F6</f>
        <v>0.33344431232659533</v>
      </c>
      <c r="G5" s="16">
        <f t="shared" si="1"/>
        <v>0</v>
      </c>
      <c r="H5" s="17">
        <f t="shared" si="2"/>
        <v>0</v>
      </c>
      <c r="I5" s="27">
        <f t="shared" si="3"/>
        <v>0</v>
      </c>
      <c r="J5" s="27">
        <f t="shared" si="4"/>
        <v>0</v>
      </c>
      <c r="K5" s="27">
        <f t="shared" si="5"/>
        <v>0</v>
      </c>
      <c r="L5" s="27">
        <f t="shared" si="6"/>
        <v>0</v>
      </c>
      <c r="M5" s="27">
        <f t="shared" si="7"/>
        <v>0</v>
      </c>
      <c r="O5" s="19">
        <f t="shared" si="8"/>
        <v>107.09331625999999</v>
      </c>
    </row>
    <row r="6" spans="1:16" x14ac:dyDescent="0.25">
      <c r="A6" s="16" t="s">
        <v>226</v>
      </c>
      <c r="B6" s="16">
        <f t="shared" si="0"/>
        <v>1.72E-2</v>
      </c>
      <c r="C6" s="16">
        <f t="shared" si="0"/>
        <v>1.958E-2</v>
      </c>
      <c r="D6" s="16">
        <f t="shared" si="0"/>
        <v>6.4769999999999994E-2</v>
      </c>
      <c r="E6" s="16">
        <f t="shared" si="0"/>
        <v>0.23189000000000001</v>
      </c>
      <c r="F6" s="17">
        <f>F18</f>
        <v>0.33344431232659533</v>
      </c>
      <c r="G6" s="16">
        <f t="shared" si="1"/>
        <v>0.67</v>
      </c>
      <c r="H6" s="17">
        <f t="shared" si="2"/>
        <v>0.22340768925881888</v>
      </c>
      <c r="I6" s="27">
        <f t="shared" si="3"/>
        <v>1.2678589560000002</v>
      </c>
      <c r="J6" s="27">
        <f t="shared" si="4"/>
        <v>1.47912215</v>
      </c>
      <c r="K6" s="27">
        <f t="shared" si="5"/>
        <v>7.5159095045999997</v>
      </c>
      <c r="L6" s="27">
        <f t="shared" si="6"/>
        <v>61.489631283600005</v>
      </c>
      <c r="M6" s="27">
        <f t="shared" si="7"/>
        <v>71.752521894200001</v>
      </c>
      <c r="O6" s="19">
        <f t="shared" si="8"/>
        <v>107.09331625999999</v>
      </c>
      <c r="P6" s="16">
        <v>36</v>
      </c>
    </row>
    <row r="7" spans="1:16" x14ac:dyDescent="0.25">
      <c r="A7" s="16" t="s">
        <v>103</v>
      </c>
      <c r="B7" s="16">
        <f t="shared" si="0"/>
        <v>0</v>
      </c>
      <c r="C7" s="16">
        <f t="shared" si="0"/>
        <v>0</v>
      </c>
      <c r="D7" s="16">
        <f t="shared" si="0"/>
        <v>0</v>
      </c>
      <c r="E7" s="16">
        <f t="shared" si="0"/>
        <v>0</v>
      </c>
      <c r="F7" s="17">
        <v>0</v>
      </c>
      <c r="G7" s="16">
        <f t="shared" si="1"/>
        <v>1.5</v>
      </c>
      <c r="H7" s="17">
        <f t="shared" si="2"/>
        <v>0</v>
      </c>
      <c r="I7" s="27">
        <f t="shared" si="3"/>
        <v>0</v>
      </c>
      <c r="J7" s="27">
        <f t="shared" si="4"/>
        <v>0</v>
      </c>
      <c r="K7" s="27">
        <f t="shared" si="5"/>
        <v>0</v>
      </c>
      <c r="L7" s="27">
        <f t="shared" si="6"/>
        <v>0</v>
      </c>
      <c r="M7" s="27">
        <f t="shared" si="7"/>
        <v>0</v>
      </c>
      <c r="O7" s="19">
        <f t="shared" si="8"/>
        <v>0</v>
      </c>
    </row>
    <row r="8" spans="1:16" x14ac:dyDescent="0.25">
      <c r="A8" s="16" t="s">
        <v>214</v>
      </c>
      <c r="B8" s="16">
        <f t="shared" si="0"/>
        <v>1.941E-2</v>
      </c>
      <c r="C8" s="16">
        <f t="shared" si="0"/>
        <v>2.2089999999999999E-2</v>
      </c>
      <c r="D8" s="16">
        <f t="shared" si="0"/>
        <v>7.3090000000000002E-2</v>
      </c>
      <c r="E8" s="16">
        <f t="shared" si="0"/>
        <v>0.26167000000000001</v>
      </c>
      <c r="F8" s="17">
        <f>L60/1000</f>
        <v>0.37626180068603343</v>
      </c>
      <c r="G8" s="16">
        <f t="shared" si="1"/>
        <v>0</v>
      </c>
      <c r="H8" s="17">
        <f t="shared" si="2"/>
        <v>0</v>
      </c>
      <c r="I8" s="27">
        <f t="shared" si="3"/>
        <v>0</v>
      </c>
      <c r="J8" s="27">
        <f t="shared" si="4"/>
        <v>0</v>
      </c>
      <c r="K8" s="27">
        <f t="shared" si="5"/>
        <v>0</v>
      </c>
      <c r="L8" s="27">
        <f t="shared" si="6"/>
        <v>0</v>
      </c>
      <c r="M8" s="27">
        <f t="shared" si="7"/>
        <v>0</v>
      </c>
      <c r="O8" s="19">
        <f t="shared" si="8"/>
        <v>120.84652498999999</v>
      </c>
      <c r="P8" s="16">
        <v>256</v>
      </c>
    </row>
    <row r="9" spans="1:16" x14ac:dyDescent="0.25">
      <c r="A9" s="16" t="s">
        <v>197</v>
      </c>
      <c r="B9" s="16">
        <f t="shared" si="0"/>
        <v>1.941E-2</v>
      </c>
      <c r="C9" s="16">
        <f t="shared" si="0"/>
        <v>2.2089999999999999E-2</v>
      </c>
      <c r="D9" s="16">
        <f t="shared" si="0"/>
        <v>7.3090000000000002E-2</v>
      </c>
      <c r="E9" s="16">
        <f t="shared" si="0"/>
        <v>0.26167000000000001</v>
      </c>
      <c r="F9" s="17">
        <f>F8</f>
        <v>0.37626180068603343</v>
      </c>
      <c r="G9" s="16">
        <f t="shared" si="1"/>
        <v>0</v>
      </c>
      <c r="H9" s="17">
        <f t="shared" si="2"/>
        <v>0</v>
      </c>
      <c r="I9" s="27">
        <f t="shared" si="3"/>
        <v>0</v>
      </c>
      <c r="J9" s="27">
        <f t="shared" si="4"/>
        <v>0</v>
      </c>
      <c r="K9" s="27">
        <f t="shared" si="5"/>
        <v>0</v>
      </c>
      <c r="L9" s="27">
        <f t="shared" si="6"/>
        <v>0</v>
      </c>
      <c r="M9" s="27">
        <f t="shared" si="7"/>
        <v>0</v>
      </c>
      <c r="O9" s="19">
        <f t="shared" si="8"/>
        <v>120.84652498999999</v>
      </c>
      <c r="P9" s="16">
        <v>299</v>
      </c>
    </row>
    <row r="10" spans="1:16" x14ac:dyDescent="0.25">
      <c r="A10" s="16" t="s">
        <v>194</v>
      </c>
      <c r="B10" s="16">
        <f t="shared" si="0"/>
        <v>1.941E-2</v>
      </c>
      <c r="C10" s="16">
        <f t="shared" si="0"/>
        <v>2.2089999999999999E-2</v>
      </c>
      <c r="D10" s="16">
        <f t="shared" si="0"/>
        <v>7.3090000000000002E-2</v>
      </c>
      <c r="E10" s="16">
        <f t="shared" si="0"/>
        <v>0.26167000000000001</v>
      </c>
      <c r="F10" s="17">
        <f>F9</f>
        <v>0.37626180068603343</v>
      </c>
      <c r="G10" s="16">
        <f t="shared" si="1"/>
        <v>0</v>
      </c>
      <c r="H10" s="17">
        <f t="shared" si="2"/>
        <v>0</v>
      </c>
      <c r="I10" s="27">
        <f t="shared" si="3"/>
        <v>0</v>
      </c>
      <c r="J10" s="27">
        <f t="shared" si="4"/>
        <v>0</v>
      </c>
      <c r="K10" s="27">
        <f t="shared" si="5"/>
        <v>0</v>
      </c>
      <c r="L10" s="27">
        <f t="shared" si="6"/>
        <v>0</v>
      </c>
      <c r="M10" s="27">
        <f t="shared" si="7"/>
        <v>0</v>
      </c>
      <c r="O10" s="19">
        <f t="shared" si="8"/>
        <v>120.84652498999999</v>
      </c>
      <c r="P10" s="16">
        <v>299</v>
      </c>
    </row>
    <row r="11" spans="1:16" x14ac:dyDescent="0.25">
      <c r="A11" s="16" t="s">
        <v>190</v>
      </c>
      <c r="B11" s="16">
        <f t="shared" si="0"/>
        <v>1.941E-2</v>
      </c>
      <c r="C11" s="16">
        <f t="shared" si="0"/>
        <v>2.2089999999999999E-2</v>
      </c>
      <c r="D11" s="16">
        <f t="shared" si="0"/>
        <v>7.3090000000000002E-2</v>
      </c>
      <c r="E11" s="16">
        <f t="shared" si="0"/>
        <v>0.26167000000000001</v>
      </c>
      <c r="F11" s="17">
        <f>F10</f>
        <v>0.37626180068603343</v>
      </c>
      <c r="G11" s="16">
        <f t="shared" si="1"/>
        <v>0</v>
      </c>
      <c r="H11" s="17">
        <f t="shared" si="2"/>
        <v>0</v>
      </c>
      <c r="I11" s="27">
        <f t="shared" si="3"/>
        <v>0</v>
      </c>
      <c r="J11" s="27">
        <f t="shared" si="4"/>
        <v>0</v>
      </c>
      <c r="K11" s="27">
        <f t="shared" si="5"/>
        <v>0</v>
      </c>
      <c r="L11" s="27">
        <f t="shared" si="6"/>
        <v>0</v>
      </c>
      <c r="M11" s="27">
        <f t="shared" si="7"/>
        <v>0</v>
      </c>
      <c r="O11" s="19">
        <f t="shared" si="8"/>
        <v>120.84652498999999</v>
      </c>
      <c r="P11" s="16">
        <v>299</v>
      </c>
    </row>
    <row r="12" spans="1:16" x14ac:dyDescent="0.25">
      <c r="A12" s="16" t="s">
        <v>185</v>
      </c>
      <c r="B12" s="16">
        <f t="shared" si="0"/>
        <v>2.3769999999999999E-2</v>
      </c>
      <c r="C12" s="16">
        <f t="shared" si="0"/>
        <v>2.7050000000000001E-2</v>
      </c>
      <c r="D12" s="16">
        <f t="shared" si="0"/>
        <v>8.949E-2</v>
      </c>
      <c r="E12" s="16">
        <f t="shared" si="0"/>
        <v>0.32040000000000002</v>
      </c>
      <c r="F12" s="17">
        <f>L62/1000</f>
        <v>0.46070370370370367</v>
      </c>
      <c r="G12" s="16">
        <f t="shared" si="1"/>
        <v>0</v>
      </c>
      <c r="H12" s="17">
        <f t="shared" si="2"/>
        <v>0</v>
      </c>
      <c r="I12" s="27">
        <f t="shared" si="3"/>
        <v>0</v>
      </c>
      <c r="J12" s="27">
        <f t="shared" si="4"/>
        <v>0</v>
      </c>
      <c r="K12" s="27">
        <f t="shared" si="5"/>
        <v>0</v>
      </c>
      <c r="L12" s="27">
        <f t="shared" si="6"/>
        <v>0</v>
      </c>
      <c r="M12" s="27">
        <f t="shared" si="7"/>
        <v>0</v>
      </c>
      <c r="O12" s="19">
        <f t="shared" si="8"/>
        <v>147.96951899000001</v>
      </c>
      <c r="P12" s="16">
        <v>869</v>
      </c>
    </row>
    <row r="13" spans="1:16" x14ac:dyDescent="0.25">
      <c r="A13" s="16" t="s">
        <v>182</v>
      </c>
      <c r="B13" s="16">
        <f t="shared" si="0"/>
        <v>1.6049999999999998E-2</v>
      </c>
      <c r="C13" s="16">
        <f t="shared" si="0"/>
        <v>1.8259999999999998E-2</v>
      </c>
      <c r="D13" s="16">
        <f t="shared" si="0"/>
        <v>6.0429999999999998E-2</v>
      </c>
      <c r="E13" s="16">
        <f t="shared" si="0"/>
        <v>0.21634</v>
      </c>
      <c r="F13" s="17">
        <f>L61/1000</f>
        <v>0.31108281387244646</v>
      </c>
      <c r="G13" s="16">
        <f t="shared" si="1"/>
        <v>0</v>
      </c>
      <c r="H13" s="17">
        <f t="shared" si="2"/>
        <v>0</v>
      </c>
      <c r="I13" s="27">
        <f t="shared" si="3"/>
        <v>0</v>
      </c>
      <c r="J13" s="27">
        <f t="shared" si="4"/>
        <v>0</v>
      </c>
      <c r="K13" s="27">
        <f t="shared" si="5"/>
        <v>0</v>
      </c>
      <c r="L13" s="27">
        <f t="shared" si="6"/>
        <v>0</v>
      </c>
      <c r="M13" s="27">
        <f t="shared" si="7"/>
        <v>0</v>
      </c>
      <c r="O13" s="19">
        <f t="shared" si="8"/>
        <v>99.912047849999993</v>
      </c>
      <c r="P13" s="16">
        <v>554</v>
      </c>
    </row>
    <row r="14" spans="1:16" x14ac:dyDescent="0.25">
      <c r="A14" s="16" t="s">
        <v>179</v>
      </c>
      <c r="B14" s="16">
        <f t="shared" si="0"/>
        <v>1.72E-2</v>
      </c>
      <c r="C14" s="16">
        <f t="shared" si="0"/>
        <v>1.958E-2</v>
      </c>
      <c r="D14" s="16">
        <f t="shared" si="0"/>
        <v>6.4769999999999994E-2</v>
      </c>
      <c r="E14" s="16">
        <f t="shared" si="0"/>
        <v>0.23189000000000001</v>
      </c>
      <c r="F14" s="17">
        <f>F17</f>
        <v>0.33344431232659533</v>
      </c>
      <c r="G14" s="16">
        <f t="shared" si="1"/>
        <v>0</v>
      </c>
      <c r="H14" s="17">
        <f t="shared" si="2"/>
        <v>0</v>
      </c>
      <c r="I14" s="27">
        <f t="shared" si="3"/>
        <v>0</v>
      </c>
      <c r="J14" s="27">
        <f t="shared" si="4"/>
        <v>0</v>
      </c>
      <c r="K14" s="27">
        <f t="shared" si="5"/>
        <v>0</v>
      </c>
      <c r="L14" s="27">
        <f t="shared" si="6"/>
        <v>0</v>
      </c>
      <c r="M14" s="27">
        <f t="shared" si="7"/>
        <v>0</v>
      </c>
      <c r="O14" s="19">
        <f t="shared" si="8"/>
        <v>107.09331625999999</v>
      </c>
    </row>
    <row r="15" spans="1:16" x14ac:dyDescent="0.25">
      <c r="A15" s="16" t="s">
        <v>162</v>
      </c>
      <c r="B15" s="16">
        <f t="shared" si="0"/>
        <v>1.72E-2</v>
      </c>
      <c r="C15" s="16">
        <f t="shared" si="0"/>
        <v>1.958E-2</v>
      </c>
      <c r="D15" s="16">
        <f t="shared" si="0"/>
        <v>6.4769999999999994E-2</v>
      </c>
      <c r="E15" s="16">
        <f t="shared" si="0"/>
        <v>0.23189000000000001</v>
      </c>
      <c r="F15" s="17">
        <f>F17</f>
        <v>0.33344431232659533</v>
      </c>
      <c r="G15" s="16">
        <f t="shared" si="1"/>
        <v>0</v>
      </c>
      <c r="H15" s="17">
        <f t="shared" si="2"/>
        <v>0</v>
      </c>
      <c r="I15" s="27">
        <f t="shared" si="3"/>
        <v>0</v>
      </c>
      <c r="J15" s="27">
        <f t="shared" si="4"/>
        <v>0</v>
      </c>
      <c r="K15" s="27">
        <f t="shared" si="5"/>
        <v>0</v>
      </c>
      <c r="L15" s="27">
        <f t="shared" si="6"/>
        <v>0</v>
      </c>
      <c r="M15" s="27">
        <f t="shared" si="7"/>
        <v>0</v>
      </c>
      <c r="O15" s="19">
        <f t="shared" si="8"/>
        <v>107.09331625999999</v>
      </c>
    </row>
    <row r="16" spans="1:16" x14ac:dyDescent="0.25">
      <c r="A16" s="16" t="s">
        <v>159</v>
      </c>
      <c r="B16" s="16">
        <f t="shared" si="0"/>
        <v>1.72E-2</v>
      </c>
      <c r="C16" s="16">
        <f t="shared" si="0"/>
        <v>1.958E-2</v>
      </c>
      <c r="D16" s="16">
        <f t="shared" si="0"/>
        <v>6.4769999999999994E-2</v>
      </c>
      <c r="E16" s="16">
        <f t="shared" si="0"/>
        <v>0.23189000000000001</v>
      </c>
      <c r="F16" s="17">
        <f>F17</f>
        <v>0.33344431232659533</v>
      </c>
      <c r="G16" s="16">
        <f t="shared" si="1"/>
        <v>0</v>
      </c>
      <c r="H16" s="17">
        <f t="shared" si="2"/>
        <v>0</v>
      </c>
      <c r="I16" s="27">
        <f t="shared" si="3"/>
        <v>0</v>
      </c>
      <c r="J16" s="27">
        <f t="shared" si="4"/>
        <v>0</v>
      </c>
      <c r="K16" s="27">
        <f t="shared" si="5"/>
        <v>0</v>
      </c>
      <c r="L16" s="27">
        <f t="shared" si="6"/>
        <v>0</v>
      </c>
      <c r="M16" s="27">
        <f t="shared" si="7"/>
        <v>0</v>
      </c>
      <c r="O16" s="19">
        <f t="shared" si="8"/>
        <v>107.09331625999999</v>
      </c>
    </row>
    <row r="17" spans="1:19" x14ac:dyDescent="0.25">
      <c r="A17" s="16" t="s">
        <v>155</v>
      </c>
      <c r="B17" s="16">
        <f t="shared" si="0"/>
        <v>1.72E-2</v>
      </c>
      <c r="C17" s="16">
        <f t="shared" si="0"/>
        <v>1.958E-2</v>
      </c>
      <c r="D17" s="16">
        <f t="shared" si="0"/>
        <v>6.4769999999999994E-2</v>
      </c>
      <c r="E17" s="16">
        <f t="shared" si="0"/>
        <v>0.23189000000000001</v>
      </c>
      <c r="F17" s="46">
        <f>F20</f>
        <v>0.33344431232659533</v>
      </c>
      <c r="G17" s="16">
        <f t="shared" si="1"/>
        <v>0</v>
      </c>
      <c r="H17" s="17">
        <f t="shared" si="2"/>
        <v>0</v>
      </c>
      <c r="I17" s="27">
        <f t="shared" si="3"/>
        <v>0</v>
      </c>
      <c r="J17" s="27">
        <f t="shared" si="4"/>
        <v>0</v>
      </c>
      <c r="K17" s="27">
        <f t="shared" si="5"/>
        <v>0</v>
      </c>
      <c r="L17" s="27">
        <f t="shared" si="6"/>
        <v>0</v>
      </c>
      <c r="M17" s="27">
        <f t="shared" si="7"/>
        <v>0</v>
      </c>
      <c r="O17" s="19">
        <f t="shared" si="8"/>
        <v>107.09331625999999</v>
      </c>
    </row>
    <row r="18" spans="1:19" x14ac:dyDescent="0.25">
      <c r="A18" s="16" t="s">
        <v>109</v>
      </c>
      <c r="B18" s="16">
        <f t="shared" si="0"/>
        <v>1.72E-2</v>
      </c>
      <c r="C18" s="16">
        <f t="shared" si="0"/>
        <v>1.958E-2</v>
      </c>
      <c r="D18" s="16">
        <f t="shared" si="0"/>
        <v>6.4769999999999994E-2</v>
      </c>
      <c r="E18" s="16">
        <f t="shared" si="0"/>
        <v>0.23189000000000001</v>
      </c>
      <c r="F18" s="17">
        <f>AA79/1000</f>
        <v>0.33344431232659533</v>
      </c>
      <c r="G18" s="16">
        <f t="shared" si="1"/>
        <v>33.200000000000003</v>
      </c>
      <c r="H18" s="17">
        <f t="shared" si="2"/>
        <v>11.070351169242965</v>
      </c>
      <c r="I18" s="27">
        <f t="shared" si="3"/>
        <v>62.825249760000013</v>
      </c>
      <c r="J18" s="27">
        <f t="shared" si="4"/>
        <v>73.293814000000012</v>
      </c>
      <c r="K18" s="27">
        <f t="shared" si="5"/>
        <v>372.43014261600001</v>
      </c>
      <c r="L18" s="27">
        <f t="shared" si="6"/>
        <v>3046.9488934560004</v>
      </c>
      <c r="M18" s="27">
        <f t="shared" si="7"/>
        <v>3555.4980998320007</v>
      </c>
      <c r="O18" s="19">
        <f t="shared" si="8"/>
        <v>107.09331625999999</v>
      </c>
      <c r="P18" s="16">
        <v>336</v>
      </c>
    </row>
    <row r="19" spans="1:19" x14ac:dyDescent="0.25">
      <c r="A19" s="16" t="s">
        <v>115</v>
      </c>
      <c r="B19" s="16">
        <f t="shared" si="0"/>
        <v>1.72E-2</v>
      </c>
      <c r="C19" s="16">
        <f t="shared" si="0"/>
        <v>1.958E-2</v>
      </c>
      <c r="D19" s="16">
        <f t="shared" si="0"/>
        <v>6.4769999999999994E-2</v>
      </c>
      <c r="E19" s="16">
        <f t="shared" si="0"/>
        <v>0.23189000000000001</v>
      </c>
      <c r="F19" s="17">
        <f>F18</f>
        <v>0.33344431232659533</v>
      </c>
      <c r="G19" s="16">
        <f t="shared" si="1"/>
        <v>3.72</v>
      </c>
      <c r="H19" s="17">
        <f t="shared" si="2"/>
        <v>1.2404128418549347</v>
      </c>
      <c r="I19" s="27">
        <f t="shared" si="3"/>
        <v>7.0394556960000001</v>
      </c>
      <c r="J19" s="27">
        <f t="shared" si="4"/>
        <v>8.2124394000000009</v>
      </c>
      <c r="K19" s="27">
        <f t="shared" si="5"/>
        <v>41.730124413599995</v>
      </c>
      <c r="L19" s="27">
        <f t="shared" si="6"/>
        <v>341.40511697760007</v>
      </c>
      <c r="M19" s="27">
        <f t="shared" si="7"/>
        <v>398.38713648720005</v>
      </c>
      <c r="O19" s="19">
        <f t="shared" si="8"/>
        <v>107.09331625999999</v>
      </c>
      <c r="P19" s="16">
        <v>336</v>
      </c>
    </row>
    <row r="20" spans="1:19" x14ac:dyDescent="0.25">
      <c r="A20" s="16" t="s">
        <v>105</v>
      </c>
      <c r="B20" s="16">
        <f t="shared" si="0"/>
        <v>1.72E-2</v>
      </c>
      <c r="C20" s="16">
        <f t="shared" si="0"/>
        <v>1.958E-2</v>
      </c>
      <c r="D20" s="16">
        <f t="shared" si="0"/>
        <v>6.4769999999999994E-2</v>
      </c>
      <c r="E20" s="16">
        <f t="shared" si="0"/>
        <v>0.23189000000000001</v>
      </c>
      <c r="F20" s="17">
        <f>F19</f>
        <v>0.33344431232659533</v>
      </c>
      <c r="G20" s="16">
        <f t="shared" si="1"/>
        <v>0.42</v>
      </c>
      <c r="H20" s="17">
        <f t="shared" si="2"/>
        <v>0.14004661117717004</v>
      </c>
      <c r="I20" s="27">
        <f t="shared" si="3"/>
        <v>0.79477725599999993</v>
      </c>
      <c r="J20" s="27">
        <f t="shared" si="4"/>
        <v>0.92721089999999995</v>
      </c>
      <c r="K20" s="27">
        <f t="shared" si="5"/>
        <v>4.7114656595999991</v>
      </c>
      <c r="L20" s="27">
        <f t="shared" si="6"/>
        <v>38.545739013599999</v>
      </c>
      <c r="M20" s="27">
        <f t="shared" si="7"/>
        <v>44.979192829199995</v>
      </c>
      <c r="O20" s="19">
        <f t="shared" si="8"/>
        <v>107.09331625999999</v>
      </c>
      <c r="P20" s="16">
        <v>150</v>
      </c>
    </row>
    <row r="21" spans="1:19" x14ac:dyDescent="0.25">
      <c r="A21" s="16" t="s">
        <v>98</v>
      </c>
      <c r="B21" s="16">
        <f t="shared" si="0"/>
        <v>3.3279999999999997E-2</v>
      </c>
      <c r="C21" s="16">
        <f t="shared" si="0"/>
        <v>3.7879999999999997E-2</v>
      </c>
      <c r="D21" s="16">
        <f t="shared" si="0"/>
        <v>0.12533</v>
      </c>
      <c r="E21" s="16">
        <f t="shared" si="0"/>
        <v>0.44868000000000002</v>
      </c>
      <c r="F21" s="17">
        <f>AA73/1000</f>
        <v>0.64516129032258063</v>
      </c>
      <c r="G21" s="16">
        <f t="shared" si="1"/>
        <v>1.86</v>
      </c>
      <c r="H21" s="17">
        <f t="shared" si="2"/>
        <v>1.2</v>
      </c>
      <c r="I21" s="27">
        <f t="shared" si="3"/>
        <v>6.8102641151999999</v>
      </c>
      <c r="J21" s="27">
        <f t="shared" si="4"/>
        <v>7.9440042000000002</v>
      </c>
      <c r="K21" s="27">
        <f t="shared" si="5"/>
        <v>40.373911477199997</v>
      </c>
      <c r="L21" s="27">
        <f t="shared" si="6"/>
        <v>330.2894645856</v>
      </c>
      <c r="M21" s="27">
        <f t="shared" si="7"/>
        <v>385.41764437799998</v>
      </c>
      <c r="O21" s="19">
        <f t="shared" si="8"/>
        <v>207.21378730000001</v>
      </c>
      <c r="P21" s="16">
        <v>885</v>
      </c>
    </row>
    <row r="22" spans="1:19" x14ac:dyDescent="0.25">
      <c r="A22" s="16" t="s">
        <v>94</v>
      </c>
      <c r="B22" s="16">
        <f t="shared" si="0"/>
        <v>1.72E-2</v>
      </c>
      <c r="C22" s="16">
        <f t="shared" si="0"/>
        <v>1.958E-2</v>
      </c>
      <c r="D22" s="16">
        <f t="shared" si="0"/>
        <v>6.4769999999999994E-2</v>
      </c>
      <c r="E22" s="16">
        <f t="shared" si="0"/>
        <v>0.23189000000000001</v>
      </c>
      <c r="F22" s="17">
        <f>F20</f>
        <v>0.33344431232659533</v>
      </c>
      <c r="G22" s="16">
        <f t="shared" si="1"/>
        <v>2.46</v>
      </c>
      <c r="H22" s="17">
        <f t="shared" si="2"/>
        <v>0.82027300832342454</v>
      </c>
      <c r="I22" s="27">
        <f t="shared" si="3"/>
        <v>4.6551239280000001</v>
      </c>
      <c r="J22" s="27">
        <f t="shared" si="4"/>
        <v>5.4308067000000007</v>
      </c>
      <c r="K22" s="27">
        <f t="shared" si="5"/>
        <v>27.595727434799993</v>
      </c>
      <c r="L22" s="27">
        <f t="shared" si="6"/>
        <v>225.76789993680001</v>
      </c>
      <c r="M22" s="27">
        <f t="shared" si="7"/>
        <v>263.44955799960002</v>
      </c>
      <c r="O22" s="19">
        <f t="shared" si="8"/>
        <v>107.09331625999999</v>
      </c>
      <c r="P22" s="16">
        <v>58</v>
      </c>
    </row>
    <row r="23" spans="1:19" x14ac:dyDescent="0.25">
      <c r="A23" s="22" t="s">
        <v>402</v>
      </c>
      <c r="F23" s="43"/>
      <c r="G23" s="43">
        <f>SUM(G4:G22)-G7</f>
        <v>43.910000000000004</v>
      </c>
      <c r="H23" s="43">
        <f>SUM(H4:H22)</f>
        <v>15.221333333333332</v>
      </c>
      <c r="M23" s="42">
        <f>SUM(M4:M22)</f>
        <v>4888.6915931110007</v>
      </c>
      <c r="O23" s="19">
        <f t="shared" si="8"/>
        <v>0</v>
      </c>
    </row>
    <row r="24" spans="1:19" x14ac:dyDescent="0.25">
      <c r="A24" s="16" t="s">
        <v>410</v>
      </c>
      <c r="B24" s="16">
        <f t="shared" ref="B24:E30" si="9">ROUND(B$3*$F24,5)</f>
        <v>1.474E-2</v>
      </c>
      <c r="C24" s="45">
        <f t="shared" si="9"/>
        <v>1.678E-2</v>
      </c>
      <c r="D24" s="16">
        <f t="shared" si="9"/>
        <v>5.5509999999999997E-2</v>
      </c>
      <c r="E24" s="16">
        <f t="shared" si="9"/>
        <v>0.19872999999999999</v>
      </c>
      <c r="F24" s="44">
        <f>H110</f>
        <v>0.28576111111111124</v>
      </c>
      <c r="G24" s="16">
        <f>H108</f>
        <v>34.200000000000003</v>
      </c>
      <c r="H24" s="43">
        <f>G24*F24</f>
        <v>9.7730300000000057</v>
      </c>
      <c r="I24" s="27">
        <f>B24*$G24*I$1</f>
        <v>55.461458052000005</v>
      </c>
      <c r="J24" s="27">
        <f>C24*$G24*J$1</f>
        <v>64.704519000000005</v>
      </c>
      <c r="K24" s="27">
        <f>D24*$G24*K$1</f>
        <v>328.798763748</v>
      </c>
      <c r="L24" s="27">
        <f>E24*$G24*L$1</f>
        <v>2689.8905189520001</v>
      </c>
      <c r="M24" s="42">
        <f>SUM(I24:L24)</f>
        <v>3138.8552597520002</v>
      </c>
      <c r="O24" s="19">
        <f t="shared" si="8"/>
        <v>91.779393559999988</v>
      </c>
      <c r="P24" s="16">
        <v>26</v>
      </c>
    </row>
    <row r="25" spans="1:19" x14ac:dyDescent="0.25">
      <c r="A25" s="16" t="s">
        <v>409</v>
      </c>
      <c r="B25" s="16">
        <f t="shared" si="9"/>
        <v>0</v>
      </c>
      <c r="C25" s="16">
        <f t="shared" si="9"/>
        <v>0</v>
      </c>
      <c r="D25" s="16">
        <f t="shared" si="9"/>
        <v>0</v>
      </c>
      <c r="E25" s="16">
        <f t="shared" si="9"/>
        <v>0</v>
      </c>
      <c r="H25" s="41">
        <f>SUM(H26:H30)</f>
        <v>47.281333333333336</v>
      </c>
      <c r="M25" s="42">
        <f>SUM(M26:M30)</f>
        <v>15185.704393487013</v>
      </c>
      <c r="O25" s="19">
        <f t="shared" si="8"/>
        <v>0</v>
      </c>
    </row>
    <row r="26" spans="1:19" x14ac:dyDescent="0.25">
      <c r="A26" s="16" t="s">
        <v>64</v>
      </c>
      <c r="B26" s="16">
        <f t="shared" si="9"/>
        <v>0.16136</v>
      </c>
      <c r="C26" s="16">
        <f t="shared" si="9"/>
        <v>0.18362999999999999</v>
      </c>
      <c r="D26" s="16">
        <f t="shared" si="9"/>
        <v>0.60758999999999996</v>
      </c>
      <c r="E26" s="16">
        <f t="shared" si="9"/>
        <v>2.1752199999999999</v>
      </c>
      <c r="F26" s="17">
        <f>L128</f>
        <v>3.1278004353864803</v>
      </c>
      <c r="G26" s="16">
        <f>H128</f>
        <v>10.6821</v>
      </c>
      <c r="H26" s="19">
        <f>F26*G26</f>
        <v>33.411477030841922</v>
      </c>
      <c r="I26" s="27">
        <f t="shared" ref="I26:L30" si="10">B26*$G26*I$1</f>
        <v>189.63575176946401</v>
      </c>
      <c r="J26" s="27">
        <f t="shared" si="10"/>
        <v>221.16521609325</v>
      </c>
      <c r="K26" s="27">
        <f t="shared" si="10"/>
        <v>1124.0874504519659</v>
      </c>
      <c r="L26" s="27">
        <f t="shared" si="10"/>
        <v>9196.1255653478638</v>
      </c>
      <c r="M26" s="27">
        <f>SUM(I26:L26)</f>
        <v>10731.013983662544</v>
      </c>
      <c r="O26" s="19">
        <f t="shared" si="8"/>
        <v>1004.57906064</v>
      </c>
      <c r="P26" s="16">
        <v>1466</v>
      </c>
    </row>
    <row r="27" spans="1:19" x14ac:dyDescent="0.25">
      <c r="A27" s="16" t="s">
        <v>88</v>
      </c>
      <c r="B27" s="16">
        <f t="shared" si="9"/>
        <v>3.1989999999999998E-2</v>
      </c>
      <c r="C27" s="16">
        <f t="shared" si="9"/>
        <v>3.6400000000000002E-2</v>
      </c>
      <c r="D27" s="16">
        <f t="shared" si="9"/>
        <v>0.12044000000000001</v>
      </c>
      <c r="E27" s="16">
        <f t="shared" si="9"/>
        <v>0.43119000000000002</v>
      </c>
      <c r="F27" s="17">
        <f>L129</f>
        <v>0.62001747605244761</v>
      </c>
      <c r="G27" s="16">
        <f>H129</f>
        <v>0.91200000000000003</v>
      </c>
      <c r="H27" s="19">
        <f>F27*G27</f>
        <v>0.56545593815983219</v>
      </c>
      <c r="I27" s="27">
        <f t="shared" si="10"/>
        <v>3.20979112272</v>
      </c>
      <c r="J27" s="27">
        <f t="shared" si="10"/>
        <v>3.7429392000000008</v>
      </c>
      <c r="K27" s="27">
        <f t="shared" si="10"/>
        <v>19.02385064832</v>
      </c>
      <c r="L27" s="27">
        <f t="shared" si="10"/>
        <v>155.63547095616002</v>
      </c>
      <c r="M27" s="27">
        <f>SUM(I27:L27)</f>
        <v>181.61205192720001</v>
      </c>
      <c r="O27" s="19">
        <f t="shared" si="8"/>
        <v>199.13602184999999</v>
      </c>
      <c r="P27" s="16">
        <v>1466</v>
      </c>
    </row>
    <row r="28" spans="1:19" x14ac:dyDescent="0.25">
      <c r="A28" s="16" t="s">
        <v>56</v>
      </c>
      <c r="B28" s="16">
        <f t="shared" si="9"/>
        <v>2.656E-2</v>
      </c>
      <c r="C28" s="16">
        <f t="shared" si="9"/>
        <v>3.023E-2</v>
      </c>
      <c r="D28" s="16">
        <f t="shared" si="9"/>
        <v>0.10002999999999999</v>
      </c>
      <c r="E28" s="16">
        <f t="shared" si="9"/>
        <v>0.35811999999999999</v>
      </c>
      <c r="F28" s="17">
        <f>L130</f>
        <v>0.51494477149444284</v>
      </c>
      <c r="G28" s="16">
        <f>H130</f>
        <v>18.776499999999999</v>
      </c>
      <c r="H28" s="19">
        <f>F28*G28</f>
        <v>9.6688605019654048</v>
      </c>
      <c r="I28" s="27">
        <f t="shared" si="10"/>
        <v>54.866897772959994</v>
      </c>
      <c r="J28" s="27">
        <f t="shared" si="10"/>
        <v>63.998432836249997</v>
      </c>
      <c r="K28" s="27">
        <f t="shared" si="10"/>
        <v>325.29527341422994</v>
      </c>
      <c r="L28" s="27">
        <f t="shared" si="10"/>
        <v>2661.2659845189601</v>
      </c>
      <c r="M28" s="27">
        <f>SUM(I28:L28)</f>
        <v>3105.4265885424002</v>
      </c>
      <c r="O28" s="19">
        <f t="shared" si="8"/>
        <v>165.3890016</v>
      </c>
      <c r="P28" s="16">
        <v>348</v>
      </c>
    </row>
    <row r="29" spans="1:19" x14ac:dyDescent="0.25">
      <c r="A29" s="16" t="s">
        <v>85</v>
      </c>
      <c r="B29" s="16">
        <f t="shared" si="9"/>
        <v>2.8969999999999999E-2</v>
      </c>
      <c r="C29" s="16">
        <f t="shared" si="9"/>
        <v>3.2969999999999999E-2</v>
      </c>
      <c r="D29" s="16">
        <f t="shared" si="9"/>
        <v>0.1091</v>
      </c>
      <c r="E29" s="16">
        <f t="shared" si="9"/>
        <v>0.39056999999999997</v>
      </c>
      <c r="F29" s="17">
        <f>L131</f>
        <v>0.5616119685990032</v>
      </c>
      <c r="G29" s="16">
        <f>H131</f>
        <v>6.0609000000000002</v>
      </c>
      <c r="H29" s="19">
        <f>F29*G29</f>
        <v>3.4038739804816984</v>
      </c>
      <c r="I29" s="27">
        <f t="shared" si="10"/>
        <v>19.317606131187002</v>
      </c>
      <c r="J29" s="27">
        <f t="shared" si="10"/>
        <v>22.530592680749997</v>
      </c>
      <c r="K29" s="27">
        <f t="shared" si="10"/>
        <v>114.52352624286</v>
      </c>
      <c r="L29" s="27">
        <f t="shared" si="10"/>
        <v>936.87373944543583</v>
      </c>
      <c r="M29" s="27">
        <f>SUM(I29:L29)</f>
        <v>1093.2454645002329</v>
      </c>
      <c r="O29" s="19">
        <f t="shared" si="8"/>
        <v>180.37675336999999</v>
      </c>
      <c r="P29" s="16">
        <v>733</v>
      </c>
    </row>
    <row r="30" spans="1:19" x14ac:dyDescent="0.25">
      <c r="A30" s="16" t="s">
        <v>61</v>
      </c>
      <c r="B30" s="16">
        <f t="shared" si="9"/>
        <v>2.6519999999999998E-2</v>
      </c>
      <c r="C30" s="16">
        <f t="shared" si="9"/>
        <v>3.0179999999999998E-2</v>
      </c>
      <c r="D30" s="16">
        <f t="shared" si="9"/>
        <v>9.9849999999999994E-2</v>
      </c>
      <c r="E30" s="16">
        <f t="shared" si="9"/>
        <v>0.35747000000000001</v>
      </c>
      <c r="F30" s="17">
        <f>L132</f>
        <v>0.51401349430770338</v>
      </c>
      <c r="G30" s="16">
        <f>H132</f>
        <v>0.45069999999999999</v>
      </c>
      <c r="H30" s="19">
        <f>F30*G30</f>
        <v>0.23166588188448189</v>
      </c>
      <c r="I30" s="27">
        <f t="shared" si="10"/>
        <v>1.3150091387159999</v>
      </c>
      <c r="J30" s="27">
        <f t="shared" si="10"/>
        <v>1.5336397064999998</v>
      </c>
      <c r="K30" s="27">
        <f t="shared" si="10"/>
        <v>7.794144799629998</v>
      </c>
      <c r="L30" s="27">
        <f t="shared" si="10"/>
        <v>63.763511209788</v>
      </c>
      <c r="M30" s="27">
        <f>SUM(I30:L30)</f>
        <v>74.406304854634001</v>
      </c>
      <c r="O30" s="19">
        <f t="shared" si="8"/>
        <v>165.09053661999999</v>
      </c>
      <c r="P30" s="16">
        <v>733</v>
      </c>
    </row>
    <row r="31" spans="1:19" x14ac:dyDescent="0.25">
      <c r="A31" s="22" t="s">
        <v>253</v>
      </c>
      <c r="B31" s="16">
        <f>SUMPRODUCT(B4:B30,$G4:$G30)</f>
        <v>3.7283480130000002</v>
      </c>
      <c r="C31" s="16">
        <f>SUMPRODUCT(C4:C30,$G4:$G30)</f>
        <v>4.2434662170000008</v>
      </c>
      <c r="D31" s="16">
        <f>SUMPRODUCT(D4:D30,$G4:$G30)</f>
        <v>14.039772598999997</v>
      </c>
      <c r="E31" s="16">
        <f>SUMPRODUCT(E4:E30,$G4:$G30)</f>
        <v>50.263805763999997</v>
      </c>
      <c r="H31" s="40">
        <f>SUM(H23:H25)</f>
        <v>72.275696666666676</v>
      </c>
      <c r="I31" s="22"/>
      <c r="J31" s="22"/>
      <c r="K31" s="22"/>
      <c r="L31" s="22"/>
      <c r="M31" s="42">
        <f>SUM(M23:M25)</f>
        <v>23213.251246350013</v>
      </c>
    </row>
    <row r="32" spans="1:19" x14ac:dyDescent="0.25">
      <c r="A32" s="16" t="s">
        <v>408</v>
      </c>
      <c r="H32" s="27">
        <f>H88</f>
        <v>72.316029999999998</v>
      </c>
      <c r="M32" s="30">
        <f>'From SAM'!V32*1000</f>
        <v>23198</v>
      </c>
      <c r="R32" s="19"/>
      <c r="S32" s="19"/>
    </row>
    <row r="35" spans="1:19" x14ac:dyDescent="0.25">
      <c r="I35" s="16" t="s">
        <v>407</v>
      </c>
    </row>
    <row r="36" spans="1:19" x14ac:dyDescent="0.25">
      <c r="P36" s="16" t="s">
        <v>406</v>
      </c>
      <c r="R36" s="30"/>
      <c r="S36" s="30"/>
    </row>
    <row r="37" spans="1:19" x14ac:dyDescent="0.25">
      <c r="Q37" s="16" t="s">
        <v>405</v>
      </c>
      <c r="R37" s="16" t="s">
        <v>404</v>
      </c>
      <c r="S37" s="16" t="s">
        <v>403</v>
      </c>
    </row>
    <row r="38" spans="1:19" x14ac:dyDescent="0.25">
      <c r="P38" s="22" t="s">
        <v>402</v>
      </c>
      <c r="Q38" s="40">
        <f>H23</f>
        <v>15.221333333333332</v>
      </c>
      <c r="R38" s="40">
        <f>G23</f>
        <v>43.910000000000004</v>
      </c>
      <c r="S38" s="41">
        <f t="shared" ref="S38:S46" si="11">Q38/R38</f>
        <v>0.34664844758217561</v>
      </c>
    </row>
    <row r="39" spans="1:19" x14ac:dyDescent="0.25">
      <c r="A39" s="16" t="s">
        <v>401</v>
      </c>
      <c r="B39" s="16" t="s">
        <v>400</v>
      </c>
      <c r="P39" s="16" t="s">
        <v>354</v>
      </c>
      <c r="Q39" s="27">
        <f>Z73/1000</f>
        <v>1.2</v>
      </c>
      <c r="R39" s="27">
        <f>G21</f>
        <v>1.86</v>
      </c>
      <c r="S39" s="19">
        <f t="shared" si="11"/>
        <v>0.64516129032258063</v>
      </c>
    </row>
    <row r="40" spans="1:19" x14ac:dyDescent="0.25">
      <c r="A40" s="16" t="s">
        <v>109</v>
      </c>
      <c r="B40" s="16">
        <v>33.200000000000003</v>
      </c>
      <c r="P40" s="16" t="s">
        <v>399</v>
      </c>
      <c r="Q40" s="27">
        <f>Q38-Q39</f>
        <v>14.021333333333333</v>
      </c>
      <c r="R40" s="27">
        <f>R38-R39</f>
        <v>42.050000000000004</v>
      </c>
      <c r="S40" s="19">
        <f t="shared" si="11"/>
        <v>0.33344431232659527</v>
      </c>
    </row>
    <row r="41" spans="1:19" x14ac:dyDescent="0.25">
      <c r="A41" s="16" t="s">
        <v>115</v>
      </c>
      <c r="B41" s="16">
        <v>3.72</v>
      </c>
      <c r="P41" s="22" t="s">
        <v>398</v>
      </c>
      <c r="Q41" s="40">
        <f>H24</f>
        <v>9.7730300000000057</v>
      </c>
      <c r="R41" s="40">
        <f>G24</f>
        <v>34.200000000000003</v>
      </c>
      <c r="S41" s="41">
        <f t="shared" si="11"/>
        <v>0.28576111111111124</v>
      </c>
    </row>
    <row r="42" spans="1:19" x14ac:dyDescent="0.25">
      <c r="A42" s="16" t="s">
        <v>105</v>
      </c>
      <c r="B42" s="16">
        <v>0.42</v>
      </c>
      <c r="P42" s="22" t="s">
        <v>397</v>
      </c>
      <c r="Q42" s="40">
        <f>H25</f>
        <v>47.281333333333336</v>
      </c>
      <c r="R42" s="40">
        <f>SUM(G26:G30)</f>
        <v>36.882199999999997</v>
      </c>
      <c r="S42" s="41">
        <f t="shared" si="11"/>
        <v>1.281955342504876</v>
      </c>
    </row>
    <row r="43" spans="1:19" x14ac:dyDescent="0.25">
      <c r="A43" s="16" t="s">
        <v>226</v>
      </c>
      <c r="B43" s="16">
        <v>0.67</v>
      </c>
      <c r="P43" s="16" t="s">
        <v>396</v>
      </c>
      <c r="Q43" s="27">
        <f>H26</f>
        <v>33.411477030841922</v>
      </c>
      <c r="R43" s="27">
        <f>G26</f>
        <v>10.6821</v>
      </c>
      <c r="S43" s="19">
        <f t="shared" si="11"/>
        <v>3.1278004353864803</v>
      </c>
    </row>
    <row r="44" spans="1:19" x14ac:dyDescent="0.25">
      <c r="A44" s="16" t="s">
        <v>103</v>
      </c>
      <c r="B44" s="16">
        <v>1.5</v>
      </c>
      <c r="P44" s="16" t="s">
        <v>395</v>
      </c>
      <c r="Q44" s="27">
        <f>H29</f>
        <v>3.4038739804816984</v>
      </c>
      <c r="R44" s="27">
        <f>G29</f>
        <v>6.0609000000000002</v>
      </c>
      <c r="S44" s="19">
        <f t="shared" si="11"/>
        <v>0.5616119685990032</v>
      </c>
    </row>
    <row r="45" spans="1:19" x14ac:dyDescent="0.25">
      <c r="A45" s="16" t="s">
        <v>98</v>
      </c>
      <c r="B45" s="16">
        <v>1.86</v>
      </c>
      <c r="P45" s="16" t="s">
        <v>394</v>
      </c>
      <c r="Q45" s="27">
        <f>H28</f>
        <v>9.6688605019654048</v>
      </c>
      <c r="R45" s="27">
        <f>G28</f>
        <v>18.776499999999999</v>
      </c>
      <c r="S45" s="19">
        <f t="shared" si="11"/>
        <v>0.51494477149444284</v>
      </c>
    </row>
    <row r="46" spans="1:19" x14ac:dyDescent="0.25">
      <c r="A46" s="16" t="s">
        <v>94</v>
      </c>
      <c r="B46" s="16">
        <v>2.46</v>
      </c>
      <c r="P46" s="16" t="s">
        <v>393</v>
      </c>
      <c r="Q46" s="27">
        <f>Q42-SUM(Q43:Q45)</f>
        <v>0.79712182004431043</v>
      </c>
      <c r="R46" s="27">
        <f>R42-SUM(R43:R45)</f>
        <v>1.3626999999999967</v>
      </c>
      <c r="S46" s="19">
        <f t="shared" si="11"/>
        <v>0.58495767230080897</v>
      </c>
    </row>
    <row r="47" spans="1:19" x14ac:dyDescent="0.25">
      <c r="A47" s="16" t="s">
        <v>238</v>
      </c>
      <c r="B47" s="16">
        <v>1.58</v>
      </c>
      <c r="L47" s="27"/>
      <c r="M47" s="34"/>
      <c r="O47" s="30"/>
      <c r="P47" s="22" t="s">
        <v>392</v>
      </c>
      <c r="Q47" s="40">
        <f>Q38+Q41+Q42</f>
        <v>72.275696666666676</v>
      </c>
      <c r="R47" s="40"/>
      <c r="S47" s="19"/>
    </row>
    <row r="48" spans="1:19" x14ac:dyDescent="0.25">
      <c r="L48" s="27"/>
      <c r="M48" s="34"/>
      <c r="O48" s="30"/>
    </row>
    <row r="49" spans="6:31" ht="45" x14ac:dyDescent="0.25">
      <c r="F49" s="21" t="s">
        <v>391</v>
      </c>
      <c r="G49" s="21" t="s">
        <v>390</v>
      </c>
      <c r="H49" s="21" t="s">
        <v>389</v>
      </c>
      <c r="I49" s="21" t="s">
        <v>379</v>
      </c>
      <c r="J49" s="21" t="s">
        <v>388</v>
      </c>
      <c r="K49" s="21" t="s">
        <v>387</v>
      </c>
      <c r="L49" s="21" t="s">
        <v>386</v>
      </c>
      <c r="M49" s="21" t="s">
        <v>378</v>
      </c>
      <c r="N49" s="21" t="s">
        <v>385</v>
      </c>
      <c r="O49" s="21" t="s">
        <v>384</v>
      </c>
      <c r="P49" s="21" t="s">
        <v>383</v>
      </c>
      <c r="Q49" s="21" t="s">
        <v>382</v>
      </c>
      <c r="W49" s="21" t="s">
        <v>381</v>
      </c>
      <c r="X49" s="21" t="s">
        <v>380</v>
      </c>
      <c r="Y49" s="21" t="s">
        <v>379</v>
      </c>
      <c r="Z49" s="21" t="str">
        <f>L49</f>
        <v>Annual O&amp;M Jobs/GW</v>
      </c>
      <c r="AA49" s="21" t="s">
        <v>378</v>
      </c>
      <c r="AB49" s="21" t="s">
        <v>377</v>
      </c>
      <c r="AC49" s="21" t="s">
        <v>376</v>
      </c>
      <c r="AD49" s="21" t="s">
        <v>375</v>
      </c>
    </row>
    <row r="50" spans="6:31" x14ac:dyDescent="0.25">
      <c r="F50" s="16">
        <v>1</v>
      </c>
      <c r="G50" s="16" t="s">
        <v>357</v>
      </c>
      <c r="H50" s="16">
        <v>6117</v>
      </c>
      <c r="I50" s="16">
        <v>632</v>
      </c>
      <c r="J50" s="39">
        <f t="shared" ref="J50:J58" si="12">H50/I50*1000</f>
        <v>9678.7974683544307</v>
      </c>
      <c r="K50" s="16">
        <v>25</v>
      </c>
      <c r="L50" s="27">
        <f t="shared" ref="L50:L58" si="13">J50/K50</f>
        <v>387.15189873417722</v>
      </c>
      <c r="M50" s="34">
        <v>0.28000000000000003</v>
      </c>
      <c r="N50" s="16">
        <f t="shared" ref="N50:N58" si="14">I50*M50*8.76/1000</f>
        <v>1.5501696</v>
      </c>
      <c r="O50" s="30">
        <f t="shared" ref="O50:O58" si="15">H50/K50/N50</f>
        <v>157.84079367831751</v>
      </c>
      <c r="P50" s="27">
        <f t="shared" ref="P50:P58" si="16">N50*K50</f>
        <v>38.754240000000003</v>
      </c>
      <c r="Q50" s="30">
        <f t="shared" ref="Q50:Q58" si="17">H50/P50</f>
        <v>157.84079367831751</v>
      </c>
      <c r="S50" s="16">
        <v>1</v>
      </c>
      <c r="T50" s="16" t="s">
        <v>374</v>
      </c>
      <c r="V50" s="16">
        <v>1</v>
      </c>
      <c r="W50" s="16" t="str">
        <f t="shared" ref="W50:W62" si="18">INDEX($T$50:$T$79,V50*2-1)</f>
        <v>Arnot</v>
      </c>
      <c r="X50" s="16">
        <f t="shared" ref="X50:X62" si="19">SUMIF($S$50:$S$79,V50,$T$50:$T$79)</f>
        <v>677</v>
      </c>
      <c r="Y50" s="16">
        <f>INDEX($T$81:$T$111,MATCH(W50,$S$81:$S$111,0))</f>
        <v>2220</v>
      </c>
      <c r="Z50" s="30">
        <f t="shared" ref="Z50:Z62" si="20">X50/Y50*1000</f>
        <v>304.95495495495493</v>
      </c>
      <c r="AA50" s="34">
        <v>0.75</v>
      </c>
      <c r="AB50" s="27">
        <f t="shared" ref="AB50:AB62" si="21">Y50*8.76*AA50/1000</f>
        <v>14.585400000000002</v>
      </c>
      <c r="AC50" s="27">
        <f t="shared" ref="AC50:AC62" si="22">X50/AB50</f>
        <v>46.416279292991618</v>
      </c>
    </row>
    <row r="51" spans="6:31" x14ac:dyDescent="0.25">
      <c r="F51" s="16">
        <v>2</v>
      </c>
      <c r="G51" s="16" t="s">
        <v>357</v>
      </c>
      <c r="H51" s="16">
        <v>3809</v>
      </c>
      <c r="I51" s="16">
        <v>417</v>
      </c>
      <c r="J51" s="39">
        <f t="shared" si="12"/>
        <v>9134.2925659472421</v>
      </c>
      <c r="K51" s="16">
        <f>K50</f>
        <v>25</v>
      </c>
      <c r="L51" s="27">
        <f t="shared" si="13"/>
        <v>365.37170263788971</v>
      </c>
      <c r="M51" s="34">
        <v>0.28000000000000003</v>
      </c>
      <c r="N51" s="16">
        <f t="shared" si="14"/>
        <v>1.0228176</v>
      </c>
      <c r="O51" s="30">
        <f t="shared" si="15"/>
        <v>148.96106598087479</v>
      </c>
      <c r="P51" s="27">
        <f t="shared" si="16"/>
        <v>25.570440000000001</v>
      </c>
      <c r="Q51" s="30">
        <f t="shared" si="17"/>
        <v>148.96106598087479</v>
      </c>
      <c r="S51" s="16">
        <v>1</v>
      </c>
      <c r="T51" s="16">
        <v>677</v>
      </c>
      <c r="V51" s="16">
        <v>2</v>
      </c>
      <c r="W51" s="16" t="str">
        <f t="shared" si="18"/>
        <v>Camden</v>
      </c>
      <c r="X51" s="16">
        <f t="shared" si="19"/>
        <v>324</v>
      </c>
      <c r="Y51" s="16">
        <f>INDEX($T$81:$T$111,MATCH(W51,$S$81:$S$111,0))</f>
        <v>1520</v>
      </c>
      <c r="Z51" s="30">
        <f t="shared" si="20"/>
        <v>213.15789473684211</v>
      </c>
      <c r="AA51" s="34">
        <v>0.75</v>
      </c>
      <c r="AB51" s="27">
        <f t="shared" si="21"/>
        <v>9.9863999999999997</v>
      </c>
      <c r="AC51" s="27">
        <f t="shared" si="22"/>
        <v>32.444124008651769</v>
      </c>
    </row>
    <row r="52" spans="6:31" x14ac:dyDescent="0.25">
      <c r="F52" s="16">
        <v>3</v>
      </c>
      <c r="G52" s="16" t="s">
        <v>357</v>
      </c>
      <c r="H52" s="16">
        <v>7513</v>
      </c>
      <c r="I52" s="16">
        <v>435</v>
      </c>
      <c r="J52" s="39">
        <f t="shared" si="12"/>
        <v>17271.264367816089</v>
      </c>
      <c r="K52" s="16">
        <f>K51</f>
        <v>25</v>
      </c>
      <c r="L52" s="27">
        <f t="shared" si="13"/>
        <v>690.85057471264361</v>
      </c>
      <c r="M52" s="34">
        <v>0.28000000000000003</v>
      </c>
      <c r="N52" s="16">
        <f t="shared" si="14"/>
        <v>1.0669680000000001</v>
      </c>
      <c r="O52" s="30">
        <f t="shared" si="15"/>
        <v>281.65793163431323</v>
      </c>
      <c r="P52" s="27">
        <f t="shared" si="16"/>
        <v>26.674200000000003</v>
      </c>
      <c r="Q52" s="30">
        <f t="shared" si="17"/>
        <v>281.65793163431329</v>
      </c>
      <c r="S52" s="16">
        <f t="shared" ref="S52:S79" si="23">S50+1</f>
        <v>2</v>
      </c>
      <c r="T52" s="16" t="s">
        <v>373</v>
      </c>
      <c r="V52" s="16">
        <v>3</v>
      </c>
      <c r="W52" s="16" t="str">
        <f t="shared" si="18"/>
        <v>Duvha</v>
      </c>
      <c r="X52" s="16">
        <f t="shared" si="19"/>
        <v>696</v>
      </c>
      <c r="Y52" s="16">
        <f>INDEX($T$81:$T$111,MATCH(W52,$S$81:$S$111,0))</f>
        <v>3480</v>
      </c>
      <c r="Z52" s="30">
        <f t="shared" si="20"/>
        <v>200</v>
      </c>
      <c r="AA52" s="34">
        <v>0.75</v>
      </c>
      <c r="AB52" s="27">
        <f t="shared" si="21"/>
        <v>22.863599999999998</v>
      </c>
      <c r="AC52" s="27">
        <f t="shared" si="22"/>
        <v>30.441400304414007</v>
      </c>
    </row>
    <row r="53" spans="6:31" x14ac:dyDescent="0.25">
      <c r="F53" s="16">
        <v>1</v>
      </c>
      <c r="G53" s="16" t="s">
        <v>356</v>
      </c>
      <c r="H53" s="16">
        <v>2461</v>
      </c>
      <c r="I53" s="16">
        <v>634</v>
      </c>
      <c r="J53" s="39">
        <f t="shared" si="12"/>
        <v>3881.7034700315457</v>
      </c>
      <c r="K53" s="16">
        <v>20</v>
      </c>
      <c r="L53" s="27">
        <f t="shared" si="13"/>
        <v>194.08517350157729</v>
      </c>
      <c r="M53" s="34">
        <v>0.36370000000000002</v>
      </c>
      <c r="N53" s="16">
        <f t="shared" si="14"/>
        <v>2.0199316080000003</v>
      </c>
      <c r="O53" s="30">
        <f t="shared" si="15"/>
        <v>60.917904107573122</v>
      </c>
      <c r="P53" s="27">
        <f t="shared" si="16"/>
        <v>40.398632160000005</v>
      </c>
      <c r="Q53" s="30">
        <f t="shared" si="17"/>
        <v>60.917904107573122</v>
      </c>
      <c r="S53" s="16">
        <f t="shared" si="23"/>
        <v>2</v>
      </c>
      <c r="T53" s="16">
        <v>324</v>
      </c>
      <c r="V53" s="16">
        <v>4</v>
      </c>
      <c r="W53" s="16" t="str">
        <f t="shared" si="18"/>
        <v>Grootvlei</v>
      </c>
      <c r="X53" s="16">
        <f t="shared" si="19"/>
        <v>427</v>
      </c>
      <c r="Y53" s="16">
        <v>1080</v>
      </c>
      <c r="Z53" s="30">
        <f t="shared" si="20"/>
        <v>395.37037037037038</v>
      </c>
      <c r="AA53" s="34">
        <v>0.75</v>
      </c>
      <c r="AB53" s="27">
        <f t="shared" si="21"/>
        <v>7.0955999999999992</v>
      </c>
      <c r="AC53" s="27">
        <f t="shared" si="22"/>
        <v>60.178138564744359</v>
      </c>
    </row>
    <row r="54" spans="6:31" x14ac:dyDescent="0.25">
      <c r="F54" s="16">
        <v>2</v>
      </c>
      <c r="G54" s="16" t="s">
        <v>356</v>
      </c>
      <c r="H54" s="16">
        <v>2238</v>
      </c>
      <c r="I54" s="16">
        <v>563</v>
      </c>
      <c r="J54" s="39">
        <f t="shared" si="12"/>
        <v>3975.1332149200712</v>
      </c>
      <c r="K54" s="16">
        <f>K53</f>
        <v>20</v>
      </c>
      <c r="L54" s="27">
        <f t="shared" si="13"/>
        <v>198.75666074600355</v>
      </c>
      <c r="M54" s="34">
        <f>M53</f>
        <v>0.36370000000000002</v>
      </c>
      <c r="N54" s="16">
        <f t="shared" si="14"/>
        <v>1.793724756</v>
      </c>
      <c r="O54" s="30">
        <f t="shared" si="15"/>
        <v>62.384153212857818</v>
      </c>
      <c r="P54" s="27">
        <f t="shared" si="16"/>
        <v>35.874495119999999</v>
      </c>
      <c r="Q54" s="30">
        <f t="shared" si="17"/>
        <v>62.384153212857818</v>
      </c>
      <c r="S54" s="16">
        <f t="shared" si="23"/>
        <v>3</v>
      </c>
      <c r="T54" s="16" t="s">
        <v>372</v>
      </c>
      <c r="V54" s="16">
        <v>5</v>
      </c>
      <c r="W54" s="16" t="str">
        <f t="shared" si="18"/>
        <v>Hendrina</v>
      </c>
      <c r="X54" s="16">
        <f t="shared" si="19"/>
        <v>644</v>
      </c>
      <c r="Y54" s="16">
        <f>INDEX($T$81:$T$111,MATCH(W54,$S$81:$S$111,0))</f>
        <v>1900</v>
      </c>
      <c r="Z54" s="30">
        <f t="shared" si="20"/>
        <v>338.9473684210526</v>
      </c>
      <c r="AA54" s="34">
        <v>0.75</v>
      </c>
      <c r="AB54" s="27">
        <f t="shared" si="21"/>
        <v>12.483000000000001</v>
      </c>
      <c r="AC54" s="27">
        <f t="shared" si="22"/>
        <v>51.590162621164779</v>
      </c>
    </row>
    <row r="55" spans="6:31" x14ac:dyDescent="0.25">
      <c r="F55" s="16">
        <v>3</v>
      </c>
      <c r="G55" s="16" t="s">
        <v>356</v>
      </c>
      <c r="H55" s="16">
        <v>8506</v>
      </c>
      <c r="I55" s="16">
        <v>787</v>
      </c>
      <c r="J55" s="39">
        <f t="shared" si="12"/>
        <v>10808.132147395172</v>
      </c>
      <c r="K55" s="16">
        <f>K54</f>
        <v>20</v>
      </c>
      <c r="L55" s="27">
        <f t="shared" si="13"/>
        <v>540.4066073697586</v>
      </c>
      <c r="M55" s="34">
        <f>M54</f>
        <v>0.36370000000000002</v>
      </c>
      <c r="N55" s="16">
        <f t="shared" si="14"/>
        <v>2.507391444</v>
      </c>
      <c r="O55" s="30">
        <f t="shared" si="15"/>
        <v>169.61850971363529</v>
      </c>
      <c r="P55" s="27">
        <f t="shared" si="16"/>
        <v>50.147828879999999</v>
      </c>
      <c r="Q55" s="30">
        <f t="shared" si="17"/>
        <v>169.61850971363529</v>
      </c>
      <c r="S55" s="16">
        <f t="shared" si="23"/>
        <v>3</v>
      </c>
      <c r="T55" s="16">
        <v>696</v>
      </c>
      <c r="V55" s="16">
        <v>6</v>
      </c>
      <c r="W55" s="16" t="str">
        <f t="shared" si="18"/>
        <v>Kendal</v>
      </c>
      <c r="X55" s="16">
        <f t="shared" si="19"/>
        <v>668</v>
      </c>
      <c r="Y55" s="16">
        <f>INDEX($T$81:$T$111,MATCH(W55,$S$81:$S$111,0))</f>
        <v>3840</v>
      </c>
      <c r="Z55" s="30">
        <f t="shared" si="20"/>
        <v>173.95833333333331</v>
      </c>
      <c r="AA55" s="34">
        <v>0.75</v>
      </c>
      <c r="AB55" s="27">
        <f t="shared" si="21"/>
        <v>25.228800000000003</v>
      </c>
      <c r="AC55" s="27">
        <f t="shared" si="22"/>
        <v>26.477676306443428</v>
      </c>
    </row>
    <row r="56" spans="6:31" x14ac:dyDescent="0.25">
      <c r="F56" s="16">
        <v>1</v>
      </c>
      <c r="G56" s="16" t="s">
        <v>370</v>
      </c>
      <c r="H56" s="16">
        <v>1382</v>
      </c>
      <c r="I56" s="16">
        <v>150</v>
      </c>
      <c r="J56" s="39">
        <f t="shared" si="12"/>
        <v>9213.3333333333321</v>
      </c>
      <c r="K56" s="16">
        <v>30</v>
      </c>
      <c r="L56" s="27">
        <f t="shared" si="13"/>
        <v>307.11111111111109</v>
      </c>
      <c r="M56" s="34">
        <v>0.4</v>
      </c>
      <c r="N56" s="16">
        <f t="shared" si="14"/>
        <v>0.52560000000000007</v>
      </c>
      <c r="O56" s="30">
        <f t="shared" si="15"/>
        <v>87.645865043125312</v>
      </c>
      <c r="P56" s="27">
        <f t="shared" si="16"/>
        <v>15.768000000000002</v>
      </c>
      <c r="Q56" s="30">
        <f t="shared" si="17"/>
        <v>87.645865043125298</v>
      </c>
      <c r="S56" s="16">
        <f t="shared" si="23"/>
        <v>4</v>
      </c>
      <c r="T56" s="16" t="s">
        <v>371</v>
      </c>
      <c r="V56" s="16">
        <v>7</v>
      </c>
      <c r="W56" s="16" t="str">
        <f t="shared" si="18"/>
        <v>Komati</v>
      </c>
      <c r="X56" s="16">
        <f t="shared" si="19"/>
        <v>331</v>
      </c>
      <c r="Y56" s="16">
        <v>900</v>
      </c>
      <c r="Z56" s="30">
        <f t="shared" si="20"/>
        <v>367.77777777777777</v>
      </c>
      <c r="AA56" s="34">
        <v>0.75</v>
      </c>
      <c r="AB56" s="27">
        <f t="shared" si="21"/>
        <v>5.9130000000000003</v>
      </c>
      <c r="AC56" s="27">
        <f t="shared" si="22"/>
        <v>55.97835278200575</v>
      </c>
    </row>
    <row r="57" spans="6:31" x14ac:dyDescent="0.25">
      <c r="F57" s="16">
        <v>2</v>
      </c>
      <c r="G57" s="16" t="s">
        <v>370</v>
      </c>
      <c r="H57" s="16">
        <v>1180</v>
      </c>
      <c r="I57" s="16">
        <v>50</v>
      </c>
      <c r="J57" s="39">
        <f t="shared" si="12"/>
        <v>23600</v>
      </c>
      <c r="K57" s="16">
        <v>30</v>
      </c>
      <c r="L57" s="27">
        <f t="shared" si="13"/>
        <v>786.66666666666663</v>
      </c>
      <c r="M57" s="34">
        <f>M56</f>
        <v>0.4</v>
      </c>
      <c r="N57" s="16">
        <f t="shared" si="14"/>
        <v>0.17519999999999999</v>
      </c>
      <c r="O57" s="30">
        <f t="shared" si="15"/>
        <v>224.50532724505328</v>
      </c>
      <c r="P57" s="27">
        <f t="shared" si="16"/>
        <v>5.2560000000000002</v>
      </c>
      <c r="Q57" s="30">
        <f t="shared" si="17"/>
        <v>224.50532724505325</v>
      </c>
      <c r="S57" s="16">
        <f t="shared" si="23"/>
        <v>4</v>
      </c>
      <c r="T57" s="16">
        <v>427</v>
      </c>
      <c r="V57" s="16">
        <v>8</v>
      </c>
      <c r="W57" s="16" t="str">
        <f t="shared" si="18"/>
        <v>Kriel</v>
      </c>
      <c r="X57" s="16">
        <f t="shared" si="19"/>
        <v>701</v>
      </c>
      <c r="Y57" s="16">
        <f>INDEX($T$81:$T$111,MATCH(W57,$S$81:$S$111,0))</f>
        <v>2880</v>
      </c>
      <c r="Z57" s="30">
        <f t="shared" si="20"/>
        <v>243.40277777777777</v>
      </c>
      <c r="AA57" s="34">
        <v>0.75</v>
      </c>
      <c r="AB57" s="27">
        <f t="shared" si="21"/>
        <v>18.921599999999998</v>
      </c>
      <c r="AC57" s="27">
        <f t="shared" si="22"/>
        <v>37.047606967698293</v>
      </c>
    </row>
    <row r="58" spans="6:31" x14ac:dyDescent="0.25">
      <c r="F58" s="16">
        <v>3</v>
      </c>
      <c r="G58" s="16" t="s">
        <v>370</v>
      </c>
      <c r="H58" s="16">
        <v>1730</v>
      </c>
      <c r="I58" s="16">
        <v>200</v>
      </c>
      <c r="J58" s="39">
        <f t="shared" si="12"/>
        <v>8650</v>
      </c>
      <c r="K58" s="16">
        <v>30</v>
      </c>
      <c r="L58" s="27">
        <f t="shared" si="13"/>
        <v>288.33333333333331</v>
      </c>
      <c r="M58" s="34">
        <f>M57</f>
        <v>0.4</v>
      </c>
      <c r="N58" s="16">
        <f t="shared" si="14"/>
        <v>0.70079999999999998</v>
      </c>
      <c r="O58" s="30">
        <f t="shared" si="15"/>
        <v>82.286910197869105</v>
      </c>
      <c r="P58" s="27">
        <f t="shared" si="16"/>
        <v>21.024000000000001</v>
      </c>
      <c r="Q58" s="30">
        <f t="shared" si="17"/>
        <v>82.286910197869105</v>
      </c>
      <c r="S58" s="16">
        <f t="shared" si="23"/>
        <v>5</v>
      </c>
      <c r="T58" s="16" t="s">
        <v>369</v>
      </c>
      <c r="V58" s="16">
        <v>10</v>
      </c>
      <c r="W58" s="16" t="str">
        <f t="shared" si="18"/>
        <v>Lethabo</v>
      </c>
      <c r="X58" s="16">
        <f t="shared" si="19"/>
        <v>628</v>
      </c>
      <c r="Y58" s="16">
        <f>INDEX($T$81:$T$111,MATCH(W58,$S$81:$S$111,0))</f>
        <v>3540</v>
      </c>
      <c r="Z58" s="30">
        <f t="shared" si="20"/>
        <v>177.40112994350281</v>
      </c>
      <c r="AA58" s="34">
        <v>0.75</v>
      </c>
      <c r="AB58" s="27">
        <f t="shared" si="21"/>
        <v>23.2578</v>
      </c>
      <c r="AC58" s="27">
        <f t="shared" si="22"/>
        <v>27.001694055327675</v>
      </c>
    </row>
    <row r="59" spans="6:31" x14ac:dyDescent="0.25">
      <c r="S59" s="16">
        <f t="shared" si="23"/>
        <v>5</v>
      </c>
      <c r="T59" s="16">
        <v>644</v>
      </c>
      <c r="V59" s="16">
        <v>11</v>
      </c>
      <c r="W59" s="16" t="str">
        <f t="shared" si="18"/>
        <v>Majuba</v>
      </c>
      <c r="X59" s="16">
        <f t="shared" si="19"/>
        <v>508</v>
      </c>
      <c r="Y59" s="38">
        <f>T90+T91</f>
        <v>3840</v>
      </c>
      <c r="Z59" s="30">
        <f t="shared" si="20"/>
        <v>132.29166666666666</v>
      </c>
      <c r="AA59" s="34">
        <v>0.75</v>
      </c>
      <c r="AB59" s="27">
        <f t="shared" si="21"/>
        <v>25.228800000000003</v>
      </c>
      <c r="AC59" s="27">
        <f t="shared" si="22"/>
        <v>20.135717909690509</v>
      </c>
    </row>
    <row r="60" spans="6:31" x14ac:dyDescent="0.25">
      <c r="G60" s="16" t="s">
        <v>368</v>
      </c>
      <c r="J60" s="35">
        <f>AVERAGE(J50:J51)</f>
        <v>9406.5450171508364</v>
      </c>
      <c r="L60" s="37">
        <f>AVERAGE(L50:L51)</f>
        <v>376.26180068603344</v>
      </c>
      <c r="O60" s="30">
        <f>AVERAGE(O50:O51)</f>
        <v>153.40092982959615</v>
      </c>
      <c r="S60" s="16">
        <f t="shared" si="23"/>
        <v>6</v>
      </c>
      <c r="T60" s="16" t="s">
        <v>367</v>
      </c>
      <c r="V60" s="16">
        <v>12</v>
      </c>
      <c r="W60" s="16" t="str">
        <f t="shared" si="18"/>
        <v>Matimba</v>
      </c>
      <c r="X60" s="16">
        <f t="shared" si="19"/>
        <v>476</v>
      </c>
      <c r="Y60" s="16">
        <f>INDEX($T$81:$T$111,MATCH(W60,$S$81:$S$111,0))</f>
        <v>3720</v>
      </c>
      <c r="Z60" s="30">
        <f t="shared" si="20"/>
        <v>127.95698924731182</v>
      </c>
      <c r="AA60" s="34">
        <v>0.75</v>
      </c>
      <c r="AB60" s="27">
        <f t="shared" si="21"/>
        <v>24.4404</v>
      </c>
      <c r="AC60" s="27">
        <f t="shared" si="22"/>
        <v>19.475949657125089</v>
      </c>
    </row>
    <row r="61" spans="6:31" x14ac:dyDescent="0.25">
      <c r="G61" s="16" t="s">
        <v>366</v>
      </c>
      <c r="J61" s="35">
        <f>AVERAGE(J53:J55)</f>
        <v>6221.6562774489294</v>
      </c>
      <c r="L61" s="37">
        <f>AVERAGE(L53:L55)</f>
        <v>311.08281387244648</v>
      </c>
      <c r="O61" s="30">
        <f>AVERAGE(O53:O55)</f>
        <v>97.640189011355417</v>
      </c>
      <c r="S61" s="16">
        <f t="shared" si="23"/>
        <v>6</v>
      </c>
      <c r="T61" s="16">
        <v>668</v>
      </c>
      <c r="V61" s="16">
        <v>13</v>
      </c>
      <c r="W61" s="16" t="str">
        <f t="shared" si="18"/>
        <v>Matla</v>
      </c>
      <c r="X61" s="16">
        <f t="shared" si="19"/>
        <v>659</v>
      </c>
      <c r="Y61" s="16">
        <f>INDEX($T$81:$T$111,MATCH(W61,$S$81:$S$111,0))</f>
        <v>3480</v>
      </c>
      <c r="Z61" s="30">
        <f t="shared" si="20"/>
        <v>189.36781609195401</v>
      </c>
      <c r="AA61" s="34">
        <v>0.75</v>
      </c>
      <c r="AB61" s="27">
        <f t="shared" si="21"/>
        <v>22.863599999999998</v>
      </c>
      <c r="AC61" s="27">
        <f t="shared" si="22"/>
        <v>28.823107472139124</v>
      </c>
    </row>
    <row r="62" spans="6:31" x14ac:dyDescent="0.25">
      <c r="G62" s="16" t="s">
        <v>365</v>
      </c>
      <c r="J62" s="35">
        <f>AVERAGE(J56:J58)</f>
        <v>13821.111111111109</v>
      </c>
      <c r="L62" s="36">
        <f>AVERAGE(L56:L58)</f>
        <v>460.7037037037037</v>
      </c>
      <c r="O62" s="35">
        <f>AVERAGE(O56:O58)</f>
        <v>131.47936749534924</v>
      </c>
      <c r="S62" s="16">
        <f t="shared" si="23"/>
        <v>7</v>
      </c>
      <c r="T62" s="16" t="s">
        <v>364</v>
      </c>
      <c r="V62" s="16">
        <v>15</v>
      </c>
      <c r="W62" s="16" t="str">
        <f t="shared" si="18"/>
        <v>Tutuka</v>
      </c>
      <c r="X62" s="16">
        <f t="shared" si="19"/>
        <v>649</v>
      </c>
      <c r="Y62" s="16">
        <f>INDEX($T$81:$T$111,MATCH(W62,$S$81:$S$111,0))</f>
        <v>3540</v>
      </c>
      <c r="Z62" s="30">
        <f t="shared" si="20"/>
        <v>183.33333333333331</v>
      </c>
      <c r="AA62" s="34">
        <v>0.75</v>
      </c>
      <c r="AB62" s="27">
        <f t="shared" si="21"/>
        <v>23.2578</v>
      </c>
      <c r="AC62" s="27">
        <f t="shared" si="22"/>
        <v>27.904616945712835</v>
      </c>
    </row>
    <row r="63" spans="6:31" x14ac:dyDescent="0.25">
      <c r="S63" s="16">
        <f t="shared" si="23"/>
        <v>7</v>
      </c>
      <c r="T63" s="16">
        <v>331</v>
      </c>
      <c r="W63" s="16" t="s">
        <v>363</v>
      </c>
      <c r="Z63" s="30">
        <f>SUM(X50:X62)/SUM(Y50:Y62)*1000</f>
        <v>205.56483027267669</v>
      </c>
      <c r="AC63" s="30">
        <f>SUM(X50:X62)/SUM(AB50:AB62)</f>
        <v>31.288406434197366</v>
      </c>
    </row>
    <row r="64" spans="6:31" x14ac:dyDescent="0.25">
      <c r="F64" s="22" t="s">
        <v>362</v>
      </c>
      <c r="S64" s="16">
        <f t="shared" si="23"/>
        <v>8</v>
      </c>
      <c r="T64" s="16" t="s">
        <v>361</v>
      </c>
      <c r="AE64" s="33" t="s">
        <v>360</v>
      </c>
    </row>
    <row r="65" spans="5:31" x14ac:dyDescent="0.25">
      <c r="G65" s="74" t="s">
        <v>343</v>
      </c>
      <c r="H65" s="74"/>
      <c r="I65" s="74"/>
      <c r="J65" s="74"/>
      <c r="K65" s="74" t="s">
        <v>359</v>
      </c>
      <c r="L65" s="74"/>
      <c r="M65" s="74"/>
      <c r="N65" s="74"/>
      <c r="S65" s="16">
        <f t="shared" si="23"/>
        <v>8</v>
      </c>
      <c r="T65" s="16">
        <v>701</v>
      </c>
      <c r="W65" s="16" t="s">
        <v>358</v>
      </c>
      <c r="X65" s="16">
        <v>1200</v>
      </c>
      <c r="Y65" s="16">
        <v>1860</v>
      </c>
      <c r="Z65" s="30">
        <f>X65/Y65*1000</f>
        <v>645.16129032258061</v>
      </c>
      <c r="AA65" s="34">
        <v>0.8</v>
      </c>
      <c r="AB65" s="27">
        <f>Y65*8.76*AA65/1000</f>
        <v>13.034880000000001</v>
      </c>
      <c r="AC65" s="27">
        <f>X65/AB65</f>
        <v>92.060686404477821</v>
      </c>
    </row>
    <row r="66" spans="5:31" x14ac:dyDescent="0.25">
      <c r="G66" s="16" t="s">
        <v>357</v>
      </c>
      <c r="H66" s="16" t="s">
        <v>356</v>
      </c>
      <c r="I66" s="16" t="s">
        <v>355</v>
      </c>
      <c r="J66" s="16" t="s">
        <v>354</v>
      </c>
      <c r="K66" s="16" t="s">
        <v>357</v>
      </c>
      <c r="L66" s="16" t="s">
        <v>356</v>
      </c>
      <c r="M66" s="16" t="s">
        <v>355</v>
      </c>
      <c r="N66" s="16" t="s">
        <v>354</v>
      </c>
      <c r="S66" s="16">
        <f t="shared" si="23"/>
        <v>9</v>
      </c>
      <c r="T66" s="16" t="s">
        <v>353</v>
      </c>
    </row>
    <row r="67" spans="5:31" x14ac:dyDescent="0.25">
      <c r="F67" s="16" t="s">
        <v>352</v>
      </c>
      <c r="G67" s="30">
        <f>AVERAGE(Q50:Q51)</f>
        <v>153.40092982959615</v>
      </c>
      <c r="H67" s="30">
        <f>AVERAGE(Q53:Q54)</f>
        <v>61.651028660215474</v>
      </c>
      <c r="K67" s="30">
        <f>L60</f>
        <v>376.26180068603344</v>
      </c>
      <c r="L67" s="30">
        <f>AVERAGE(L53:L54)</f>
        <v>196.42091712379042</v>
      </c>
      <c r="S67" s="16">
        <f t="shared" si="23"/>
        <v>9</v>
      </c>
      <c r="T67" s="16">
        <v>247</v>
      </c>
    </row>
    <row r="68" spans="5:31" x14ac:dyDescent="0.25">
      <c r="F68" s="16" t="s">
        <v>351</v>
      </c>
      <c r="G68" s="30">
        <f>Q52</f>
        <v>281.65793163431329</v>
      </c>
      <c r="H68" s="30">
        <f>Q55</f>
        <v>169.61850971363529</v>
      </c>
      <c r="K68" s="30">
        <f>L52</f>
        <v>690.85057471264361</v>
      </c>
      <c r="L68" s="30">
        <f>L55</f>
        <v>540.4066073697586</v>
      </c>
      <c r="S68" s="16">
        <f t="shared" si="23"/>
        <v>10</v>
      </c>
      <c r="T68" s="16" t="s">
        <v>350</v>
      </c>
      <c r="AE68" s="33" t="s">
        <v>349</v>
      </c>
    </row>
    <row r="69" spans="5:31" x14ac:dyDescent="0.25">
      <c r="F69" s="16" t="s">
        <v>348</v>
      </c>
      <c r="G69" s="16">
        <v>107</v>
      </c>
      <c r="H69" s="16">
        <v>127</v>
      </c>
      <c r="I69" s="16">
        <v>28</v>
      </c>
      <c r="J69" s="16">
        <v>60</v>
      </c>
      <c r="K69" s="30">
        <f>G69*K67/G67</f>
        <v>262.44960000000003</v>
      </c>
      <c r="L69" s="30">
        <f>H69*L67/H67</f>
        <v>404.62352400000003</v>
      </c>
      <c r="M69" s="30">
        <f>M72/I72*I69</f>
        <v>183.95999999999998</v>
      </c>
      <c r="N69" s="30">
        <f>N72/J72*J69</f>
        <v>420.48000000000008</v>
      </c>
      <c r="S69" s="16">
        <f t="shared" si="23"/>
        <v>10</v>
      </c>
      <c r="T69" s="16">
        <v>628</v>
      </c>
    </row>
    <row r="70" spans="5:31" x14ac:dyDescent="0.25">
      <c r="F70" s="16" t="s">
        <v>347</v>
      </c>
      <c r="G70" s="30">
        <f>K70*G67/K67</f>
        <v>43.793038821952514</v>
      </c>
      <c r="H70" s="30">
        <f>L70*H67/L67</f>
        <v>21.522496903298855</v>
      </c>
      <c r="J70" s="30"/>
      <c r="K70" s="30">
        <v>107.41556562248512</v>
      </c>
      <c r="L70" s="30">
        <v>68.570933403872985</v>
      </c>
      <c r="S70" s="16">
        <f t="shared" si="23"/>
        <v>11</v>
      </c>
      <c r="T70" s="16" t="s">
        <v>346</v>
      </c>
      <c r="Y70" s="16" t="s">
        <v>279</v>
      </c>
      <c r="Z70" s="16" t="s">
        <v>345</v>
      </c>
      <c r="AA70" s="16" t="s">
        <v>344</v>
      </c>
      <c r="AC70" s="16" t="s">
        <v>343</v>
      </c>
    </row>
    <row r="71" spans="5:31" x14ac:dyDescent="0.25">
      <c r="F71" s="16" t="s">
        <v>342</v>
      </c>
      <c r="I71" s="27">
        <f>AVERAGE(AC50:AC62)</f>
        <v>35.685755914469944</v>
      </c>
      <c r="J71" s="27">
        <f>AC65</f>
        <v>92.060686404477821</v>
      </c>
      <c r="M71" s="30">
        <f>Z63</f>
        <v>205.56483027267669</v>
      </c>
      <c r="N71" s="30">
        <f>AA73</f>
        <v>645.16129032258061</v>
      </c>
      <c r="S71" s="16">
        <f t="shared" si="23"/>
        <v>11</v>
      </c>
      <c r="T71" s="16">
        <v>508</v>
      </c>
      <c r="W71" s="16" t="s">
        <v>341</v>
      </c>
      <c r="Y71" s="16">
        <v>35.840000000000003</v>
      </c>
      <c r="Z71" s="16">
        <f>SUM(X50:X62)</f>
        <v>7388</v>
      </c>
      <c r="AA71" s="30">
        <f>Z71/Y71</f>
        <v>206.13839285714283</v>
      </c>
      <c r="AB71" s="16" t="s">
        <v>340</v>
      </c>
    </row>
    <row r="72" spans="5:31" x14ac:dyDescent="0.25">
      <c r="F72" s="16" t="s">
        <v>284</v>
      </c>
      <c r="G72" s="30">
        <f>O60</f>
        <v>153.40092982959615</v>
      </c>
      <c r="H72" s="30">
        <f>O61</f>
        <v>97.640189011355417</v>
      </c>
      <c r="I72" s="27">
        <f>AC79</f>
        <v>50.752558953819687</v>
      </c>
      <c r="J72" s="27">
        <f>J71</f>
        <v>92.060686404477821</v>
      </c>
      <c r="K72" s="30">
        <f>L60</f>
        <v>376.26180068603344</v>
      </c>
      <c r="L72" s="30">
        <f>L61</f>
        <v>311.08281387244648</v>
      </c>
      <c r="M72" s="30">
        <f>AA79</f>
        <v>333.44431232659531</v>
      </c>
      <c r="N72" s="30">
        <f>N71</f>
        <v>645.16129032258061</v>
      </c>
      <c r="S72" s="16">
        <f t="shared" si="23"/>
        <v>12</v>
      </c>
      <c r="T72" s="16" t="s">
        <v>339</v>
      </c>
      <c r="W72" s="16" t="s">
        <v>226</v>
      </c>
      <c r="Y72" s="16">
        <v>0.67</v>
      </c>
      <c r="AA72" s="30">
        <f>Z72/Y72</f>
        <v>0</v>
      </c>
    </row>
    <row r="73" spans="5:31" x14ac:dyDescent="0.25">
      <c r="S73" s="16">
        <f t="shared" si="23"/>
        <v>12</v>
      </c>
      <c r="T73" s="16">
        <v>476</v>
      </c>
      <c r="W73" s="16" t="s">
        <v>98</v>
      </c>
      <c r="Y73" s="16">
        <v>1.86</v>
      </c>
      <c r="Z73" s="16">
        <f>X65</f>
        <v>1200</v>
      </c>
      <c r="AA73" s="32">
        <f>Z73/Y73</f>
        <v>645.16129032258061</v>
      </c>
    </row>
    <row r="74" spans="5:31" x14ac:dyDescent="0.25">
      <c r="S74" s="16">
        <f t="shared" si="23"/>
        <v>13</v>
      </c>
      <c r="T74" s="16" t="s">
        <v>338</v>
      </c>
      <c r="W74" s="16" t="s">
        <v>94</v>
      </c>
      <c r="Y74" s="16">
        <v>2.46</v>
      </c>
      <c r="AA74" s="30">
        <f>Z74/Y74</f>
        <v>0</v>
      </c>
    </row>
    <row r="75" spans="5:31" x14ac:dyDescent="0.25">
      <c r="S75" s="16">
        <f t="shared" si="23"/>
        <v>13</v>
      </c>
      <c r="T75" s="16">
        <v>659</v>
      </c>
      <c r="W75" s="16" t="s">
        <v>238</v>
      </c>
      <c r="Y75" s="16">
        <v>1.58</v>
      </c>
      <c r="AA75" s="30">
        <f>Z75/Y75</f>
        <v>0</v>
      </c>
    </row>
    <row r="76" spans="5:31" x14ac:dyDescent="0.25">
      <c r="S76" s="16">
        <f t="shared" si="23"/>
        <v>14</v>
      </c>
      <c r="T76" s="16" t="s">
        <v>337</v>
      </c>
      <c r="Y76" s="16">
        <f>SUM(Y71:Y75)</f>
        <v>42.410000000000004</v>
      </c>
      <c r="AA76" s="30"/>
    </row>
    <row r="77" spans="5:31" x14ac:dyDescent="0.25">
      <c r="S77" s="16">
        <f t="shared" si="23"/>
        <v>14</v>
      </c>
      <c r="T77" s="16">
        <v>293</v>
      </c>
      <c r="Y77" s="16" t="s">
        <v>279</v>
      </c>
      <c r="Z77" s="16" t="s">
        <v>336</v>
      </c>
    </row>
    <row r="78" spans="5:31" x14ac:dyDescent="0.25">
      <c r="S78" s="16">
        <f t="shared" si="23"/>
        <v>15</v>
      </c>
      <c r="T78" s="16" t="s">
        <v>335</v>
      </c>
      <c r="W78" s="16" t="s">
        <v>334</v>
      </c>
      <c r="Y78" s="17">
        <f>G23</f>
        <v>43.910000000000004</v>
      </c>
      <c r="Z78" s="16">
        <f>F104*1000</f>
        <v>15221.333333333334</v>
      </c>
      <c r="AA78" s="30"/>
    </row>
    <row r="79" spans="5:31" x14ac:dyDescent="0.25">
      <c r="S79" s="16">
        <f t="shared" si="23"/>
        <v>15</v>
      </c>
      <c r="T79" s="16">
        <v>649</v>
      </c>
      <c r="W79" s="16" t="s">
        <v>333</v>
      </c>
      <c r="Y79" s="17">
        <f>Y78-Y73</f>
        <v>42.050000000000004</v>
      </c>
      <c r="Z79" s="16">
        <f>Z78-Z73</f>
        <v>14021.333333333334</v>
      </c>
      <c r="AA79" s="32">
        <f>Z79/Y79</f>
        <v>333.44431232659531</v>
      </c>
      <c r="AB79" s="16" t="s">
        <v>332</v>
      </c>
      <c r="AC79" s="16">
        <f>AC63/Z63*AA79</f>
        <v>50.752558953819687</v>
      </c>
    </row>
    <row r="80" spans="5:31" x14ac:dyDescent="0.25">
      <c r="E80" s="16" t="s">
        <v>331</v>
      </c>
    </row>
    <row r="81" spans="5:20" x14ac:dyDescent="0.25">
      <c r="E81" s="16" t="s">
        <v>330</v>
      </c>
      <c r="S81" s="24" t="s">
        <v>329</v>
      </c>
      <c r="T81" s="29">
        <v>1520</v>
      </c>
    </row>
    <row r="82" spans="5:20" x14ac:dyDescent="0.25">
      <c r="H82" s="16">
        <v>2012</v>
      </c>
      <c r="S82" s="24" t="s">
        <v>328</v>
      </c>
      <c r="T82" s="29">
        <v>360</v>
      </c>
    </row>
    <row r="83" spans="5:20" x14ac:dyDescent="0.25">
      <c r="E83" s="16" t="s">
        <v>327</v>
      </c>
      <c r="F83" s="16" t="s">
        <v>320</v>
      </c>
      <c r="G83" s="16" t="s">
        <v>319</v>
      </c>
      <c r="H83" s="16">
        <v>3.730645</v>
      </c>
      <c r="S83" s="24" t="s">
        <v>326</v>
      </c>
      <c r="T83" s="29">
        <v>200</v>
      </c>
    </row>
    <row r="84" spans="5:20" x14ac:dyDescent="0.25">
      <c r="E84" s="16" t="s">
        <v>325</v>
      </c>
      <c r="F84" s="16" t="s">
        <v>320</v>
      </c>
      <c r="G84" s="16" t="s">
        <v>319</v>
      </c>
      <c r="H84" s="16">
        <v>4.2457479999999999</v>
      </c>
      <c r="S84" s="24" t="s">
        <v>324</v>
      </c>
      <c r="T84" s="29">
        <v>2220</v>
      </c>
    </row>
    <row r="85" spans="5:20" x14ac:dyDescent="0.25">
      <c r="E85" s="16" t="s">
        <v>323</v>
      </c>
      <c r="F85" s="16" t="s">
        <v>320</v>
      </c>
      <c r="G85" s="16" t="s">
        <v>319</v>
      </c>
      <c r="H85" s="16">
        <v>14.047689</v>
      </c>
      <c r="S85" s="24" t="s">
        <v>322</v>
      </c>
      <c r="T85" s="29">
        <v>3480</v>
      </c>
    </row>
    <row r="86" spans="5:20" x14ac:dyDescent="0.25">
      <c r="E86" s="16" t="s">
        <v>321</v>
      </c>
      <c r="F86" s="16" t="s">
        <v>320</v>
      </c>
      <c r="G86" s="16" t="s">
        <v>319</v>
      </c>
      <c r="H86" s="16">
        <v>50.291947999999998</v>
      </c>
      <c r="S86" s="24" t="s">
        <v>318</v>
      </c>
      <c r="T86" s="29">
        <v>1900</v>
      </c>
    </row>
    <row r="87" spans="5:20" x14ac:dyDescent="0.25">
      <c r="S87" s="24" t="s">
        <v>317</v>
      </c>
      <c r="T87" s="29">
        <v>3840</v>
      </c>
    </row>
    <row r="88" spans="5:20" x14ac:dyDescent="0.25">
      <c r="E88" s="16" t="s">
        <v>253</v>
      </c>
      <c r="H88" s="27">
        <f>SUM(H83:H86)</f>
        <v>72.316029999999998</v>
      </c>
      <c r="S88" s="24" t="s">
        <v>316</v>
      </c>
      <c r="T88" s="29">
        <v>2880</v>
      </c>
    </row>
    <row r="89" spans="5:20" x14ac:dyDescent="0.25">
      <c r="E89" s="16" t="s">
        <v>315</v>
      </c>
      <c r="H89" s="16">
        <v>44</v>
      </c>
      <c r="S89" s="24" t="s">
        <v>314</v>
      </c>
      <c r="T89" s="29">
        <v>3540</v>
      </c>
    </row>
    <row r="90" spans="5:20" x14ac:dyDescent="0.25">
      <c r="E90" s="16" t="s">
        <v>313</v>
      </c>
      <c r="H90" s="30">
        <f>H88-H89</f>
        <v>28.316029999999998</v>
      </c>
      <c r="S90" s="24" t="s">
        <v>312</v>
      </c>
      <c r="T90" s="29">
        <v>1830</v>
      </c>
    </row>
    <row r="91" spans="5:20" x14ac:dyDescent="0.25">
      <c r="E91" s="16" t="s">
        <v>311</v>
      </c>
      <c r="H91" s="30">
        <f>H90</f>
        <v>28.316029999999998</v>
      </c>
      <c r="S91" s="24" t="s">
        <v>310</v>
      </c>
      <c r="T91" s="29">
        <v>2010</v>
      </c>
    </row>
    <row r="92" spans="5:20" x14ac:dyDescent="0.25">
      <c r="S92" s="24" t="s">
        <v>309</v>
      </c>
      <c r="T92" s="31">
        <v>3720</v>
      </c>
    </row>
    <row r="93" spans="5:20" x14ac:dyDescent="0.25">
      <c r="E93" s="16" t="s">
        <v>308</v>
      </c>
      <c r="H93" s="30">
        <f>H89-H91</f>
        <v>15.683970000000002</v>
      </c>
      <c r="S93" s="24" t="s">
        <v>307</v>
      </c>
      <c r="T93" s="29">
        <v>3480</v>
      </c>
    </row>
    <row r="94" spans="5:20" x14ac:dyDescent="0.25">
      <c r="E94" s="16" t="s">
        <v>298</v>
      </c>
      <c r="H94" s="27">
        <f>SUM(X50:X65)/1000</f>
        <v>8.5879999999999992</v>
      </c>
      <c r="S94" s="24" t="s">
        <v>306</v>
      </c>
      <c r="T94" s="31">
        <v>3540</v>
      </c>
    </row>
    <row r="95" spans="5:20" x14ac:dyDescent="0.25">
      <c r="E95" s="16" t="s">
        <v>305</v>
      </c>
      <c r="H95" s="30">
        <f>H93-H94</f>
        <v>7.095970000000003</v>
      </c>
      <c r="S95" s="24" t="s">
        <v>304</v>
      </c>
      <c r="T95" s="29">
        <v>50</v>
      </c>
    </row>
    <row r="96" spans="5:20" x14ac:dyDescent="0.25">
      <c r="S96" s="24" t="s">
        <v>303</v>
      </c>
      <c r="T96" s="29">
        <v>160</v>
      </c>
    </row>
    <row r="97" spans="5:20" x14ac:dyDescent="0.25">
      <c r="S97" s="24" t="s">
        <v>302</v>
      </c>
      <c r="T97" s="29">
        <v>90</v>
      </c>
    </row>
    <row r="98" spans="5:20" x14ac:dyDescent="0.25">
      <c r="E98" s="16" t="s">
        <v>301</v>
      </c>
      <c r="I98" s="16" t="s">
        <v>300</v>
      </c>
      <c r="S98" s="24" t="s">
        <v>299</v>
      </c>
      <c r="T98" s="29">
        <v>180</v>
      </c>
    </row>
    <row r="99" spans="5:20" x14ac:dyDescent="0.25">
      <c r="F99" s="16" t="s">
        <v>298</v>
      </c>
      <c r="G99" s="16" t="s">
        <v>297</v>
      </c>
      <c r="H99" s="16" t="s">
        <v>296</v>
      </c>
      <c r="I99" s="16" t="s">
        <v>295</v>
      </c>
      <c r="J99" s="16" t="s">
        <v>294</v>
      </c>
      <c r="K99" s="16" t="s">
        <v>293</v>
      </c>
      <c r="L99" s="16" t="s">
        <v>292</v>
      </c>
      <c r="M99" s="16" t="s">
        <v>291</v>
      </c>
      <c r="N99" s="16" t="s">
        <v>253</v>
      </c>
      <c r="S99" s="24" t="s">
        <v>290</v>
      </c>
      <c r="T99" s="29">
        <v>150</v>
      </c>
    </row>
    <row r="100" spans="5:20" x14ac:dyDescent="0.25">
      <c r="E100" s="16" t="s">
        <v>289</v>
      </c>
      <c r="F100" s="16">
        <v>10.106999999999999</v>
      </c>
      <c r="G100" s="16">
        <v>2.0049999999999999</v>
      </c>
      <c r="I100" s="16">
        <v>2.1349999999999998</v>
      </c>
      <c r="J100" s="16">
        <v>1.889</v>
      </c>
      <c r="K100" s="16">
        <v>5.1639999999999997</v>
      </c>
      <c r="L100" s="16">
        <v>1.4410000000000001</v>
      </c>
      <c r="M100" s="16">
        <v>10.507999999999999</v>
      </c>
      <c r="N100" s="16">
        <f>SUM(F100:M100)</f>
        <v>33.248999999999995</v>
      </c>
      <c r="S100" s="24" t="s">
        <v>288</v>
      </c>
      <c r="T100" s="29">
        <v>500</v>
      </c>
    </row>
    <row r="101" spans="5:20" x14ac:dyDescent="0.25">
      <c r="E101" s="16" t="s">
        <v>287</v>
      </c>
      <c r="F101" s="16">
        <v>12.42</v>
      </c>
      <c r="G101" s="16">
        <v>1.67</v>
      </c>
      <c r="I101" s="16">
        <f>44-F101-G101-M101</f>
        <v>7.8299999999999983</v>
      </c>
      <c r="M101" s="16">
        <v>22.08</v>
      </c>
      <c r="N101" s="16">
        <f>SUM(F101:M101)</f>
        <v>44</v>
      </c>
      <c r="S101" s="24" t="s">
        <v>283</v>
      </c>
      <c r="T101" s="24">
        <v>180</v>
      </c>
    </row>
    <row r="102" spans="5:20" x14ac:dyDescent="0.25">
      <c r="E102" s="16" t="s">
        <v>286</v>
      </c>
      <c r="F102" s="16">
        <v>1.08</v>
      </c>
      <c r="I102" s="27">
        <f>H88-68.6</f>
        <v>3.7160300000000035</v>
      </c>
      <c r="M102" s="16">
        <v>23.48</v>
      </c>
      <c r="N102" s="16">
        <f>SUM(F102:M102)</f>
        <v>28.276030000000006</v>
      </c>
      <c r="S102" s="24" t="s">
        <v>283</v>
      </c>
      <c r="T102" s="24">
        <v>1350</v>
      </c>
    </row>
    <row r="103" spans="5:20" x14ac:dyDescent="0.25">
      <c r="E103" s="16" t="s">
        <v>285</v>
      </c>
      <c r="F103" s="19">
        <f>F101+F102</f>
        <v>13.5</v>
      </c>
      <c r="G103" s="16">
        <f>G101+G102</f>
        <v>1.67</v>
      </c>
      <c r="I103" s="16">
        <f>I101+I102</f>
        <v>11.546030000000002</v>
      </c>
      <c r="M103" s="16">
        <f>M101+M102</f>
        <v>45.56</v>
      </c>
      <c r="N103" s="27">
        <f>N101+N102</f>
        <v>72.276030000000006</v>
      </c>
      <c r="S103" s="24" t="s">
        <v>283</v>
      </c>
      <c r="T103" s="24">
        <v>750</v>
      </c>
    </row>
    <row r="104" spans="5:20" x14ac:dyDescent="0.25">
      <c r="E104" s="16" t="s">
        <v>284</v>
      </c>
      <c r="F104" s="17">
        <f>F103+K100/3</f>
        <v>15.221333333333334</v>
      </c>
      <c r="H104" s="17">
        <f>N103-62.503</f>
        <v>9.7730300000000057</v>
      </c>
      <c r="M104" s="17">
        <f>M103+K100/3</f>
        <v>47.281333333333336</v>
      </c>
      <c r="N104" s="17">
        <f>SUM(F104:M104)</f>
        <v>72.275696666666676</v>
      </c>
      <c r="S104" s="24" t="s">
        <v>283</v>
      </c>
      <c r="T104" s="24">
        <v>180</v>
      </c>
    </row>
    <row r="105" spans="5:20" x14ac:dyDescent="0.25">
      <c r="F105" s="20">
        <f>F104/$N$104</f>
        <v>0.21060099086327264</v>
      </c>
      <c r="H105" s="20">
        <f>M104/$N$104</f>
        <v>0.65418025026300908</v>
      </c>
      <c r="M105" s="28">
        <f>H104/$N$104</f>
        <v>0.13521875887371829</v>
      </c>
      <c r="S105" s="24" t="s">
        <v>282</v>
      </c>
      <c r="T105" s="24">
        <v>1500</v>
      </c>
    </row>
    <row r="106" spans="5:20" x14ac:dyDescent="0.25">
      <c r="E106" s="16" t="s">
        <v>281</v>
      </c>
      <c r="F106" s="20"/>
      <c r="G106" s="20"/>
      <c r="H106" s="27">
        <v>40.991365439999996</v>
      </c>
      <c r="S106" s="24"/>
      <c r="T106" s="24"/>
    </row>
    <row r="107" spans="5:20" x14ac:dyDescent="0.25">
      <c r="F107" s="20"/>
      <c r="G107" s="20"/>
      <c r="H107" s="20"/>
      <c r="S107" s="24"/>
      <c r="T107" s="24"/>
    </row>
    <row r="108" spans="5:20" x14ac:dyDescent="0.25">
      <c r="E108" s="16" t="s">
        <v>280</v>
      </c>
      <c r="G108" s="16" t="s">
        <v>279</v>
      </c>
      <c r="H108" s="16">
        <f>ElecBY!F77</f>
        <v>34.200000000000003</v>
      </c>
      <c r="S108" s="24" t="s">
        <v>275</v>
      </c>
      <c r="T108" s="24">
        <v>65</v>
      </c>
    </row>
    <row r="109" spans="5:20" x14ac:dyDescent="0.25">
      <c r="E109" s="16" t="s">
        <v>278</v>
      </c>
      <c r="G109" s="26" t="s">
        <v>277</v>
      </c>
      <c r="H109" s="16">
        <f>G103/H108</f>
        <v>4.8830409356725141E-2</v>
      </c>
      <c r="S109" s="24" t="s">
        <v>275</v>
      </c>
      <c r="T109" s="24">
        <v>360</v>
      </c>
    </row>
    <row r="110" spans="5:20" x14ac:dyDescent="0.25">
      <c r="E110" s="16" t="s">
        <v>276</v>
      </c>
      <c r="H110" s="25">
        <f>H104/H108</f>
        <v>0.28576111111111124</v>
      </c>
      <c r="S110" s="24" t="s">
        <v>275</v>
      </c>
      <c r="T110" s="24">
        <v>240</v>
      </c>
    </row>
    <row r="111" spans="5:20" x14ac:dyDescent="0.25">
      <c r="S111" s="24" t="s">
        <v>274</v>
      </c>
      <c r="T111" s="23">
        <v>1860</v>
      </c>
    </row>
    <row r="113" spans="5:14" x14ac:dyDescent="0.25">
      <c r="E113" s="16" t="s">
        <v>273</v>
      </c>
    </row>
    <row r="115" spans="5:14" x14ac:dyDescent="0.25">
      <c r="E115" s="22" t="s">
        <v>272</v>
      </c>
      <c r="F115" s="16" t="s">
        <v>271</v>
      </c>
    </row>
    <row r="116" spans="5:14" x14ac:dyDescent="0.25">
      <c r="E116" s="16" t="s">
        <v>270</v>
      </c>
      <c r="F116" s="16">
        <v>31.005621000000001</v>
      </c>
    </row>
    <row r="117" spans="5:14" x14ac:dyDescent="0.25">
      <c r="E117" s="16" t="s">
        <v>269</v>
      </c>
      <c r="F117" s="16">
        <v>0.108553</v>
      </c>
    </row>
    <row r="118" spans="5:14" x14ac:dyDescent="0.25">
      <c r="E118" s="16" t="s">
        <v>268</v>
      </c>
      <c r="F118" s="16">
        <v>1.1249999999999999E-3</v>
      </c>
    </row>
    <row r="119" spans="5:14" x14ac:dyDescent="0.25">
      <c r="E119" s="16" t="s">
        <v>267</v>
      </c>
      <c r="F119" s="16">
        <v>3.1538999999999998E-2</v>
      </c>
    </row>
    <row r="120" spans="5:14" x14ac:dyDescent="0.25">
      <c r="E120" s="16" t="s">
        <v>266</v>
      </c>
      <c r="F120" s="16">
        <v>0.32746700000000001</v>
      </c>
    </row>
    <row r="121" spans="5:14" x14ac:dyDescent="0.25">
      <c r="E121" s="16" t="s">
        <v>265</v>
      </c>
      <c r="F121" s="16">
        <v>6.1600000000000001E-4</v>
      </c>
    </row>
    <row r="122" spans="5:14" x14ac:dyDescent="0.25">
      <c r="E122" s="16" t="s">
        <v>264</v>
      </c>
      <c r="F122" s="16">
        <v>1.2408000000000001E-2</v>
      </c>
    </row>
    <row r="123" spans="5:14" x14ac:dyDescent="0.25">
      <c r="E123" s="16" t="s">
        <v>263</v>
      </c>
      <c r="F123" s="16">
        <v>1.0300000000000001E-3</v>
      </c>
    </row>
    <row r="124" spans="5:14" x14ac:dyDescent="0.25">
      <c r="E124" s="16" t="s">
        <v>253</v>
      </c>
      <c r="F124" s="16">
        <f>SUM(F116:F123)</f>
        <v>31.488358999999999</v>
      </c>
    </row>
    <row r="126" spans="5:14" x14ac:dyDescent="0.25">
      <c r="F126" s="16" t="s">
        <v>262</v>
      </c>
      <c r="G126" s="16">
        <v>0.6</v>
      </c>
      <c r="I126" s="16">
        <f>1-G126</f>
        <v>0.4</v>
      </c>
    </row>
    <row r="127" spans="5:14" ht="30" customHeight="1" x14ac:dyDescent="0.25">
      <c r="E127" s="21" t="s">
        <v>261</v>
      </c>
      <c r="F127" s="21" t="s">
        <v>260</v>
      </c>
      <c r="G127" s="21" t="s">
        <v>258</v>
      </c>
      <c r="H127" s="21" t="s">
        <v>259</v>
      </c>
      <c r="I127" s="21" t="s">
        <v>258</v>
      </c>
      <c r="J127" s="21" t="s">
        <v>257</v>
      </c>
      <c r="K127" s="21" t="s">
        <v>256</v>
      </c>
      <c r="L127" s="21" t="s">
        <v>255</v>
      </c>
      <c r="M127" s="21" t="s">
        <v>254</v>
      </c>
    </row>
    <row r="128" spans="5:14" x14ac:dyDescent="0.25">
      <c r="E128" s="16" t="s">
        <v>64</v>
      </c>
      <c r="F128" s="16">
        <f>F116</f>
        <v>31.005621000000001</v>
      </c>
      <c r="G128" s="20">
        <f>F128/$F$134</f>
        <v>0.98466931858849804</v>
      </c>
      <c r="H128" s="16">
        <f>ElecBY!G69</f>
        <v>10.6821</v>
      </c>
      <c r="I128" s="20">
        <f>H128/$H$134</f>
        <v>0.28962751679672039</v>
      </c>
      <c r="J128" s="20">
        <f>I128*$I$126+G128*$G$126</f>
        <v>0.70665259787178702</v>
      </c>
      <c r="K128" s="19">
        <f>J128*$K$134</f>
        <v>33.411477030841922</v>
      </c>
      <c r="L128" s="18">
        <f>K128/H128</f>
        <v>3.1278004353864803</v>
      </c>
      <c r="M128" s="19">
        <f>J128*$M$134</f>
        <v>25.234093168269599</v>
      </c>
      <c r="N128" s="18">
        <f>M128/H128</f>
        <v>2.3622783130910214</v>
      </c>
    </row>
    <row r="129" spans="5:14" x14ac:dyDescent="0.25">
      <c r="E129" s="16" t="s">
        <v>88</v>
      </c>
      <c r="F129" s="16">
        <f>F117</f>
        <v>0.108553</v>
      </c>
      <c r="G129" s="20">
        <f>F129/$F$134</f>
        <v>3.4474009903151825E-3</v>
      </c>
      <c r="H129" s="16">
        <f>ElecBY!G58</f>
        <v>0.91200000000000003</v>
      </c>
      <c r="I129" s="20">
        <f>H129/$H$134</f>
        <v>2.4727375265032998E-2</v>
      </c>
      <c r="J129" s="20">
        <f>I129*$I$126+G129*$G$126</f>
        <v>1.195939070020231E-2</v>
      </c>
      <c r="K129" s="19">
        <f>J129*$K$134</f>
        <v>0.56545593815983219</v>
      </c>
      <c r="L129" s="18">
        <f>K129/H129</f>
        <v>0.62001747605244761</v>
      </c>
      <c r="M129" s="19">
        <f>J129*$M$134</f>
        <v>0.42706186897709103</v>
      </c>
      <c r="N129" s="18">
        <f>M129/H129</f>
        <v>0.46826959317663486</v>
      </c>
    </row>
    <row r="130" spans="5:14" x14ac:dyDescent="0.25">
      <c r="E130" s="16" t="s">
        <v>56</v>
      </c>
      <c r="F130" s="16">
        <f>F119+F118+F122</f>
        <v>4.5072000000000001E-2</v>
      </c>
      <c r="G130" s="20">
        <f>F130/$F$134</f>
        <v>1.4313861195497674E-3</v>
      </c>
      <c r="H130" s="16">
        <f>SUM(ElecBY!G60:G68)+ElecBY!G71</f>
        <v>18.776499999999999</v>
      </c>
      <c r="I130" s="20">
        <f>H130/$H$134</f>
        <v>0.5090938176139167</v>
      </c>
      <c r="J130" s="20">
        <f>I130*$I$126+G130*$G$126</f>
        <v>0.20449635871729657</v>
      </c>
      <c r="K130" s="19">
        <f>J130*$K$134</f>
        <v>9.6688605019654048</v>
      </c>
      <c r="L130" s="18">
        <f>K130/H130</f>
        <v>0.51494477149444284</v>
      </c>
      <c r="M130" s="19">
        <f>J130*$M$134</f>
        <v>7.3024286388888493</v>
      </c>
      <c r="N130" s="18">
        <f>M130/H130</f>
        <v>0.38891319675599018</v>
      </c>
    </row>
    <row r="131" spans="5:14" x14ac:dyDescent="0.25">
      <c r="E131" s="16" t="s">
        <v>85</v>
      </c>
      <c r="F131" s="16">
        <f>F120+F123</f>
        <v>0.32849699999999998</v>
      </c>
      <c r="G131" s="20">
        <f>F131/$F$134</f>
        <v>1.0432331516545526E-2</v>
      </c>
      <c r="H131" s="16">
        <f>ElecBY!G59</f>
        <v>6.0609000000000002</v>
      </c>
      <c r="I131" s="20">
        <f>H131/$H$134</f>
        <v>0.16433130344719135</v>
      </c>
      <c r="J131" s="20">
        <f>I131*$I$126+G131*$G$126</f>
        <v>7.1991920288803857E-2</v>
      </c>
      <c r="K131" s="19">
        <f>J131*$K$134</f>
        <v>3.4038739804816984</v>
      </c>
      <c r="L131" s="18">
        <f>K131/H131</f>
        <v>0.5616119685990032</v>
      </c>
      <c r="M131" s="19">
        <f>J131*$M$134</f>
        <v>2.57078347889966</v>
      </c>
      <c r="N131" s="18">
        <f>M131/H131</f>
        <v>0.42415870232138131</v>
      </c>
    </row>
    <row r="132" spans="5:14" x14ac:dyDescent="0.25">
      <c r="E132" s="16" t="s">
        <v>61</v>
      </c>
      <c r="F132" s="16">
        <f>F121</f>
        <v>6.1600000000000001E-4</v>
      </c>
      <c r="G132" s="20">
        <f>F132/$F$134</f>
        <v>1.9562785091468246E-5</v>
      </c>
      <c r="H132" s="16">
        <f>ElecBY!G70</f>
        <v>0.45069999999999999</v>
      </c>
      <c r="I132" s="20">
        <f>H132/$H$134</f>
        <v>1.2219986877138565E-2</v>
      </c>
      <c r="J132" s="20">
        <f>I132*$I$126+G132*$G$126</f>
        <v>4.8997324219103074E-3</v>
      </c>
      <c r="K132" s="19">
        <f>J132*$K$134</f>
        <v>0.23166588188448189</v>
      </c>
      <c r="L132" s="18">
        <f>K132/H132</f>
        <v>0.51401349430770338</v>
      </c>
      <c r="M132" s="19">
        <f>J132*$M$134</f>
        <v>0.17496617829813579</v>
      </c>
      <c r="N132" s="18">
        <f>M132/H132</f>
        <v>0.38820984756630972</v>
      </c>
    </row>
    <row r="134" spans="5:14" x14ac:dyDescent="0.25">
      <c r="E134" s="16" t="s">
        <v>253</v>
      </c>
      <c r="F134" s="16">
        <f>SUM(F128:F132)</f>
        <v>31.488359000000003</v>
      </c>
      <c r="H134" s="16">
        <f>SUM(H128:H132)</f>
        <v>36.882199999999997</v>
      </c>
      <c r="K134" s="17">
        <f>M104</f>
        <v>47.281333333333336</v>
      </c>
      <c r="M134" s="17">
        <f>M104-(M101-M100)</f>
        <v>35.709333333333333</v>
      </c>
    </row>
  </sheetData>
  <mergeCells count="2">
    <mergeCell ref="G65:J65"/>
    <mergeCell ref="K65:N65"/>
  </mergeCells>
  <hyperlinks>
    <hyperlink ref="AE64" r:id="rId1" xr:uid="{3F015EBB-576F-44E6-B798-85E9F25B77FB}"/>
    <hyperlink ref="AE68" r:id="rId2" xr:uid="{D25B9B5E-5A04-4B6A-BDB3-DD95564A2664}"/>
  </hyperlinks>
  <pageMargins left="0.7" right="0.7" top="0.75" bottom="0.75" header="0.3" footer="0.3"/>
  <pageSetup paperSize="9" orientation="portrait" r:id="rId3"/>
  <drawing r:id="rId4"/>
  <legacyDrawing r:id="rId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9DC41-F739-4F98-9111-246431C6794B}">
  <sheetPr codeName="Sheet11">
    <tabColor theme="5"/>
  </sheetPr>
  <dimension ref="A1:EL295"/>
  <sheetViews>
    <sheetView workbookViewId="0"/>
  </sheetViews>
  <sheetFormatPr defaultRowHeight="15" x14ac:dyDescent="0.25"/>
  <cols>
    <col min="1" max="1" width="13.42578125" style="24" customWidth="1"/>
    <col min="2" max="2" width="9.85546875" style="24" bestFit="1" customWidth="1"/>
    <col min="3" max="3" width="8.5703125" style="24" bestFit="1" customWidth="1"/>
    <col min="4" max="4" width="7.85546875" style="24" bestFit="1" customWidth="1"/>
    <col min="5" max="5" width="9.85546875" style="24" bestFit="1" customWidth="1"/>
    <col min="6" max="6" width="9" style="24" bestFit="1" customWidth="1"/>
    <col min="7" max="7" width="10.28515625" style="24" bestFit="1" customWidth="1"/>
    <col min="8" max="8" width="9" style="24" bestFit="1" customWidth="1"/>
    <col min="9" max="10" width="7.85546875" style="24" bestFit="1" customWidth="1"/>
    <col min="11" max="11" width="6.5703125" style="24" bestFit="1" customWidth="1"/>
    <col min="12" max="12" width="10.28515625" style="24" bestFit="1" customWidth="1"/>
    <col min="13" max="13" width="8.5703125" style="24" bestFit="1" customWidth="1"/>
    <col min="14" max="15" width="9" style="24" bestFit="1" customWidth="1"/>
    <col min="16" max="16" width="7.85546875" style="24" bestFit="1" customWidth="1"/>
    <col min="17" max="17" width="7.42578125" style="24" bestFit="1" customWidth="1"/>
    <col min="18" max="20" width="8.5703125" style="24" bestFit="1" customWidth="1"/>
    <col min="21" max="21" width="9.85546875" style="24" bestFit="1" customWidth="1"/>
    <col min="22" max="23" width="9.42578125" style="24" bestFit="1" customWidth="1"/>
    <col min="24" max="24" width="8.5703125" style="24" bestFit="1" customWidth="1"/>
    <col min="25" max="25" width="9" style="24" bestFit="1" customWidth="1"/>
    <col min="26" max="26" width="8.28515625" style="24" bestFit="1" customWidth="1"/>
    <col min="27" max="27" width="9" style="24" bestFit="1" customWidth="1"/>
    <col min="28" max="28" width="9.85546875" style="24" bestFit="1" customWidth="1"/>
    <col min="29" max="29" width="9.28515625" style="24" bestFit="1" customWidth="1"/>
    <col min="30" max="30" width="9" style="24" bestFit="1" customWidth="1"/>
    <col min="31" max="31" width="8.5703125" style="24" bestFit="1" customWidth="1"/>
    <col min="32" max="33" width="9" style="24" bestFit="1" customWidth="1"/>
    <col min="34" max="34" width="9.85546875" style="24" bestFit="1" customWidth="1"/>
    <col min="35" max="35" width="8.5703125" style="24" bestFit="1" customWidth="1"/>
    <col min="36" max="36" width="8.28515625" style="24" bestFit="1" customWidth="1"/>
    <col min="37" max="37" width="8.5703125" style="24" bestFit="1" customWidth="1"/>
    <col min="38" max="38" width="13.28515625" style="24" customWidth="1"/>
    <col min="39" max="39" width="8.5703125" style="24" bestFit="1" customWidth="1"/>
    <col min="40" max="41" width="10.28515625" style="24" bestFit="1" customWidth="1"/>
    <col min="42" max="42" width="8.5703125" style="24" bestFit="1" customWidth="1"/>
    <col min="43" max="43" width="9" style="24" bestFit="1" customWidth="1"/>
    <col min="44" max="44" width="9.42578125" style="24" bestFit="1" customWidth="1"/>
    <col min="45" max="45" width="9.85546875" style="24" bestFit="1" customWidth="1"/>
    <col min="46" max="46" width="8.42578125" style="24" bestFit="1" customWidth="1"/>
    <col min="47" max="47" width="7.85546875" style="24" bestFit="1" customWidth="1"/>
    <col min="48" max="48" width="9" style="24" bestFit="1" customWidth="1"/>
    <col min="49" max="49" width="7.85546875" style="24" bestFit="1" customWidth="1"/>
    <col min="50" max="50" width="9.85546875" style="24" bestFit="1" customWidth="1"/>
    <col min="51" max="51" width="10.28515625" style="24" bestFit="1" customWidth="1"/>
    <col min="52" max="52" width="9.85546875" style="24" bestFit="1" customWidth="1"/>
    <col min="53" max="54" width="10.28515625" style="24" bestFit="1" customWidth="1"/>
    <col min="55" max="55" width="9.85546875" style="24" bestFit="1" customWidth="1"/>
    <col min="56" max="56" width="8.5703125" style="24" bestFit="1" customWidth="1"/>
    <col min="57" max="57" width="7.85546875" style="24" bestFit="1" customWidth="1"/>
    <col min="58" max="58" width="10.42578125" style="24" bestFit="1" customWidth="1"/>
    <col min="59" max="59" width="11.140625" style="24" bestFit="1" customWidth="1"/>
    <col min="60" max="60" width="10.28515625" style="24" bestFit="1" customWidth="1"/>
    <col min="61" max="61" width="9.42578125" style="24" bestFit="1" customWidth="1"/>
    <col min="62" max="62" width="9" style="24" bestFit="1" customWidth="1"/>
    <col min="63" max="63" width="8.5703125" style="24" bestFit="1" customWidth="1"/>
    <col min="64" max="64" width="6.5703125" style="24" bestFit="1" customWidth="1"/>
    <col min="65" max="65" width="10.28515625" style="24" bestFit="1" customWidth="1"/>
    <col min="66" max="66" width="9.42578125" style="24" bestFit="1" customWidth="1"/>
    <col min="67" max="67" width="9" style="24" bestFit="1" customWidth="1"/>
    <col min="68" max="68" width="9.85546875" style="24" bestFit="1" customWidth="1"/>
    <col min="69" max="69" width="8.5703125" style="24" bestFit="1" customWidth="1"/>
    <col min="70" max="70" width="9" style="24" bestFit="1" customWidth="1"/>
    <col min="71" max="71" width="8.5703125" style="24" bestFit="1" customWidth="1"/>
    <col min="72" max="72" width="9.42578125" style="24" bestFit="1" customWidth="1"/>
    <col min="73" max="73" width="9" style="24" bestFit="1" customWidth="1"/>
    <col min="74" max="74" width="9.85546875" style="24" bestFit="1" customWidth="1"/>
    <col min="75" max="75" width="9.42578125" style="24" bestFit="1" customWidth="1"/>
    <col min="76" max="76" width="8.5703125" style="24" bestFit="1" customWidth="1"/>
    <col min="77" max="77" width="9.85546875" style="24" bestFit="1" customWidth="1"/>
    <col min="78" max="78" width="10.28515625" style="24" bestFit="1" customWidth="1"/>
    <col min="79" max="80" width="9" style="24" bestFit="1" customWidth="1"/>
    <col min="81" max="81" width="8.5703125" style="24" bestFit="1" customWidth="1"/>
    <col min="82" max="82" width="9" style="24" bestFit="1" customWidth="1"/>
    <col min="83" max="83" width="10.28515625" style="24" bestFit="1" customWidth="1"/>
    <col min="84" max="84" width="9.42578125" style="24" bestFit="1" customWidth="1"/>
    <col min="85" max="85" width="9.85546875" style="24" bestFit="1" customWidth="1"/>
    <col min="86" max="86" width="10.28515625" style="24" bestFit="1" customWidth="1"/>
    <col min="87" max="89" width="9.85546875" style="24" bestFit="1" customWidth="1"/>
    <col min="90" max="90" width="8.5703125" style="24" bestFit="1" customWidth="1"/>
    <col min="91" max="92" width="9" style="24" bestFit="1" customWidth="1"/>
    <col min="93" max="93" width="9.85546875" style="24" bestFit="1" customWidth="1"/>
    <col min="94" max="94" width="9" style="24" bestFit="1" customWidth="1"/>
    <col min="95" max="96" width="10.28515625" style="24" bestFit="1" customWidth="1"/>
    <col min="97" max="97" width="9" style="24" bestFit="1" customWidth="1"/>
    <col min="98" max="98" width="9.42578125" style="24" bestFit="1" customWidth="1"/>
    <col min="99" max="99" width="9.85546875" style="24" bestFit="1" customWidth="1"/>
    <col min="100" max="100" width="9" style="24" bestFit="1" customWidth="1"/>
    <col min="101" max="101" width="7.85546875" style="24" bestFit="1" customWidth="1"/>
    <col min="102" max="102" width="9" style="24" bestFit="1" customWidth="1"/>
    <col min="103" max="103" width="9.85546875" style="24" bestFit="1" customWidth="1"/>
    <col min="104" max="104" width="10.28515625" style="24" bestFit="1" customWidth="1"/>
    <col min="105" max="105" width="11.7109375" style="24" bestFit="1" customWidth="1"/>
    <col min="106" max="108" width="10.28515625" style="24" bestFit="1" customWidth="1"/>
    <col min="109" max="109" width="8.5703125" style="24" bestFit="1" customWidth="1"/>
    <col min="110" max="110" width="9.85546875" style="24" bestFit="1" customWidth="1"/>
    <col min="111" max="112" width="10.28515625" style="24" bestFit="1" customWidth="1"/>
    <col min="113" max="113" width="11.7109375" style="24" bestFit="1" customWidth="1"/>
    <col min="114" max="114" width="8.5703125" style="24" bestFit="1" customWidth="1"/>
    <col min="115" max="115" width="11.7109375" style="24" bestFit="1" customWidth="1"/>
    <col min="116" max="116" width="8.5703125" style="24" bestFit="1" customWidth="1"/>
    <col min="117" max="120" width="9" style="24" bestFit="1" customWidth="1"/>
    <col min="121" max="123" width="9.85546875" style="24" bestFit="1" customWidth="1"/>
    <col min="124" max="125" width="10.28515625" style="24" bestFit="1" customWidth="1"/>
    <col min="126" max="127" width="9.85546875" style="24" bestFit="1" customWidth="1"/>
    <col min="128" max="130" width="10.28515625" style="24" bestFit="1" customWidth="1"/>
    <col min="131" max="131" width="11.28515625" style="24" bestFit="1" customWidth="1"/>
    <col min="132" max="132" width="9" style="24" bestFit="1" customWidth="1"/>
    <col min="133" max="133" width="9.85546875" style="24" bestFit="1" customWidth="1"/>
    <col min="134" max="134" width="9" style="24" bestFit="1" customWidth="1"/>
    <col min="135" max="135" width="10.28515625" style="24" bestFit="1" customWidth="1"/>
    <col min="136" max="136" width="5.28515625" style="24" bestFit="1" customWidth="1"/>
    <col min="137" max="137" width="9.85546875" style="24" bestFit="1" customWidth="1"/>
    <col min="138" max="138" width="8.5703125" style="24" bestFit="1" customWidth="1"/>
    <col min="139" max="139" width="9.28515625" style="24" bestFit="1" customWidth="1"/>
    <col min="140" max="140" width="13.28515625" style="24" customWidth="1"/>
    <col min="141" max="141" width="13.28515625" style="24" bestFit="1" customWidth="1"/>
    <col min="142" max="142" width="19.5703125" style="24" bestFit="1" customWidth="1"/>
    <col min="143" max="143" width="13.28515625" style="24" bestFit="1" customWidth="1"/>
    <col min="144" max="146" width="13.7109375" style="24" bestFit="1" customWidth="1"/>
    <col min="147" max="147" width="11.42578125" style="24" bestFit="1" customWidth="1"/>
    <col min="148" max="150" width="9.140625" style="24"/>
    <col min="151" max="151" width="13.7109375" style="24" bestFit="1" customWidth="1"/>
    <col min="152" max="152" width="11.42578125" style="24" bestFit="1" customWidth="1"/>
    <col min="153" max="157" width="9.140625" style="24"/>
    <col min="158" max="158" width="13.5703125" style="24" bestFit="1" customWidth="1"/>
    <col min="159" max="16384" width="9.140625" style="24"/>
  </cols>
  <sheetData>
    <row r="1" spans="1:142" ht="18.75" x14ac:dyDescent="0.3">
      <c r="A1" s="52"/>
    </row>
    <row r="2" spans="1:142" x14ac:dyDescent="0.25">
      <c r="A2" s="51"/>
    </row>
    <row r="4" spans="1:142" x14ac:dyDescent="0.25">
      <c r="B4" s="50"/>
      <c r="C4" s="50"/>
    </row>
    <row r="5" spans="1:142" x14ac:dyDescent="0.25">
      <c r="B5" s="50"/>
      <c r="C5" s="50"/>
    </row>
    <row r="6" spans="1:142" x14ac:dyDescent="0.25">
      <c r="CP6" s="50"/>
      <c r="CQ6" s="50"/>
      <c r="CR6" s="50"/>
      <c r="CS6" s="50"/>
      <c r="CT6" s="50"/>
      <c r="CU6" s="50"/>
      <c r="CV6" s="50"/>
      <c r="CW6" s="50"/>
      <c r="CX6" s="50"/>
      <c r="CY6" s="50"/>
      <c r="CZ6" s="50"/>
      <c r="DA6" s="50"/>
      <c r="DB6" s="50"/>
      <c r="DC6" s="50"/>
    </row>
    <row r="7" spans="1:142" x14ac:dyDescent="0.25">
      <c r="B7" s="47" t="s">
        <v>556</v>
      </c>
      <c r="C7" s="47" t="s">
        <v>555</v>
      </c>
      <c r="D7" s="47" t="s">
        <v>554</v>
      </c>
      <c r="E7" s="47" t="s">
        <v>553</v>
      </c>
      <c r="F7" s="47" t="s">
        <v>552</v>
      </c>
      <c r="G7" s="47" t="s">
        <v>551</v>
      </c>
      <c r="H7" s="47" t="s">
        <v>550</v>
      </c>
      <c r="I7" s="47" t="s">
        <v>549</v>
      </c>
      <c r="J7" s="47" t="s">
        <v>548</v>
      </c>
      <c r="K7" s="47" t="s">
        <v>547</v>
      </c>
      <c r="L7" s="47" t="s">
        <v>546</v>
      </c>
      <c r="M7" s="47" t="s">
        <v>545</v>
      </c>
      <c r="N7" s="47" t="s">
        <v>544</v>
      </c>
      <c r="O7" s="47" t="s">
        <v>543</v>
      </c>
      <c r="P7" s="47" t="s">
        <v>542</v>
      </c>
      <c r="Q7" s="47" t="s">
        <v>541</v>
      </c>
      <c r="R7" s="47" t="s">
        <v>540</v>
      </c>
      <c r="S7" s="47" t="s">
        <v>539</v>
      </c>
      <c r="T7" s="47" t="s">
        <v>538</v>
      </c>
      <c r="U7" s="47" t="s">
        <v>537</v>
      </c>
      <c r="V7" s="47" t="s">
        <v>536</v>
      </c>
      <c r="W7" s="47" t="s">
        <v>535</v>
      </c>
      <c r="X7" s="47" t="s">
        <v>534</v>
      </c>
      <c r="Y7" s="47" t="s">
        <v>533</v>
      </c>
      <c r="Z7" s="47" t="s">
        <v>532</v>
      </c>
      <c r="AA7" s="47" t="s">
        <v>531</v>
      </c>
      <c r="AB7" s="47" t="s">
        <v>530</v>
      </c>
      <c r="AC7" s="47" t="s">
        <v>529</v>
      </c>
      <c r="AD7" s="47" t="s">
        <v>528</v>
      </c>
      <c r="AE7" s="47" t="s">
        <v>527</v>
      </c>
      <c r="AF7" s="47" t="s">
        <v>526</v>
      </c>
      <c r="AG7" s="47" t="s">
        <v>525</v>
      </c>
      <c r="AH7" s="47" t="s">
        <v>524</v>
      </c>
      <c r="AI7" s="47" t="s">
        <v>523</v>
      </c>
      <c r="AJ7" s="47" t="s">
        <v>522</v>
      </c>
      <c r="AK7" s="47" t="s">
        <v>521</v>
      </c>
      <c r="AL7" s="47" t="s">
        <v>520</v>
      </c>
      <c r="AM7" s="47" t="s">
        <v>519</v>
      </c>
      <c r="AN7" s="47" t="s">
        <v>518</v>
      </c>
      <c r="AO7" s="47" t="s">
        <v>517</v>
      </c>
      <c r="AP7" s="47" t="s">
        <v>516</v>
      </c>
      <c r="AQ7" s="47" t="s">
        <v>515</v>
      </c>
      <c r="AR7" s="47" t="s">
        <v>514</v>
      </c>
      <c r="AS7" s="47" t="s">
        <v>513</v>
      </c>
      <c r="AT7" s="47" t="s">
        <v>512</v>
      </c>
      <c r="AU7" s="47" t="s">
        <v>511</v>
      </c>
      <c r="AV7" s="47" t="s">
        <v>510</v>
      </c>
      <c r="AW7" s="47" t="s">
        <v>509</v>
      </c>
      <c r="AX7" s="47" t="s">
        <v>508</v>
      </c>
      <c r="AY7" s="47" t="s">
        <v>507</v>
      </c>
      <c r="AZ7" s="47" t="s">
        <v>506</v>
      </c>
      <c r="BA7" s="47" t="s">
        <v>505</v>
      </c>
      <c r="BB7" s="47" t="s">
        <v>504</v>
      </c>
      <c r="BC7" s="47" t="s">
        <v>503</v>
      </c>
      <c r="BD7" s="47" t="s">
        <v>502</v>
      </c>
      <c r="BE7" s="47" t="s">
        <v>501</v>
      </c>
      <c r="BF7" s="47" t="s">
        <v>500</v>
      </c>
      <c r="BG7" s="47" t="s">
        <v>499</v>
      </c>
      <c r="BH7" s="47" t="s">
        <v>498</v>
      </c>
      <c r="BI7" s="47" t="s">
        <v>497</v>
      </c>
      <c r="BJ7" s="47" t="s">
        <v>496</v>
      </c>
      <c r="BK7" s="47" t="s">
        <v>495</v>
      </c>
      <c r="BL7" s="47" t="s">
        <v>494</v>
      </c>
      <c r="BM7" s="47" t="s">
        <v>493</v>
      </c>
      <c r="BN7" s="47" t="s">
        <v>492</v>
      </c>
      <c r="BO7" s="47" t="s">
        <v>491</v>
      </c>
      <c r="BP7" s="47" t="s">
        <v>490</v>
      </c>
      <c r="BQ7" s="47" t="s">
        <v>489</v>
      </c>
      <c r="BR7" s="47" t="s">
        <v>488</v>
      </c>
      <c r="BS7" s="47" t="s">
        <v>487</v>
      </c>
      <c r="BT7" s="47" t="s">
        <v>486</v>
      </c>
      <c r="BU7" s="47" t="s">
        <v>485</v>
      </c>
      <c r="BV7" s="47" t="s">
        <v>484</v>
      </c>
      <c r="BW7" s="47" t="s">
        <v>483</v>
      </c>
      <c r="BX7" s="47" t="s">
        <v>482</v>
      </c>
      <c r="BY7" s="47" t="s">
        <v>481</v>
      </c>
      <c r="BZ7" s="47" t="s">
        <v>480</v>
      </c>
      <c r="CA7" s="47" t="s">
        <v>479</v>
      </c>
      <c r="CB7" s="47" t="s">
        <v>478</v>
      </c>
      <c r="CC7" s="47" t="s">
        <v>477</v>
      </c>
      <c r="CD7" s="47" t="s">
        <v>476</v>
      </c>
      <c r="CE7" s="47" t="s">
        <v>475</v>
      </c>
      <c r="CF7" s="47" t="s">
        <v>474</v>
      </c>
      <c r="CG7" s="47" t="s">
        <v>473</v>
      </c>
      <c r="CH7" s="47" t="s">
        <v>472</v>
      </c>
      <c r="CI7" s="47" t="s">
        <v>471</v>
      </c>
      <c r="CJ7" s="47" t="s">
        <v>470</v>
      </c>
      <c r="CK7" s="47" t="s">
        <v>469</v>
      </c>
      <c r="CL7" s="47" t="s">
        <v>468</v>
      </c>
      <c r="CM7" s="47" t="s">
        <v>467</v>
      </c>
      <c r="CN7" s="47" t="s">
        <v>466</v>
      </c>
      <c r="CO7" s="47" t="s">
        <v>465</v>
      </c>
      <c r="CP7" s="47" t="s">
        <v>464</v>
      </c>
      <c r="CQ7" s="47" t="s">
        <v>463</v>
      </c>
      <c r="CR7" s="47" t="s">
        <v>462</v>
      </c>
      <c r="CS7" s="47" t="s">
        <v>461</v>
      </c>
      <c r="CT7" s="47" t="s">
        <v>460</v>
      </c>
      <c r="CU7" s="47" t="s">
        <v>459</v>
      </c>
      <c r="CV7" s="47" t="s">
        <v>458</v>
      </c>
      <c r="CW7" s="47" t="s">
        <v>457</v>
      </c>
      <c r="CX7" s="47" t="s">
        <v>456</v>
      </c>
      <c r="CY7" s="47" t="s">
        <v>455</v>
      </c>
      <c r="CZ7" s="47" t="s">
        <v>454</v>
      </c>
      <c r="DA7" s="47" t="s">
        <v>453</v>
      </c>
      <c r="DB7" s="47" t="s">
        <v>452</v>
      </c>
      <c r="DC7" s="47" t="s">
        <v>451</v>
      </c>
      <c r="DD7" s="47" t="s">
        <v>327</v>
      </c>
      <c r="DE7" s="47" t="s">
        <v>325</v>
      </c>
      <c r="DF7" s="47" t="s">
        <v>323</v>
      </c>
      <c r="DG7" s="47" t="s">
        <v>321</v>
      </c>
      <c r="DH7" s="47" t="s">
        <v>450</v>
      </c>
      <c r="DI7" s="47" t="s">
        <v>449</v>
      </c>
      <c r="DJ7" s="47" t="s">
        <v>448</v>
      </c>
      <c r="DK7" s="47" t="s">
        <v>447</v>
      </c>
      <c r="DL7" s="47" t="s">
        <v>446</v>
      </c>
      <c r="DM7" s="47" t="s">
        <v>445</v>
      </c>
      <c r="DN7" s="47" t="s">
        <v>444</v>
      </c>
      <c r="DO7" s="47" t="s">
        <v>443</v>
      </c>
      <c r="DP7" s="47" t="s">
        <v>442</v>
      </c>
      <c r="DQ7" s="47" t="s">
        <v>441</v>
      </c>
      <c r="DR7" s="47" t="s">
        <v>440</v>
      </c>
      <c r="DS7" s="47" t="s">
        <v>439</v>
      </c>
      <c r="DT7" s="47" t="s">
        <v>438</v>
      </c>
      <c r="DU7" s="47" t="s">
        <v>437</v>
      </c>
      <c r="DV7" s="47" t="s">
        <v>436</v>
      </c>
      <c r="DW7" s="47" t="s">
        <v>435</v>
      </c>
      <c r="DX7" s="47" t="s">
        <v>434</v>
      </c>
      <c r="DY7" s="47" t="s">
        <v>433</v>
      </c>
      <c r="DZ7" s="47" t="s">
        <v>432</v>
      </c>
      <c r="EA7" s="47" t="s">
        <v>431</v>
      </c>
      <c r="EB7" s="47" t="s">
        <v>430</v>
      </c>
      <c r="EC7" s="47" t="s">
        <v>429</v>
      </c>
      <c r="ED7" s="47" t="s">
        <v>428</v>
      </c>
      <c r="EE7" s="47" t="s">
        <v>427</v>
      </c>
      <c r="EF7" s="47" t="s">
        <v>426</v>
      </c>
      <c r="EG7" s="47" t="s">
        <v>425</v>
      </c>
      <c r="EH7" s="47" t="s">
        <v>424</v>
      </c>
      <c r="EI7" s="47" t="s">
        <v>423</v>
      </c>
      <c r="EJ7" s="47" t="s">
        <v>422</v>
      </c>
      <c r="EK7" s="47" t="s">
        <v>421</v>
      </c>
      <c r="EL7" s="47" t="s">
        <v>420</v>
      </c>
    </row>
    <row r="8" spans="1:142" x14ac:dyDescent="0.25">
      <c r="A8" s="47" t="s">
        <v>556</v>
      </c>
      <c r="B8" s="49"/>
      <c r="C8" s="49"/>
      <c r="D8" s="49"/>
      <c r="E8" s="49"/>
      <c r="F8" s="49"/>
      <c r="G8" s="49"/>
      <c r="H8" s="49"/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  <c r="AA8" s="49"/>
      <c r="AB8" s="49"/>
      <c r="AC8" s="49"/>
      <c r="AD8" s="49"/>
      <c r="AE8" s="49"/>
      <c r="AF8" s="49"/>
      <c r="AG8" s="49"/>
      <c r="AH8" s="49"/>
      <c r="AI8" s="49"/>
      <c r="AJ8" s="49"/>
      <c r="AK8" s="49"/>
      <c r="AL8" s="49"/>
      <c r="AM8" s="49"/>
      <c r="AN8" s="49"/>
      <c r="AO8" s="49"/>
      <c r="AP8" s="49"/>
      <c r="AQ8" s="49"/>
      <c r="AR8" s="49"/>
      <c r="AS8" s="49"/>
      <c r="AT8" s="49"/>
      <c r="AU8" s="49"/>
      <c r="AV8" s="49"/>
      <c r="AW8" s="49"/>
      <c r="AX8" s="49"/>
      <c r="AY8" s="49"/>
      <c r="AZ8" s="49"/>
      <c r="BA8" s="49">
        <v>158068.43043290664</v>
      </c>
      <c r="BB8" s="49"/>
      <c r="BC8" s="49"/>
      <c r="BD8" s="49"/>
      <c r="BE8" s="49"/>
      <c r="BF8" s="49"/>
      <c r="BG8" s="49"/>
      <c r="BH8" s="49"/>
      <c r="BI8" s="49"/>
      <c r="BJ8" s="49"/>
      <c r="BK8" s="49"/>
      <c r="BL8" s="49"/>
      <c r="BM8" s="49"/>
      <c r="BN8" s="49"/>
      <c r="BO8" s="49"/>
      <c r="BP8" s="49"/>
      <c r="BQ8" s="49"/>
      <c r="BR8" s="49"/>
      <c r="BS8" s="49"/>
      <c r="BT8" s="49"/>
      <c r="BU8" s="49"/>
      <c r="BV8" s="49"/>
      <c r="BW8" s="49"/>
      <c r="BX8" s="49"/>
      <c r="BY8" s="49"/>
      <c r="BZ8" s="49"/>
      <c r="CA8" s="49"/>
      <c r="CB8" s="49"/>
      <c r="CC8" s="49"/>
      <c r="CD8" s="49"/>
      <c r="CE8" s="49"/>
      <c r="CF8" s="49"/>
      <c r="CG8" s="49"/>
      <c r="CH8" s="49"/>
      <c r="CI8" s="49"/>
      <c r="CJ8" s="49"/>
      <c r="CK8" s="49"/>
      <c r="CL8" s="49"/>
      <c r="CM8" s="49"/>
      <c r="CN8" s="49"/>
      <c r="CO8" s="49"/>
      <c r="CP8" s="49"/>
      <c r="CQ8" s="49"/>
      <c r="CR8" s="49"/>
      <c r="CS8" s="49"/>
      <c r="CT8" s="49"/>
      <c r="CU8" s="49"/>
      <c r="CV8" s="49"/>
      <c r="CW8" s="49"/>
      <c r="CX8" s="49"/>
      <c r="CY8" s="49"/>
      <c r="CZ8" s="49"/>
      <c r="DA8" s="49"/>
      <c r="DB8" s="49"/>
      <c r="DC8" s="49"/>
      <c r="DD8" s="49"/>
      <c r="DE8" s="49"/>
      <c r="DF8" s="49"/>
      <c r="DG8" s="49"/>
      <c r="DH8" s="49"/>
      <c r="DI8" s="49"/>
      <c r="DJ8" s="49"/>
      <c r="DK8" s="49"/>
      <c r="DL8" s="49"/>
      <c r="DM8" s="49"/>
      <c r="DN8" s="49"/>
      <c r="DO8" s="49"/>
      <c r="DP8" s="49"/>
      <c r="DQ8" s="49"/>
      <c r="DR8" s="49"/>
      <c r="DS8" s="49"/>
      <c r="DT8" s="49"/>
      <c r="DU8" s="49"/>
      <c r="DV8" s="49"/>
      <c r="DW8" s="49"/>
      <c r="DX8" s="49"/>
      <c r="DY8" s="49"/>
      <c r="DZ8" s="49"/>
      <c r="EA8" s="49"/>
      <c r="EB8" s="49"/>
      <c r="EC8" s="49"/>
      <c r="ED8" s="49"/>
      <c r="EE8" s="49"/>
      <c r="EF8" s="49"/>
      <c r="EG8" s="49"/>
      <c r="EH8" s="49"/>
      <c r="EI8" s="49"/>
      <c r="EJ8" s="49"/>
      <c r="EK8" s="49"/>
      <c r="EL8" s="49">
        <v>158068.43043290664</v>
      </c>
    </row>
    <row r="9" spans="1:142" x14ac:dyDescent="0.25">
      <c r="A9" s="47" t="s">
        <v>555</v>
      </c>
      <c r="B9" s="49"/>
      <c r="C9" s="49"/>
      <c r="D9" s="49"/>
      <c r="E9" s="49"/>
      <c r="F9" s="49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  <c r="AA9" s="49"/>
      <c r="AB9" s="49"/>
      <c r="AC9" s="49"/>
      <c r="AD9" s="49"/>
      <c r="AE9" s="49"/>
      <c r="AF9" s="49"/>
      <c r="AG9" s="49"/>
      <c r="AH9" s="49"/>
      <c r="AI9" s="49"/>
      <c r="AJ9" s="49"/>
      <c r="AK9" s="49"/>
      <c r="AL9" s="49"/>
      <c r="AM9" s="49"/>
      <c r="AN9" s="49"/>
      <c r="AO9" s="49"/>
      <c r="AP9" s="49"/>
      <c r="AQ9" s="49"/>
      <c r="AR9" s="49"/>
      <c r="AS9" s="49"/>
      <c r="AT9" s="49"/>
      <c r="AU9" s="49"/>
      <c r="AV9" s="49"/>
      <c r="AW9" s="49"/>
      <c r="AX9" s="49"/>
      <c r="AY9" s="49"/>
      <c r="AZ9" s="49"/>
      <c r="BA9" s="49"/>
      <c r="BB9" s="49">
        <v>17544.364776202459</v>
      </c>
      <c r="BC9" s="49"/>
      <c r="BD9" s="49"/>
      <c r="BE9" s="49"/>
      <c r="BF9" s="49"/>
      <c r="BG9" s="49"/>
      <c r="BH9" s="49"/>
      <c r="BI9" s="49"/>
      <c r="BJ9" s="49"/>
      <c r="BK9" s="49"/>
      <c r="BL9" s="49"/>
      <c r="BM9" s="49"/>
      <c r="BN9" s="49"/>
      <c r="BO9" s="49"/>
      <c r="BP9" s="49"/>
      <c r="BQ9" s="49"/>
      <c r="BR9" s="49"/>
      <c r="BS9" s="49"/>
      <c r="BT9" s="49"/>
      <c r="BU9" s="49"/>
      <c r="BV9" s="49"/>
      <c r="BW9" s="49"/>
      <c r="BX9" s="49"/>
      <c r="BY9" s="49"/>
      <c r="BZ9" s="49"/>
      <c r="CA9" s="49"/>
      <c r="CB9" s="49"/>
      <c r="CC9" s="49"/>
      <c r="CD9" s="49"/>
      <c r="CE9" s="49"/>
      <c r="CF9" s="49"/>
      <c r="CG9" s="49"/>
      <c r="CH9" s="49"/>
      <c r="CI9" s="49"/>
      <c r="CJ9" s="49"/>
      <c r="CK9" s="49"/>
      <c r="CL9" s="49"/>
      <c r="CM9" s="49"/>
      <c r="CN9" s="49"/>
      <c r="CO9" s="49"/>
      <c r="CP9" s="49"/>
      <c r="CQ9" s="49"/>
      <c r="CR9" s="49"/>
      <c r="CS9" s="49"/>
      <c r="CT9" s="49"/>
      <c r="CU9" s="49"/>
      <c r="CV9" s="49"/>
      <c r="CW9" s="49"/>
      <c r="CX9" s="49"/>
      <c r="CY9" s="49"/>
      <c r="CZ9" s="49"/>
      <c r="DA9" s="49"/>
      <c r="DB9" s="49"/>
      <c r="DC9" s="49"/>
      <c r="DD9" s="49"/>
      <c r="DE9" s="49"/>
      <c r="DF9" s="49"/>
      <c r="DG9" s="49"/>
      <c r="DH9" s="49"/>
      <c r="DI9" s="49"/>
      <c r="DJ9" s="49"/>
      <c r="DK9" s="49"/>
      <c r="DL9" s="49"/>
      <c r="DM9" s="49"/>
      <c r="DN9" s="49"/>
      <c r="DO9" s="49"/>
      <c r="DP9" s="49"/>
      <c r="DQ9" s="49"/>
      <c r="DR9" s="49"/>
      <c r="DS9" s="49"/>
      <c r="DT9" s="49"/>
      <c r="DU9" s="49"/>
      <c r="DV9" s="49"/>
      <c r="DW9" s="49"/>
      <c r="DX9" s="49"/>
      <c r="DY9" s="49"/>
      <c r="DZ9" s="49"/>
      <c r="EA9" s="49"/>
      <c r="EB9" s="49"/>
      <c r="EC9" s="49"/>
      <c r="ED9" s="49"/>
      <c r="EE9" s="49"/>
      <c r="EF9" s="49"/>
      <c r="EG9" s="49"/>
      <c r="EH9" s="49"/>
      <c r="EI9" s="49"/>
      <c r="EJ9" s="49"/>
      <c r="EK9" s="49"/>
      <c r="EL9" s="49">
        <v>17544.364776202459</v>
      </c>
    </row>
    <row r="10" spans="1:142" x14ac:dyDescent="0.25">
      <c r="A10" s="47" t="s">
        <v>554</v>
      </c>
      <c r="B10" s="49"/>
      <c r="C10" s="49"/>
      <c r="D10" s="49"/>
      <c r="E10" s="49"/>
      <c r="F10" s="49"/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  <c r="AA10" s="49"/>
      <c r="AB10" s="49"/>
      <c r="AC10" s="49"/>
      <c r="AD10" s="49"/>
      <c r="AE10" s="49"/>
      <c r="AF10" s="49"/>
      <c r="AG10" s="49"/>
      <c r="AH10" s="49"/>
      <c r="AI10" s="49"/>
      <c r="AJ10" s="49"/>
      <c r="AK10" s="49"/>
      <c r="AL10" s="49"/>
      <c r="AM10" s="49"/>
      <c r="AN10" s="49"/>
      <c r="AO10" s="49"/>
      <c r="AP10" s="49"/>
      <c r="AQ10" s="49"/>
      <c r="AR10" s="49"/>
      <c r="AS10" s="49"/>
      <c r="AT10" s="49"/>
      <c r="AU10" s="49"/>
      <c r="AV10" s="49"/>
      <c r="AW10" s="49"/>
      <c r="AX10" s="49"/>
      <c r="AY10" s="49"/>
      <c r="AZ10" s="49"/>
      <c r="BA10" s="49"/>
      <c r="BB10" s="49"/>
      <c r="BC10" s="49">
        <v>4528.0377111453763</v>
      </c>
      <c r="BD10" s="49"/>
      <c r="BE10" s="49"/>
      <c r="BF10" s="49"/>
      <c r="BG10" s="49"/>
      <c r="BH10" s="49"/>
      <c r="BI10" s="49"/>
      <c r="BJ10" s="49"/>
      <c r="BK10" s="49"/>
      <c r="BL10" s="49"/>
      <c r="BM10" s="49"/>
      <c r="BN10" s="49"/>
      <c r="BO10" s="49"/>
      <c r="BP10" s="49"/>
      <c r="BQ10" s="49"/>
      <c r="BR10" s="49"/>
      <c r="BS10" s="49"/>
      <c r="BT10" s="49"/>
      <c r="BU10" s="49"/>
      <c r="BV10" s="49"/>
      <c r="BW10" s="49"/>
      <c r="BX10" s="49"/>
      <c r="BY10" s="49"/>
      <c r="BZ10" s="49"/>
      <c r="CA10" s="49"/>
      <c r="CB10" s="49"/>
      <c r="CC10" s="49"/>
      <c r="CD10" s="49"/>
      <c r="CE10" s="49"/>
      <c r="CF10" s="49"/>
      <c r="CG10" s="49"/>
      <c r="CH10" s="49"/>
      <c r="CI10" s="49"/>
      <c r="CJ10" s="49"/>
      <c r="CK10" s="49"/>
      <c r="CL10" s="49"/>
      <c r="CM10" s="49"/>
      <c r="CN10" s="49"/>
      <c r="CO10" s="49"/>
      <c r="CP10" s="49"/>
      <c r="CQ10" s="49"/>
      <c r="CR10" s="49"/>
      <c r="CS10" s="49"/>
      <c r="CT10" s="49"/>
      <c r="CU10" s="49"/>
      <c r="CV10" s="49"/>
      <c r="CW10" s="49"/>
      <c r="CX10" s="49"/>
      <c r="CY10" s="49"/>
      <c r="CZ10" s="49"/>
      <c r="DA10" s="49"/>
      <c r="DB10" s="49"/>
      <c r="DC10" s="49"/>
      <c r="DD10" s="49"/>
      <c r="DE10" s="49"/>
      <c r="DF10" s="49"/>
      <c r="DG10" s="49"/>
      <c r="DH10" s="49"/>
      <c r="DI10" s="49"/>
      <c r="DJ10" s="49"/>
      <c r="DK10" s="49"/>
      <c r="DL10" s="49"/>
      <c r="DM10" s="49"/>
      <c r="DN10" s="49"/>
      <c r="DO10" s="49"/>
      <c r="DP10" s="49"/>
      <c r="DQ10" s="49"/>
      <c r="DR10" s="49"/>
      <c r="DS10" s="49"/>
      <c r="DT10" s="49"/>
      <c r="DU10" s="49"/>
      <c r="DV10" s="49"/>
      <c r="DW10" s="49"/>
      <c r="DX10" s="49"/>
      <c r="DY10" s="49"/>
      <c r="DZ10" s="49"/>
      <c r="EA10" s="49"/>
      <c r="EB10" s="49"/>
      <c r="EC10" s="49"/>
      <c r="ED10" s="49"/>
      <c r="EE10" s="49"/>
      <c r="EF10" s="49"/>
      <c r="EG10" s="49"/>
      <c r="EH10" s="49"/>
      <c r="EI10" s="49"/>
      <c r="EJ10" s="49"/>
      <c r="EK10" s="49"/>
      <c r="EL10" s="49">
        <v>4528.0377111453763</v>
      </c>
    </row>
    <row r="11" spans="1:142" x14ac:dyDescent="0.25">
      <c r="A11" s="47" t="s">
        <v>553</v>
      </c>
      <c r="B11" s="49"/>
      <c r="C11" s="49"/>
      <c r="D11" s="49"/>
      <c r="E11" s="49"/>
      <c r="F11" s="49"/>
      <c r="G11" s="49"/>
      <c r="H11" s="49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  <c r="AA11" s="49"/>
      <c r="AB11" s="49"/>
      <c r="AC11" s="49"/>
      <c r="AD11" s="49"/>
      <c r="AE11" s="49"/>
      <c r="AF11" s="49"/>
      <c r="AG11" s="49"/>
      <c r="AH11" s="49"/>
      <c r="AI11" s="49"/>
      <c r="AJ11" s="49"/>
      <c r="AK11" s="49"/>
      <c r="AL11" s="49"/>
      <c r="AM11" s="49"/>
      <c r="AN11" s="49"/>
      <c r="AO11" s="49"/>
      <c r="AP11" s="49"/>
      <c r="AQ11" s="49"/>
      <c r="AR11" s="49"/>
      <c r="AS11" s="49"/>
      <c r="AT11" s="49"/>
      <c r="AU11" s="49"/>
      <c r="AV11" s="49"/>
      <c r="AW11" s="49"/>
      <c r="AX11" s="49"/>
      <c r="AY11" s="49"/>
      <c r="AZ11" s="49"/>
      <c r="BA11" s="49"/>
      <c r="BB11" s="49"/>
      <c r="BC11" s="49"/>
      <c r="BD11" s="49">
        <v>37700.014475462362</v>
      </c>
      <c r="BE11" s="49">
        <v>54595.815560556279</v>
      </c>
      <c r="BF11" s="49">
        <v>6800.5680544358711</v>
      </c>
      <c r="BG11" s="49">
        <v>8328.3631604019756</v>
      </c>
      <c r="BH11" s="49"/>
      <c r="BI11" s="49"/>
      <c r="BJ11" s="49"/>
      <c r="BK11" s="49"/>
      <c r="BL11" s="49"/>
      <c r="BM11" s="49"/>
      <c r="BN11" s="49"/>
      <c r="BO11" s="49"/>
      <c r="BP11" s="49"/>
      <c r="BQ11" s="49"/>
      <c r="BR11" s="49"/>
      <c r="BS11" s="49"/>
      <c r="BT11" s="49"/>
      <c r="BU11" s="49"/>
      <c r="BV11" s="49"/>
      <c r="BW11" s="49"/>
      <c r="BX11" s="49"/>
      <c r="BY11" s="49"/>
      <c r="BZ11" s="49"/>
      <c r="CA11" s="49"/>
      <c r="CB11" s="49"/>
      <c r="CC11" s="49"/>
      <c r="CD11" s="49"/>
      <c r="CE11" s="49"/>
      <c r="CF11" s="49"/>
      <c r="CG11" s="49"/>
      <c r="CH11" s="49"/>
      <c r="CI11" s="49"/>
      <c r="CJ11" s="49"/>
      <c r="CK11" s="49"/>
      <c r="CL11" s="49"/>
      <c r="CM11" s="49"/>
      <c r="CN11" s="49"/>
      <c r="CO11" s="49"/>
      <c r="CP11" s="49"/>
      <c r="CQ11" s="49"/>
      <c r="CR11" s="49"/>
      <c r="CS11" s="49"/>
      <c r="CT11" s="49"/>
      <c r="CU11" s="49"/>
      <c r="CV11" s="49"/>
      <c r="CW11" s="49"/>
      <c r="CX11" s="49"/>
      <c r="CY11" s="49"/>
      <c r="CZ11" s="49"/>
      <c r="DA11" s="49"/>
      <c r="DB11" s="49"/>
      <c r="DC11" s="49"/>
      <c r="DD11" s="49"/>
      <c r="DE11" s="49"/>
      <c r="DF11" s="49"/>
      <c r="DG11" s="49"/>
      <c r="DH11" s="49"/>
      <c r="DI11" s="49"/>
      <c r="DJ11" s="49"/>
      <c r="DK11" s="49"/>
      <c r="DL11" s="49"/>
      <c r="DM11" s="49"/>
      <c r="DN11" s="49"/>
      <c r="DO11" s="49"/>
      <c r="DP11" s="49"/>
      <c r="DQ11" s="49"/>
      <c r="DR11" s="49"/>
      <c r="DS11" s="49"/>
      <c r="DT11" s="49"/>
      <c r="DU11" s="49"/>
      <c r="DV11" s="49"/>
      <c r="DW11" s="49"/>
      <c r="DX11" s="49"/>
      <c r="DY11" s="49"/>
      <c r="DZ11" s="49"/>
      <c r="EA11" s="49"/>
      <c r="EB11" s="49"/>
      <c r="EC11" s="49"/>
      <c r="ED11" s="49"/>
      <c r="EE11" s="49"/>
      <c r="EF11" s="49"/>
      <c r="EG11" s="49"/>
      <c r="EH11" s="49"/>
      <c r="EI11" s="49"/>
      <c r="EJ11" s="49"/>
      <c r="EK11" s="49"/>
      <c r="EL11" s="49">
        <v>107424.76125085649</v>
      </c>
    </row>
    <row r="12" spans="1:142" x14ac:dyDescent="0.25">
      <c r="A12" s="47" t="s">
        <v>552</v>
      </c>
      <c r="B12" s="49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49"/>
      <c r="AF12" s="49"/>
      <c r="AG12" s="49"/>
      <c r="AH12" s="49"/>
      <c r="AI12" s="49"/>
      <c r="AJ12" s="49"/>
      <c r="AK12" s="49"/>
      <c r="AL12" s="49"/>
      <c r="AM12" s="49"/>
      <c r="AN12" s="49"/>
      <c r="AO12" s="49"/>
      <c r="AP12" s="49"/>
      <c r="AQ12" s="49"/>
      <c r="AR12" s="49"/>
      <c r="AS12" s="49"/>
      <c r="AT12" s="49"/>
      <c r="AU12" s="49"/>
      <c r="AV12" s="49"/>
      <c r="AW12" s="49"/>
      <c r="AX12" s="49"/>
      <c r="AY12" s="49"/>
      <c r="AZ12" s="49"/>
      <c r="BA12" s="49"/>
      <c r="BB12" s="49"/>
      <c r="BC12" s="49"/>
      <c r="BD12" s="49"/>
      <c r="BE12" s="49"/>
      <c r="BF12" s="49">
        <v>75527.985544643932</v>
      </c>
      <c r="BG12" s="49">
        <v>5328.4482342927813</v>
      </c>
      <c r="BH12" s="49"/>
      <c r="BI12" s="49"/>
      <c r="BJ12" s="49"/>
      <c r="BK12" s="49"/>
      <c r="BL12" s="49"/>
      <c r="BM12" s="49"/>
      <c r="BN12" s="49"/>
      <c r="BO12" s="49"/>
      <c r="BP12" s="49"/>
      <c r="BQ12" s="49"/>
      <c r="BR12" s="49"/>
      <c r="BS12" s="49"/>
      <c r="BT12" s="49"/>
      <c r="BU12" s="49"/>
      <c r="BV12" s="49"/>
      <c r="BW12" s="49"/>
      <c r="BX12" s="49"/>
      <c r="BY12" s="49"/>
      <c r="BZ12" s="49"/>
      <c r="CA12" s="49"/>
      <c r="CB12" s="49"/>
      <c r="CC12" s="49"/>
      <c r="CD12" s="49"/>
      <c r="CE12" s="49"/>
      <c r="CF12" s="49"/>
      <c r="CG12" s="49"/>
      <c r="CH12" s="49"/>
      <c r="CI12" s="49"/>
      <c r="CJ12" s="49"/>
      <c r="CK12" s="49"/>
      <c r="CL12" s="49"/>
      <c r="CM12" s="49"/>
      <c r="CN12" s="49"/>
      <c r="CO12" s="49"/>
      <c r="CP12" s="49"/>
      <c r="CQ12" s="49"/>
      <c r="CR12" s="49"/>
      <c r="CS12" s="49"/>
      <c r="CT12" s="49"/>
      <c r="CU12" s="49"/>
      <c r="CV12" s="49"/>
      <c r="CW12" s="49"/>
      <c r="CX12" s="49"/>
      <c r="CY12" s="49"/>
      <c r="CZ12" s="49"/>
      <c r="DA12" s="49"/>
      <c r="DB12" s="49"/>
      <c r="DC12" s="49"/>
      <c r="DD12" s="49"/>
      <c r="DE12" s="49"/>
      <c r="DF12" s="49"/>
      <c r="DG12" s="49"/>
      <c r="DH12" s="49"/>
      <c r="DI12" s="49"/>
      <c r="DJ12" s="49"/>
      <c r="DK12" s="49"/>
      <c r="DL12" s="49"/>
      <c r="DM12" s="49"/>
      <c r="DN12" s="49"/>
      <c r="DO12" s="49"/>
      <c r="DP12" s="49"/>
      <c r="DQ12" s="49"/>
      <c r="DR12" s="49"/>
      <c r="DS12" s="49"/>
      <c r="DT12" s="49"/>
      <c r="DU12" s="49"/>
      <c r="DV12" s="49"/>
      <c r="DW12" s="49"/>
      <c r="DX12" s="49"/>
      <c r="DY12" s="49"/>
      <c r="DZ12" s="49"/>
      <c r="EA12" s="49"/>
      <c r="EB12" s="49"/>
      <c r="EC12" s="49"/>
      <c r="ED12" s="49"/>
      <c r="EE12" s="49"/>
      <c r="EF12" s="49"/>
      <c r="EG12" s="49"/>
      <c r="EH12" s="49"/>
      <c r="EI12" s="49"/>
      <c r="EJ12" s="49"/>
      <c r="EK12" s="49"/>
      <c r="EL12" s="49">
        <v>80856.433778936713</v>
      </c>
    </row>
    <row r="13" spans="1:142" x14ac:dyDescent="0.25">
      <c r="A13" s="47" t="s">
        <v>551</v>
      </c>
      <c r="B13" s="49"/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49"/>
      <c r="AJ13" s="49"/>
      <c r="AK13" s="49"/>
      <c r="AL13" s="49"/>
      <c r="AM13" s="49"/>
      <c r="AN13" s="49"/>
      <c r="AO13" s="49"/>
      <c r="AP13" s="49"/>
      <c r="AQ13" s="49"/>
      <c r="AR13" s="49"/>
      <c r="AS13" s="49"/>
      <c r="AT13" s="49"/>
      <c r="AU13" s="49"/>
      <c r="AV13" s="49"/>
      <c r="AW13" s="49"/>
      <c r="AX13" s="49"/>
      <c r="AY13" s="49"/>
      <c r="AZ13" s="49"/>
      <c r="BA13" s="49"/>
      <c r="BB13" s="49"/>
      <c r="BC13" s="49"/>
      <c r="BD13" s="49"/>
      <c r="BE13" s="49"/>
      <c r="BF13" s="49">
        <v>205995.50293016198</v>
      </c>
      <c r="BG13" s="49">
        <v>20022.292323937541</v>
      </c>
      <c r="BH13" s="49"/>
      <c r="BI13" s="49"/>
      <c r="BJ13" s="49"/>
      <c r="BK13" s="49"/>
      <c r="BL13" s="49"/>
      <c r="BM13" s="49"/>
      <c r="BN13" s="49"/>
      <c r="BO13" s="49"/>
      <c r="BP13" s="49"/>
      <c r="BQ13" s="49"/>
      <c r="BR13" s="49"/>
      <c r="BS13" s="49"/>
      <c r="BT13" s="49"/>
      <c r="BU13" s="49"/>
      <c r="BV13" s="49"/>
      <c r="BW13" s="49"/>
      <c r="BX13" s="49"/>
      <c r="BY13" s="49"/>
      <c r="BZ13" s="49"/>
      <c r="CA13" s="49"/>
      <c r="CB13" s="49"/>
      <c r="CC13" s="49"/>
      <c r="CD13" s="49"/>
      <c r="CE13" s="49"/>
      <c r="CF13" s="49"/>
      <c r="CG13" s="49"/>
      <c r="CH13" s="49"/>
      <c r="CI13" s="49"/>
      <c r="CJ13" s="49"/>
      <c r="CK13" s="49"/>
      <c r="CL13" s="49"/>
      <c r="CM13" s="49"/>
      <c r="CN13" s="49"/>
      <c r="CO13" s="49"/>
      <c r="CP13" s="49"/>
      <c r="CQ13" s="49"/>
      <c r="CR13" s="49"/>
      <c r="CS13" s="49"/>
      <c r="CT13" s="49"/>
      <c r="CU13" s="49"/>
      <c r="CV13" s="49"/>
      <c r="CW13" s="49"/>
      <c r="CX13" s="49"/>
      <c r="CY13" s="49"/>
      <c r="CZ13" s="49"/>
      <c r="DA13" s="49"/>
      <c r="DB13" s="49"/>
      <c r="DC13" s="49"/>
      <c r="DD13" s="49"/>
      <c r="DE13" s="49"/>
      <c r="DF13" s="49"/>
      <c r="DG13" s="49"/>
      <c r="DH13" s="49"/>
      <c r="DI13" s="49"/>
      <c r="DJ13" s="49"/>
      <c r="DK13" s="49"/>
      <c r="DL13" s="49"/>
      <c r="DM13" s="49"/>
      <c r="DN13" s="49"/>
      <c r="DO13" s="49"/>
      <c r="DP13" s="49"/>
      <c r="DQ13" s="49"/>
      <c r="DR13" s="49"/>
      <c r="DS13" s="49"/>
      <c r="DT13" s="49"/>
      <c r="DU13" s="49"/>
      <c r="DV13" s="49"/>
      <c r="DW13" s="49"/>
      <c r="DX13" s="49"/>
      <c r="DY13" s="49"/>
      <c r="DZ13" s="49"/>
      <c r="EA13" s="49"/>
      <c r="EB13" s="49"/>
      <c r="EC13" s="49"/>
      <c r="ED13" s="49"/>
      <c r="EE13" s="49"/>
      <c r="EF13" s="49"/>
      <c r="EG13" s="49"/>
      <c r="EH13" s="49"/>
      <c r="EI13" s="49"/>
      <c r="EJ13" s="49"/>
      <c r="EK13" s="49"/>
      <c r="EL13" s="49">
        <v>226017.79525409953</v>
      </c>
    </row>
    <row r="14" spans="1:142" x14ac:dyDescent="0.25">
      <c r="A14" s="47" t="s">
        <v>550</v>
      </c>
      <c r="B14" s="49"/>
      <c r="C14" s="49"/>
      <c r="D14" s="49"/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  <c r="AA14" s="49"/>
      <c r="AB14" s="49"/>
      <c r="AC14" s="49"/>
      <c r="AD14" s="49"/>
      <c r="AE14" s="49"/>
      <c r="AF14" s="49"/>
      <c r="AG14" s="49"/>
      <c r="AH14" s="49"/>
      <c r="AI14" s="49"/>
      <c r="AJ14" s="49"/>
      <c r="AK14" s="49"/>
      <c r="AL14" s="49"/>
      <c r="AM14" s="49"/>
      <c r="AN14" s="49"/>
      <c r="AO14" s="49"/>
      <c r="AP14" s="49"/>
      <c r="AQ14" s="49"/>
      <c r="AR14" s="49"/>
      <c r="AS14" s="49"/>
      <c r="AT14" s="49"/>
      <c r="AU14" s="49"/>
      <c r="AV14" s="49"/>
      <c r="AW14" s="49"/>
      <c r="AX14" s="49"/>
      <c r="AY14" s="49"/>
      <c r="AZ14" s="49"/>
      <c r="BA14" s="49"/>
      <c r="BB14" s="49"/>
      <c r="BC14" s="49"/>
      <c r="BD14" s="49"/>
      <c r="BE14" s="49"/>
      <c r="BF14" s="49">
        <v>1157.5916814263001</v>
      </c>
      <c r="BG14" s="49">
        <v>57434.720032921643</v>
      </c>
      <c r="BH14" s="49"/>
      <c r="BI14" s="49"/>
      <c r="BJ14" s="49"/>
      <c r="BK14" s="49"/>
      <c r="BL14" s="49"/>
      <c r="BM14" s="49"/>
      <c r="BN14" s="49"/>
      <c r="BO14" s="49"/>
      <c r="BP14" s="49"/>
      <c r="BQ14" s="49"/>
      <c r="BR14" s="49"/>
      <c r="BS14" s="49"/>
      <c r="BT14" s="49"/>
      <c r="BU14" s="49"/>
      <c r="BV14" s="49"/>
      <c r="BW14" s="49"/>
      <c r="BX14" s="49"/>
      <c r="BY14" s="49"/>
      <c r="BZ14" s="49"/>
      <c r="CA14" s="49"/>
      <c r="CB14" s="49"/>
      <c r="CC14" s="49"/>
      <c r="CD14" s="49"/>
      <c r="CE14" s="49"/>
      <c r="CF14" s="49"/>
      <c r="CG14" s="49"/>
      <c r="CH14" s="49"/>
      <c r="CI14" s="49"/>
      <c r="CJ14" s="49"/>
      <c r="CK14" s="49"/>
      <c r="CL14" s="49"/>
      <c r="CM14" s="49"/>
      <c r="CN14" s="49"/>
      <c r="CO14" s="49"/>
      <c r="CP14" s="49"/>
      <c r="CQ14" s="49"/>
      <c r="CR14" s="49"/>
      <c r="CS14" s="49"/>
      <c r="CT14" s="49"/>
      <c r="CU14" s="49"/>
      <c r="CV14" s="49"/>
      <c r="CW14" s="49"/>
      <c r="CX14" s="49"/>
      <c r="CY14" s="49"/>
      <c r="CZ14" s="49"/>
      <c r="DA14" s="49"/>
      <c r="DB14" s="49"/>
      <c r="DC14" s="49"/>
      <c r="DD14" s="49"/>
      <c r="DE14" s="49"/>
      <c r="DF14" s="49"/>
      <c r="DG14" s="49"/>
      <c r="DH14" s="49"/>
      <c r="DI14" s="49"/>
      <c r="DJ14" s="49"/>
      <c r="DK14" s="49"/>
      <c r="DL14" s="49"/>
      <c r="DM14" s="49"/>
      <c r="DN14" s="49"/>
      <c r="DO14" s="49"/>
      <c r="DP14" s="49"/>
      <c r="DQ14" s="49"/>
      <c r="DR14" s="49"/>
      <c r="DS14" s="49"/>
      <c r="DT14" s="49"/>
      <c r="DU14" s="49"/>
      <c r="DV14" s="49"/>
      <c r="DW14" s="49"/>
      <c r="DX14" s="49"/>
      <c r="DY14" s="49"/>
      <c r="DZ14" s="49"/>
      <c r="EA14" s="49"/>
      <c r="EB14" s="49"/>
      <c r="EC14" s="49"/>
      <c r="ED14" s="49"/>
      <c r="EE14" s="49"/>
      <c r="EF14" s="49"/>
      <c r="EG14" s="49"/>
      <c r="EH14" s="49"/>
      <c r="EI14" s="49"/>
      <c r="EJ14" s="49"/>
      <c r="EK14" s="49"/>
      <c r="EL14" s="49">
        <v>58592.311714347947</v>
      </c>
    </row>
    <row r="15" spans="1:142" x14ac:dyDescent="0.25">
      <c r="A15" s="47" t="s">
        <v>549</v>
      </c>
      <c r="B15" s="49"/>
      <c r="C15" s="49"/>
      <c r="D15" s="49"/>
      <c r="E15" s="49"/>
      <c r="F15" s="49"/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  <c r="AA15" s="49"/>
      <c r="AB15" s="49"/>
      <c r="AC15" s="49"/>
      <c r="AD15" s="49"/>
      <c r="AE15" s="49"/>
      <c r="AF15" s="49"/>
      <c r="AG15" s="49"/>
      <c r="AH15" s="49"/>
      <c r="AI15" s="49"/>
      <c r="AJ15" s="49"/>
      <c r="AK15" s="49"/>
      <c r="AL15" s="49"/>
      <c r="AM15" s="49"/>
      <c r="AN15" s="49"/>
      <c r="AO15" s="49"/>
      <c r="AP15" s="49"/>
      <c r="AQ15" s="49"/>
      <c r="AR15" s="49"/>
      <c r="AS15" s="49"/>
      <c r="AT15" s="49"/>
      <c r="AU15" s="49"/>
      <c r="AV15" s="49"/>
      <c r="AW15" s="49"/>
      <c r="AX15" s="49"/>
      <c r="AY15" s="49"/>
      <c r="AZ15" s="49"/>
      <c r="BA15" s="49"/>
      <c r="BB15" s="49"/>
      <c r="BC15" s="49"/>
      <c r="BD15" s="49"/>
      <c r="BE15" s="49"/>
      <c r="BF15" s="49"/>
      <c r="BG15" s="49"/>
      <c r="BH15" s="49">
        <v>3874.070587868704</v>
      </c>
      <c r="BI15" s="49"/>
      <c r="BJ15" s="49"/>
      <c r="BK15" s="49"/>
      <c r="BL15" s="49"/>
      <c r="BM15" s="49"/>
      <c r="BN15" s="49"/>
      <c r="BO15" s="49"/>
      <c r="BP15" s="49"/>
      <c r="BQ15" s="49"/>
      <c r="BR15" s="49"/>
      <c r="BS15" s="49"/>
      <c r="BT15" s="49"/>
      <c r="BU15" s="49"/>
      <c r="BV15" s="49"/>
      <c r="BW15" s="49"/>
      <c r="BX15" s="49"/>
      <c r="BY15" s="49"/>
      <c r="BZ15" s="49"/>
      <c r="CA15" s="49"/>
      <c r="CB15" s="49"/>
      <c r="CC15" s="49"/>
      <c r="CD15" s="49"/>
      <c r="CE15" s="49"/>
      <c r="CF15" s="49"/>
      <c r="CG15" s="49"/>
      <c r="CH15" s="49"/>
      <c r="CI15" s="49"/>
      <c r="CJ15" s="49"/>
      <c r="CK15" s="49"/>
      <c r="CL15" s="49"/>
      <c r="CM15" s="49"/>
      <c r="CN15" s="49"/>
      <c r="CO15" s="49"/>
      <c r="CP15" s="49"/>
      <c r="CQ15" s="49"/>
      <c r="CR15" s="49"/>
      <c r="CS15" s="49"/>
      <c r="CT15" s="49"/>
      <c r="CU15" s="49"/>
      <c r="CV15" s="49"/>
      <c r="CW15" s="49"/>
      <c r="CX15" s="49"/>
      <c r="CY15" s="49"/>
      <c r="CZ15" s="49"/>
      <c r="DA15" s="49"/>
      <c r="DB15" s="49"/>
      <c r="DC15" s="49"/>
      <c r="DD15" s="49"/>
      <c r="DE15" s="49"/>
      <c r="DF15" s="49"/>
      <c r="DG15" s="49"/>
      <c r="DH15" s="49"/>
      <c r="DI15" s="49"/>
      <c r="DJ15" s="49"/>
      <c r="DK15" s="49"/>
      <c r="DL15" s="49"/>
      <c r="DM15" s="49"/>
      <c r="DN15" s="49"/>
      <c r="DO15" s="49"/>
      <c r="DP15" s="49"/>
      <c r="DQ15" s="49"/>
      <c r="DR15" s="49"/>
      <c r="DS15" s="49"/>
      <c r="DT15" s="49"/>
      <c r="DU15" s="49"/>
      <c r="DV15" s="49"/>
      <c r="DW15" s="49"/>
      <c r="DX15" s="49"/>
      <c r="DY15" s="49"/>
      <c r="DZ15" s="49"/>
      <c r="EA15" s="49"/>
      <c r="EB15" s="49"/>
      <c r="EC15" s="49"/>
      <c r="ED15" s="49"/>
      <c r="EE15" s="49"/>
      <c r="EF15" s="49"/>
      <c r="EG15" s="49"/>
      <c r="EH15" s="49"/>
      <c r="EI15" s="49"/>
      <c r="EJ15" s="49"/>
      <c r="EK15" s="49"/>
      <c r="EL15" s="49">
        <v>3874.070587868704</v>
      </c>
    </row>
    <row r="16" spans="1:142" x14ac:dyDescent="0.25">
      <c r="A16" s="47" t="s">
        <v>548</v>
      </c>
      <c r="B16" s="49"/>
      <c r="C16" s="49"/>
      <c r="D16" s="49"/>
      <c r="E16" s="49"/>
      <c r="F16" s="49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  <c r="AA16" s="49"/>
      <c r="AB16" s="49"/>
      <c r="AC16" s="49"/>
      <c r="AD16" s="49"/>
      <c r="AE16" s="49"/>
      <c r="AF16" s="49"/>
      <c r="AG16" s="49"/>
      <c r="AH16" s="49"/>
      <c r="AI16" s="49"/>
      <c r="AJ16" s="49"/>
      <c r="AK16" s="49"/>
      <c r="AL16" s="49"/>
      <c r="AM16" s="49"/>
      <c r="AN16" s="49"/>
      <c r="AO16" s="49"/>
      <c r="AP16" s="49"/>
      <c r="AQ16" s="49"/>
      <c r="AR16" s="49"/>
      <c r="AS16" s="49"/>
      <c r="AT16" s="49"/>
      <c r="AU16" s="49"/>
      <c r="AV16" s="49"/>
      <c r="AW16" s="49"/>
      <c r="AX16" s="49"/>
      <c r="AY16" s="49"/>
      <c r="AZ16" s="49"/>
      <c r="BA16" s="49"/>
      <c r="BB16" s="49"/>
      <c r="BC16" s="49"/>
      <c r="BD16" s="49"/>
      <c r="BE16" s="49"/>
      <c r="BF16" s="49"/>
      <c r="BG16" s="49"/>
      <c r="BH16" s="49"/>
      <c r="BI16" s="49">
        <v>4646.7519999999895</v>
      </c>
      <c r="BJ16" s="49"/>
      <c r="BK16" s="49"/>
      <c r="BL16" s="49"/>
      <c r="BM16" s="49"/>
      <c r="BN16" s="49"/>
      <c r="BO16" s="49"/>
      <c r="BP16" s="49"/>
      <c r="BQ16" s="49"/>
      <c r="BR16" s="49"/>
      <c r="BS16" s="49"/>
      <c r="BT16" s="49"/>
      <c r="BU16" s="49"/>
      <c r="BV16" s="49"/>
      <c r="BW16" s="49"/>
      <c r="BX16" s="49"/>
      <c r="BY16" s="49"/>
      <c r="BZ16" s="49"/>
      <c r="CA16" s="49"/>
      <c r="CB16" s="49"/>
      <c r="CC16" s="49"/>
      <c r="CD16" s="49"/>
      <c r="CE16" s="49"/>
      <c r="CF16" s="49"/>
      <c r="CG16" s="49"/>
      <c r="CH16" s="49"/>
      <c r="CI16" s="49"/>
      <c r="CJ16" s="49"/>
      <c r="CK16" s="49"/>
      <c r="CL16" s="49"/>
      <c r="CM16" s="49"/>
      <c r="CN16" s="49"/>
      <c r="CO16" s="49"/>
      <c r="CP16" s="49"/>
      <c r="CQ16" s="49"/>
      <c r="CR16" s="49"/>
      <c r="CS16" s="49"/>
      <c r="CT16" s="49"/>
      <c r="CU16" s="49"/>
      <c r="CV16" s="49"/>
      <c r="CW16" s="49"/>
      <c r="CX16" s="49"/>
      <c r="CY16" s="49"/>
      <c r="CZ16" s="49"/>
      <c r="DA16" s="49"/>
      <c r="DB16" s="49"/>
      <c r="DC16" s="49"/>
      <c r="DD16" s="49"/>
      <c r="DE16" s="49"/>
      <c r="DF16" s="49"/>
      <c r="DG16" s="49"/>
      <c r="DH16" s="49"/>
      <c r="DI16" s="49"/>
      <c r="DJ16" s="49"/>
      <c r="DK16" s="49"/>
      <c r="DL16" s="49"/>
      <c r="DM16" s="49"/>
      <c r="DN16" s="49"/>
      <c r="DO16" s="49"/>
      <c r="DP16" s="49"/>
      <c r="DQ16" s="49"/>
      <c r="DR16" s="49"/>
      <c r="DS16" s="49"/>
      <c r="DT16" s="49"/>
      <c r="DU16" s="49"/>
      <c r="DV16" s="49"/>
      <c r="DW16" s="49"/>
      <c r="DX16" s="49"/>
      <c r="DY16" s="49"/>
      <c r="DZ16" s="49"/>
      <c r="EA16" s="49"/>
      <c r="EB16" s="49"/>
      <c r="EC16" s="49"/>
      <c r="ED16" s="49"/>
      <c r="EE16" s="49"/>
      <c r="EF16" s="49"/>
      <c r="EG16" s="49"/>
      <c r="EH16" s="49"/>
      <c r="EI16" s="49"/>
      <c r="EJ16" s="49"/>
      <c r="EK16" s="49"/>
      <c r="EL16" s="49">
        <v>4646.7519999999895</v>
      </c>
    </row>
    <row r="17" spans="1:142" x14ac:dyDescent="0.25">
      <c r="A17" s="47" t="s">
        <v>547</v>
      </c>
      <c r="B17" s="49"/>
      <c r="C17" s="49"/>
      <c r="D17" s="49"/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  <c r="AA17" s="49"/>
      <c r="AB17" s="49"/>
      <c r="AC17" s="49"/>
      <c r="AD17" s="49"/>
      <c r="AE17" s="49"/>
      <c r="AF17" s="49"/>
      <c r="AG17" s="49"/>
      <c r="AH17" s="49"/>
      <c r="AI17" s="49"/>
      <c r="AJ17" s="49"/>
      <c r="AK17" s="49"/>
      <c r="AL17" s="49"/>
      <c r="AM17" s="49"/>
      <c r="AN17" s="49"/>
      <c r="AO17" s="49"/>
      <c r="AP17" s="49"/>
      <c r="AQ17" s="49"/>
      <c r="AR17" s="49"/>
      <c r="AS17" s="49"/>
      <c r="AT17" s="49"/>
      <c r="AU17" s="49"/>
      <c r="AV17" s="49"/>
      <c r="AW17" s="49"/>
      <c r="AX17" s="49"/>
      <c r="AY17" s="49"/>
      <c r="AZ17" s="49"/>
      <c r="BA17" s="49"/>
      <c r="BB17" s="49"/>
      <c r="BC17" s="49"/>
      <c r="BD17" s="49"/>
      <c r="BE17" s="49"/>
      <c r="BF17" s="49"/>
      <c r="BG17" s="49"/>
      <c r="BH17" s="49"/>
      <c r="BI17" s="49"/>
      <c r="BJ17" s="49">
        <v>1</v>
      </c>
      <c r="BK17" s="49"/>
      <c r="BL17" s="49"/>
      <c r="BM17" s="49"/>
      <c r="BN17" s="49"/>
      <c r="BO17" s="49"/>
      <c r="BP17" s="49"/>
      <c r="BQ17" s="49"/>
      <c r="BR17" s="49"/>
      <c r="BS17" s="49"/>
      <c r="BT17" s="49"/>
      <c r="BU17" s="49"/>
      <c r="BV17" s="49"/>
      <c r="BW17" s="49"/>
      <c r="BX17" s="49"/>
      <c r="BY17" s="49"/>
      <c r="BZ17" s="49"/>
      <c r="CA17" s="49"/>
      <c r="CB17" s="49"/>
      <c r="CC17" s="49"/>
      <c r="CD17" s="49"/>
      <c r="CE17" s="49"/>
      <c r="CF17" s="49"/>
      <c r="CG17" s="49"/>
      <c r="CH17" s="49"/>
      <c r="CI17" s="49"/>
      <c r="CJ17" s="49"/>
      <c r="CK17" s="49"/>
      <c r="CL17" s="49"/>
      <c r="CM17" s="49"/>
      <c r="CN17" s="49"/>
      <c r="CO17" s="49"/>
      <c r="CP17" s="49"/>
      <c r="CQ17" s="49"/>
      <c r="CR17" s="49"/>
      <c r="CS17" s="49"/>
      <c r="CT17" s="49"/>
      <c r="CU17" s="49"/>
      <c r="CV17" s="49"/>
      <c r="CW17" s="49"/>
      <c r="CX17" s="49"/>
      <c r="CY17" s="49"/>
      <c r="CZ17" s="49"/>
      <c r="DA17" s="49"/>
      <c r="DB17" s="49"/>
      <c r="DC17" s="49"/>
      <c r="DD17" s="49"/>
      <c r="DE17" s="49"/>
      <c r="DF17" s="49"/>
      <c r="DG17" s="49"/>
      <c r="DH17" s="49"/>
      <c r="DI17" s="49"/>
      <c r="DJ17" s="49"/>
      <c r="DK17" s="49"/>
      <c r="DL17" s="49"/>
      <c r="DM17" s="49"/>
      <c r="DN17" s="49"/>
      <c r="DO17" s="49"/>
      <c r="DP17" s="49"/>
      <c r="DQ17" s="49"/>
      <c r="DR17" s="49"/>
      <c r="DS17" s="49"/>
      <c r="DT17" s="49"/>
      <c r="DU17" s="49"/>
      <c r="DV17" s="49"/>
      <c r="DW17" s="49"/>
      <c r="DX17" s="49"/>
      <c r="DY17" s="49"/>
      <c r="DZ17" s="49"/>
      <c r="EA17" s="49"/>
      <c r="EB17" s="49"/>
      <c r="EC17" s="49"/>
      <c r="ED17" s="49"/>
      <c r="EE17" s="49"/>
      <c r="EF17" s="49"/>
      <c r="EG17" s="49"/>
      <c r="EH17" s="49"/>
      <c r="EI17" s="49"/>
      <c r="EJ17" s="49"/>
      <c r="EK17" s="49"/>
      <c r="EL17" s="49">
        <v>1</v>
      </c>
    </row>
    <row r="18" spans="1:142" x14ac:dyDescent="0.25">
      <c r="A18" s="47" t="s">
        <v>546</v>
      </c>
      <c r="B18" s="49"/>
      <c r="C18" s="49"/>
      <c r="D18" s="49"/>
      <c r="E18" s="49"/>
      <c r="F18" s="49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  <c r="AA18" s="49"/>
      <c r="AB18" s="49"/>
      <c r="AC18" s="49"/>
      <c r="AD18" s="49"/>
      <c r="AE18" s="49"/>
      <c r="AF18" s="49"/>
      <c r="AG18" s="49"/>
      <c r="AH18" s="49"/>
      <c r="AI18" s="49"/>
      <c r="AJ18" s="49"/>
      <c r="AK18" s="49"/>
      <c r="AL18" s="49"/>
      <c r="AM18" s="49"/>
      <c r="AN18" s="49"/>
      <c r="AO18" s="49"/>
      <c r="AP18" s="49"/>
      <c r="AQ18" s="49"/>
      <c r="AR18" s="49"/>
      <c r="AS18" s="49"/>
      <c r="AT18" s="49"/>
      <c r="AU18" s="49"/>
      <c r="AV18" s="49"/>
      <c r="AW18" s="49"/>
      <c r="AX18" s="49"/>
      <c r="AY18" s="49"/>
      <c r="AZ18" s="49"/>
      <c r="BA18" s="49"/>
      <c r="BB18" s="49"/>
      <c r="BC18" s="49"/>
      <c r="BD18" s="49"/>
      <c r="BE18" s="49"/>
      <c r="BF18" s="49"/>
      <c r="BG18" s="49"/>
      <c r="BH18" s="49"/>
      <c r="BI18" s="49"/>
      <c r="BJ18" s="49"/>
      <c r="BK18" s="49">
        <v>265777.35384823539</v>
      </c>
      <c r="BL18" s="49"/>
      <c r="BM18" s="49"/>
      <c r="BN18" s="49"/>
      <c r="BO18" s="49"/>
      <c r="BP18" s="49"/>
      <c r="BQ18" s="49"/>
      <c r="BR18" s="49"/>
      <c r="BS18" s="49"/>
      <c r="BT18" s="49"/>
      <c r="BU18" s="49"/>
      <c r="BV18" s="49"/>
      <c r="BW18" s="49"/>
      <c r="BX18" s="49"/>
      <c r="BY18" s="49"/>
      <c r="BZ18" s="49"/>
      <c r="CA18" s="49"/>
      <c r="CB18" s="49"/>
      <c r="CC18" s="49"/>
      <c r="CD18" s="49"/>
      <c r="CE18" s="49"/>
      <c r="CF18" s="49"/>
      <c r="CG18" s="49"/>
      <c r="CH18" s="49"/>
      <c r="CI18" s="49"/>
      <c r="CJ18" s="49"/>
      <c r="CK18" s="49"/>
      <c r="CL18" s="49"/>
      <c r="CM18" s="49"/>
      <c r="CN18" s="49"/>
      <c r="CO18" s="49"/>
      <c r="CP18" s="49"/>
      <c r="CQ18" s="49"/>
      <c r="CR18" s="49"/>
      <c r="CS18" s="49"/>
      <c r="CT18" s="49"/>
      <c r="CU18" s="49"/>
      <c r="CV18" s="49"/>
      <c r="CW18" s="49"/>
      <c r="CX18" s="49"/>
      <c r="CY18" s="49"/>
      <c r="CZ18" s="49"/>
      <c r="DA18" s="49"/>
      <c r="DB18" s="49"/>
      <c r="DC18" s="49"/>
      <c r="DD18" s="49"/>
      <c r="DE18" s="49"/>
      <c r="DF18" s="49"/>
      <c r="DG18" s="49"/>
      <c r="DH18" s="49"/>
      <c r="DI18" s="49"/>
      <c r="DJ18" s="49"/>
      <c r="DK18" s="49"/>
      <c r="DL18" s="49"/>
      <c r="DM18" s="49"/>
      <c r="DN18" s="49"/>
      <c r="DO18" s="49"/>
      <c r="DP18" s="49"/>
      <c r="DQ18" s="49"/>
      <c r="DR18" s="49"/>
      <c r="DS18" s="49"/>
      <c r="DT18" s="49"/>
      <c r="DU18" s="49"/>
      <c r="DV18" s="49"/>
      <c r="DW18" s="49"/>
      <c r="DX18" s="49"/>
      <c r="DY18" s="49"/>
      <c r="DZ18" s="49"/>
      <c r="EA18" s="49"/>
      <c r="EB18" s="49"/>
      <c r="EC18" s="49"/>
      <c r="ED18" s="49"/>
      <c r="EE18" s="49"/>
      <c r="EF18" s="49"/>
      <c r="EG18" s="49"/>
      <c r="EH18" s="49"/>
      <c r="EI18" s="49"/>
      <c r="EJ18" s="49"/>
      <c r="EK18" s="49"/>
      <c r="EL18" s="49">
        <v>265777.35384823539</v>
      </c>
    </row>
    <row r="19" spans="1:142" x14ac:dyDescent="0.25">
      <c r="A19" s="47" t="s">
        <v>545</v>
      </c>
      <c r="B19" s="49"/>
      <c r="C19" s="49"/>
      <c r="D19" s="49"/>
      <c r="E19" s="49"/>
      <c r="F19" s="49"/>
      <c r="G19" s="49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  <c r="AA19" s="49"/>
      <c r="AB19" s="49"/>
      <c r="AC19" s="49"/>
      <c r="AD19" s="49"/>
      <c r="AE19" s="49"/>
      <c r="AF19" s="49"/>
      <c r="AG19" s="49"/>
      <c r="AH19" s="49"/>
      <c r="AI19" s="49"/>
      <c r="AJ19" s="49"/>
      <c r="AK19" s="49"/>
      <c r="AL19" s="49"/>
      <c r="AM19" s="49"/>
      <c r="AN19" s="49"/>
      <c r="AO19" s="49"/>
      <c r="AP19" s="49"/>
      <c r="AQ19" s="49"/>
      <c r="AR19" s="49"/>
      <c r="AS19" s="49"/>
      <c r="AT19" s="49"/>
      <c r="AU19" s="49"/>
      <c r="AV19" s="49"/>
      <c r="AW19" s="49"/>
      <c r="AX19" s="49"/>
      <c r="AY19" s="49"/>
      <c r="AZ19" s="49"/>
      <c r="BA19" s="49"/>
      <c r="BB19" s="49"/>
      <c r="BC19" s="49"/>
      <c r="BD19" s="49"/>
      <c r="BE19" s="49"/>
      <c r="BF19" s="49"/>
      <c r="BG19" s="49"/>
      <c r="BH19" s="49"/>
      <c r="BI19" s="49"/>
      <c r="BJ19" s="49"/>
      <c r="BK19" s="49"/>
      <c r="BL19" s="49">
        <v>83271.30903482523</v>
      </c>
      <c r="BM19" s="49"/>
      <c r="BN19" s="49"/>
      <c r="BO19" s="49"/>
      <c r="BP19" s="49"/>
      <c r="BQ19" s="49"/>
      <c r="BR19" s="49"/>
      <c r="BS19" s="49"/>
      <c r="BT19" s="49"/>
      <c r="BU19" s="49"/>
      <c r="BV19" s="49"/>
      <c r="BW19" s="49"/>
      <c r="BX19" s="49"/>
      <c r="BY19" s="49"/>
      <c r="BZ19" s="49"/>
      <c r="CA19" s="49"/>
      <c r="CB19" s="49"/>
      <c r="CC19" s="49"/>
      <c r="CD19" s="49"/>
      <c r="CE19" s="49"/>
      <c r="CF19" s="49"/>
      <c r="CG19" s="49"/>
      <c r="CH19" s="49"/>
      <c r="CI19" s="49"/>
      <c r="CJ19" s="49"/>
      <c r="CK19" s="49"/>
      <c r="CL19" s="49"/>
      <c r="CM19" s="49"/>
      <c r="CN19" s="49"/>
      <c r="CO19" s="49"/>
      <c r="CP19" s="49"/>
      <c r="CQ19" s="49"/>
      <c r="CR19" s="49"/>
      <c r="CS19" s="49"/>
      <c r="CT19" s="49"/>
      <c r="CU19" s="49"/>
      <c r="CV19" s="49"/>
      <c r="CW19" s="49"/>
      <c r="CX19" s="49"/>
      <c r="CY19" s="49"/>
      <c r="CZ19" s="49"/>
      <c r="DA19" s="49"/>
      <c r="DB19" s="49"/>
      <c r="DC19" s="49"/>
      <c r="DD19" s="49"/>
      <c r="DE19" s="49"/>
      <c r="DF19" s="49"/>
      <c r="DG19" s="49"/>
      <c r="DH19" s="49"/>
      <c r="DI19" s="49"/>
      <c r="DJ19" s="49"/>
      <c r="DK19" s="49"/>
      <c r="DL19" s="49"/>
      <c r="DM19" s="49"/>
      <c r="DN19" s="49"/>
      <c r="DO19" s="49"/>
      <c r="DP19" s="49"/>
      <c r="DQ19" s="49"/>
      <c r="DR19" s="49"/>
      <c r="DS19" s="49"/>
      <c r="DT19" s="49"/>
      <c r="DU19" s="49"/>
      <c r="DV19" s="49"/>
      <c r="DW19" s="49"/>
      <c r="DX19" s="49"/>
      <c r="DY19" s="49"/>
      <c r="DZ19" s="49"/>
      <c r="EA19" s="49"/>
      <c r="EB19" s="49"/>
      <c r="EC19" s="49"/>
      <c r="ED19" s="49"/>
      <c r="EE19" s="49"/>
      <c r="EF19" s="49"/>
      <c r="EG19" s="49"/>
      <c r="EH19" s="49"/>
      <c r="EI19" s="49"/>
      <c r="EJ19" s="49"/>
      <c r="EK19" s="49"/>
      <c r="EL19" s="49">
        <v>83271.30903482523</v>
      </c>
    </row>
    <row r="20" spans="1:142" x14ac:dyDescent="0.25">
      <c r="A20" s="47" t="s">
        <v>544</v>
      </c>
      <c r="B20" s="49"/>
      <c r="C20" s="49"/>
      <c r="D20" s="49"/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  <c r="AA20" s="49"/>
      <c r="AB20" s="49"/>
      <c r="AC20" s="49"/>
      <c r="AD20" s="49"/>
      <c r="AE20" s="49"/>
      <c r="AF20" s="49"/>
      <c r="AG20" s="49"/>
      <c r="AH20" s="49"/>
      <c r="AI20" s="49"/>
      <c r="AJ20" s="49"/>
      <c r="AK20" s="49"/>
      <c r="AL20" s="49"/>
      <c r="AM20" s="49"/>
      <c r="AN20" s="49"/>
      <c r="AO20" s="49"/>
      <c r="AP20" s="49"/>
      <c r="AQ20" s="49"/>
      <c r="AR20" s="49"/>
      <c r="AS20" s="49"/>
      <c r="AT20" s="49"/>
      <c r="AU20" s="49"/>
      <c r="AV20" s="49"/>
      <c r="AW20" s="49"/>
      <c r="AX20" s="49"/>
      <c r="AY20" s="49"/>
      <c r="AZ20" s="49"/>
      <c r="BA20" s="49"/>
      <c r="BB20" s="49"/>
      <c r="BC20" s="49"/>
      <c r="BD20" s="49"/>
      <c r="BE20" s="49"/>
      <c r="BF20" s="49"/>
      <c r="BG20" s="49"/>
      <c r="BH20" s="49"/>
      <c r="BI20" s="49"/>
      <c r="BJ20" s="49"/>
      <c r="BK20" s="49"/>
      <c r="BL20" s="49"/>
      <c r="BM20" s="49">
        <v>27058.639307158493</v>
      </c>
      <c r="BN20" s="49"/>
      <c r="BO20" s="49"/>
      <c r="BP20" s="49"/>
      <c r="BQ20" s="49"/>
      <c r="BR20" s="49"/>
      <c r="BS20" s="49"/>
      <c r="BT20" s="49"/>
      <c r="BU20" s="49"/>
      <c r="BV20" s="49"/>
      <c r="BW20" s="49"/>
      <c r="BX20" s="49"/>
      <c r="BY20" s="49"/>
      <c r="BZ20" s="49"/>
      <c r="CA20" s="49"/>
      <c r="CB20" s="49"/>
      <c r="CC20" s="49"/>
      <c r="CD20" s="49"/>
      <c r="CE20" s="49"/>
      <c r="CF20" s="49"/>
      <c r="CG20" s="49"/>
      <c r="CH20" s="49"/>
      <c r="CI20" s="49"/>
      <c r="CJ20" s="49"/>
      <c r="CK20" s="49"/>
      <c r="CL20" s="49"/>
      <c r="CM20" s="49"/>
      <c r="CN20" s="49"/>
      <c r="CO20" s="49"/>
      <c r="CP20" s="49"/>
      <c r="CQ20" s="49"/>
      <c r="CR20" s="49"/>
      <c r="CS20" s="49"/>
      <c r="CT20" s="49"/>
      <c r="CU20" s="49"/>
      <c r="CV20" s="49"/>
      <c r="CW20" s="49"/>
      <c r="CX20" s="49"/>
      <c r="CY20" s="49"/>
      <c r="CZ20" s="49"/>
      <c r="DA20" s="49"/>
      <c r="DB20" s="49"/>
      <c r="DC20" s="49"/>
      <c r="DD20" s="49"/>
      <c r="DE20" s="49"/>
      <c r="DF20" s="49"/>
      <c r="DG20" s="49"/>
      <c r="DH20" s="49"/>
      <c r="DI20" s="49"/>
      <c r="DJ20" s="49"/>
      <c r="DK20" s="49"/>
      <c r="DL20" s="49"/>
      <c r="DM20" s="49"/>
      <c r="DN20" s="49"/>
      <c r="DO20" s="49"/>
      <c r="DP20" s="49"/>
      <c r="DQ20" s="49"/>
      <c r="DR20" s="49"/>
      <c r="DS20" s="49"/>
      <c r="DT20" s="49"/>
      <c r="DU20" s="49"/>
      <c r="DV20" s="49"/>
      <c r="DW20" s="49"/>
      <c r="DX20" s="49"/>
      <c r="DY20" s="49"/>
      <c r="DZ20" s="49"/>
      <c r="EA20" s="49"/>
      <c r="EB20" s="49"/>
      <c r="EC20" s="49"/>
      <c r="ED20" s="49"/>
      <c r="EE20" s="49"/>
      <c r="EF20" s="49"/>
      <c r="EG20" s="49"/>
      <c r="EH20" s="49"/>
      <c r="EI20" s="49"/>
      <c r="EJ20" s="49"/>
      <c r="EK20" s="49"/>
      <c r="EL20" s="49">
        <v>27058.639307158493</v>
      </c>
    </row>
    <row r="21" spans="1:142" x14ac:dyDescent="0.25">
      <c r="A21" s="47" t="s">
        <v>543</v>
      </c>
      <c r="B21" s="49"/>
      <c r="C21" s="49"/>
      <c r="D21" s="49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49"/>
      <c r="AE21" s="49"/>
      <c r="AF21" s="49"/>
      <c r="AG21" s="49"/>
      <c r="AH21" s="49"/>
      <c r="AI21" s="49"/>
      <c r="AJ21" s="49"/>
      <c r="AK21" s="49"/>
      <c r="AL21" s="49"/>
      <c r="AM21" s="49"/>
      <c r="AN21" s="49"/>
      <c r="AO21" s="49"/>
      <c r="AP21" s="49"/>
      <c r="AQ21" s="49"/>
      <c r="AR21" s="49"/>
      <c r="AS21" s="49"/>
      <c r="AT21" s="49"/>
      <c r="AU21" s="49"/>
      <c r="AV21" s="49"/>
      <c r="AW21" s="49"/>
      <c r="AX21" s="49"/>
      <c r="AY21" s="49"/>
      <c r="AZ21" s="49"/>
      <c r="BA21" s="49"/>
      <c r="BB21" s="49"/>
      <c r="BC21" s="49"/>
      <c r="BD21" s="49"/>
      <c r="BE21" s="49"/>
      <c r="BF21" s="49"/>
      <c r="BG21" s="49"/>
      <c r="BH21" s="49"/>
      <c r="BI21" s="49"/>
      <c r="BJ21" s="49"/>
      <c r="BK21" s="49"/>
      <c r="BL21" s="49"/>
      <c r="BM21" s="49"/>
      <c r="BN21" s="49">
        <v>43502.883350147538</v>
      </c>
      <c r="BO21" s="49"/>
      <c r="BP21" s="49"/>
      <c r="BQ21" s="49"/>
      <c r="BR21" s="49"/>
      <c r="BS21" s="49"/>
      <c r="BT21" s="49"/>
      <c r="BU21" s="49"/>
      <c r="BV21" s="49"/>
      <c r="BW21" s="49"/>
      <c r="BX21" s="49"/>
      <c r="BY21" s="49"/>
      <c r="BZ21" s="49"/>
      <c r="CA21" s="49"/>
      <c r="CB21" s="49"/>
      <c r="CC21" s="49"/>
      <c r="CD21" s="49"/>
      <c r="CE21" s="49"/>
      <c r="CF21" s="49"/>
      <c r="CG21" s="49"/>
      <c r="CH21" s="49"/>
      <c r="CI21" s="49"/>
      <c r="CJ21" s="49"/>
      <c r="CK21" s="49"/>
      <c r="CL21" s="49"/>
      <c r="CM21" s="49"/>
      <c r="CN21" s="49"/>
      <c r="CO21" s="49"/>
      <c r="CP21" s="49"/>
      <c r="CQ21" s="49"/>
      <c r="CR21" s="49"/>
      <c r="CS21" s="49"/>
      <c r="CT21" s="49"/>
      <c r="CU21" s="49"/>
      <c r="CV21" s="49"/>
      <c r="CW21" s="49"/>
      <c r="CX21" s="49"/>
      <c r="CY21" s="49"/>
      <c r="CZ21" s="49"/>
      <c r="DA21" s="49"/>
      <c r="DB21" s="49"/>
      <c r="DC21" s="49"/>
      <c r="DD21" s="49"/>
      <c r="DE21" s="49"/>
      <c r="DF21" s="49"/>
      <c r="DG21" s="49"/>
      <c r="DH21" s="49"/>
      <c r="DI21" s="49"/>
      <c r="DJ21" s="49"/>
      <c r="DK21" s="49"/>
      <c r="DL21" s="49"/>
      <c r="DM21" s="49"/>
      <c r="DN21" s="49"/>
      <c r="DO21" s="49"/>
      <c r="DP21" s="49"/>
      <c r="DQ21" s="49"/>
      <c r="DR21" s="49"/>
      <c r="DS21" s="49"/>
      <c r="DT21" s="49"/>
      <c r="DU21" s="49"/>
      <c r="DV21" s="49"/>
      <c r="DW21" s="49"/>
      <c r="DX21" s="49"/>
      <c r="DY21" s="49"/>
      <c r="DZ21" s="49"/>
      <c r="EA21" s="49"/>
      <c r="EB21" s="49"/>
      <c r="EC21" s="49"/>
      <c r="ED21" s="49"/>
      <c r="EE21" s="49"/>
      <c r="EF21" s="49"/>
      <c r="EG21" s="49"/>
      <c r="EH21" s="49"/>
      <c r="EI21" s="49"/>
      <c r="EJ21" s="49"/>
      <c r="EK21" s="49"/>
      <c r="EL21" s="49">
        <v>43502.883350147538</v>
      </c>
    </row>
    <row r="22" spans="1:142" x14ac:dyDescent="0.25">
      <c r="A22" s="47" t="s">
        <v>542</v>
      </c>
      <c r="B22" s="49"/>
      <c r="C22" s="49"/>
      <c r="D22" s="49"/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  <c r="AA22" s="49"/>
      <c r="AB22" s="49"/>
      <c r="AC22" s="49"/>
      <c r="AD22" s="49"/>
      <c r="AE22" s="49"/>
      <c r="AF22" s="49"/>
      <c r="AG22" s="49"/>
      <c r="AH22" s="49"/>
      <c r="AI22" s="49"/>
      <c r="AJ22" s="49"/>
      <c r="AK22" s="49"/>
      <c r="AL22" s="49"/>
      <c r="AM22" s="49"/>
      <c r="AN22" s="49"/>
      <c r="AO22" s="49"/>
      <c r="AP22" s="49"/>
      <c r="AQ22" s="49"/>
      <c r="AR22" s="49"/>
      <c r="AS22" s="49"/>
      <c r="AT22" s="49"/>
      <c r="AU22" s="49"/>
      <c r="AV22" s="49"/>
      <c r="AW22" s="49"/>
      <c r="AX22" s="49"/>
      <c r="AY22" s="49"/>
      <c r="AZ22" s="49"/>
      <c r="BA22" s="49"/>
      <c r="BB22" s="49"/>
      <c r="BC22" s="49"/>
      <c r="BD22" s="49"/>
      <c r="BE22" s="49"/>
      <c r="BF22" s="49"/>
      <c r="BG22" s="49"/>
      <c r="BH22" s="49"/>
      <c r="BI22" s="49"/>
      <c r="BJ22" s="49"/>
      <c r="BK22" s="49"/>
      <c r="BL22" s="49"/>
      <c r="BM22" s="49"/>
      <c r="BN22" s="49"/>
      <c r="BO22" s="49">
        <v>8783.8423196454842</v>
      </c>
      <c r="BP22" s="49"/>
      <c r="BQ22" s="49"/>
      <c r="BR22" s="49"/>
      <c r="BS22" s="49"/>
      <c r="BT22" s="49"/>
      <c r="BU22" s="49"/>
      <c r="BV22" s="49"/>
      <c r="BW22" s="49"/>
      <c r="BX22" s="49"/>
      <c r="BY22" s="49"/>
      <c r="BZ22" s="49"/>
      <c r="CA22" s="49"/>
      <c r="CB22" s="49"/>
      <c r="CC22" s="49"/>
      <c r="CD22" s="49"/>
      <c r="CE22" s="49"/>
      <c r="CF22" s="49"/>
      <c r="CG22" s="49"/>
      <c r="CH22" s="49"/>
      <c r="CI22" s="49"/>
      <c r="CJ22" s="49"/>
      <c r="CK22" s="49"/>
      <c r="CL22" s="49"/>
      <c r="CM22" s="49"/>
      <c r="CN22" s="49"/>
      <c r="CO22" s="49"/>
      <c r="CP22" s="49"/>
      <c r="CQ22" s="49"/>
      <c r="CR22" s="49"/>
      <c r="CS22" s="49"/>
      <c r="CT22" s="49"/>
      <c r="CU22" s="49"/>
      <c r="CV22" s="49"/>
      <c r="CW22" s="49"/>
      <c r="CX22" s="49"/>
      <c r="CY22" s="49"/>
      <c r="CZ22" s="49"/>
      <c r="DA22" s="49"/>
      <c r="DB22" s="49"/>
      <c r="DC22" s="49"/>
      <c r="DD22" s="49"/>
      <c r="DE22" s="49"/>
      <c r="DF22" s="49"/>
      <c r="DG22" s="49"/>
      <c r="DH22" s="49"/>
      <c r="DI22" s="49"/>
      <c r="DJ22" s="49"/>
      <c r="DK22" s="49"/>
      <c r="DL22" s="49"/>
      <c r="DM22" s="49"/>
      <c r="DN22" s="49"/>
      <c r="DO22" s="49"/>
      <c r="DP22" s="49"/>
      <c r="DQ22" s="49"/>
      <c r="DR22" s="49"/>
      <c r="DS22" s="49"/>
      <c r="DT22" s="49"/>
      <c r="DU22" s="49"/>
      <c r="DV22" s="49"/>
      <c r="DW22" s="49"/>
      <c r="DX22" s="49"/>
      <c r="DY22" s="49"/>
      <c r="DZ22" s="49"/>
      <c r="EA22" s="49"/>
      <c r="EB22" s="49"/>
      <c r="EC22" s="49"/>
      <c r="ED22" s="49"/>
      <c r="EE22" s="49"/>
      <c r="EF22" s="49"/>
      <c r="EG22" s="49"/>
      <c r="EH22" s="49"/>
      <c r="EI22" s="49"/>
      <c r="EJ22" s="49"/>
      <c r="EK22" s="49"/>
      <c r="EL22" s="49">
        <v>8783.8423196454842</v>
      </c>
    </row>
    <row r="23" spans="1:142" x14ac:dyDescent="0.25">
      <c r="A23" s="47" t="s">
        <v>541</v>
      </c>
      <c r="B23" s="49"/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  <c r="AA23" s="49"/>
      <c r="AB23" s="49"/>
      <c r="AC23" s="49"/>
      <c r="AD23" s="49"/>
      <c r="AE23" s="49"/>
      <c r="AF23" s="49"/>
      <c r="AG23" s="49"/>
      <c r="AH23" s="49"/>
      <c r="AI23" s="49"/>
      <c r="AJ23" s="49"/>
      <c r="AK23" s="49"/>
      <c r="AL23" s="49"/>
      <c r="AM23" s="49"/>
      <c r="AN23" s="49"/>
      <c r="AO23" s="49"/>
      <c r="AP23" s="49"/>
      <c r="AQ23" s="49"/>
      <c r="AR23" s="49"/>
      <c r="AS23" s="49"/>
      <c r="AT23" s="49"/>
      <c r="AU23" s="49"/>
      <c r="AV23" s="49"/>
      <c r="AW23" s="49"/>
      <c r="AX23" s="49"/>
      <c r="AY23" s="49"/>
      <c r="AZ23" s="49"/>
      <c r="BA23" s="49"/>
      <c r="BB23" s="49"/>
      <c r="BC23" s="49"/>
      <c r="BD23" s="49"/>
      <c r="BE23" s="49"/>
      <c r="BF23" s="49"/>
      <c r="BG23" s="49"/>
      <c r="BH23" s="49"/>
      <c r="BI23" s="49"/>
      <c r="BJ23" s="49"/>
      <c r="BK23" s="49"/>
      <c r="BL23" s="49"/>
      <c r="BM23" s="49"/>
      <c r="BN23" s="49"/>
      <c r="BO23" s="49"/>
      <c r="BP23" s="49">
        <v>8710.7120316860164</v>
      </c>
      <c r="BQ23" s="49"/>
      <c r="BR23" s="49"/>
      <c r="BS23" s="49"/>
      <c r="BT23" s="49"/>
      <c r="BU23" s="49"/>
      <c r="BV23" s="49"/>
      <c r="BW23" s="49"/>
      <c r="BX23" s="49"/>
      <c r="BY23" s="49"/>
      <c r="BZ23" s="49"/>
      <c r="CA23" s="49"/>
      <c r="CB23" s="49"/>
      <c r="CC23" s="49"/>
      <c r="CD23" s="49"/>
      <c r="CE23" s="49"/>
      <c r="CF23" s="49"/>
      <c r="CG23" s="49"/>
      <c r="CH23" s="49"/>
      <c r="CI23" s="49"/>
      <c r="CJ23" s="49"/>
      <c r="CK23" s="49"/>
      <c r="CL23" s="49"/>
      <c r="CM23" s="49"/>
      <c r="CN23" s="49"/>
      <c r="CO23" s="49"/>
      <c r="CP23" s="49"/>
      <c r="CQ23" s="49"/>
      <c r="CR23" s="49"/>
      <c r="CS23" s="49"/>
      <c r="CT23" s="49"/>
      <c r="CU23" s="49"/>
      <c r="CV23" s="49"/>
      <c r="CW23" s="49"/>
      <c r="CX23" s="49"/>
      <c r="CY23" s="49"/>
      <c r="CZ23" s="49"/>
      <c r="DA23" s="49"/>
      <c r="DB23" s="49"/>
      <c r="DC23" s="49"/>
      <c r="DD23" s="49"/>
      <c r="DE23" s="49"/>
      <c r="DF23" s="49"/>
      <c r="DG23" s="49"/>
      <c r="DH23" s="49"/>
      <c r="DI23" s="49"/>
      <c r="DJ23" s="49"/>
      <c r="DK23" s="49"/>
      <c r="DL23" s="49"/>
      <c r="DM23" s="49"/>
      <c r="DN23" s="49"/>
      <c r="DO23" s="49"/>
      <c r="DP23" s="49"/>
      <c r="DQ23" s="49"/>
      <c r="DR23" s="49"/>
      <c r="DS23" s="49"/>
      <c r="DT23" s="49"/>
      <c r="DU23" s="49"/>
      <c r="DV23" s="49"/>
      <c r="DW23" s="49"/>
      <c r="DX23" s="49"/>
      <c r="DY23" s="49"/>
      <c r="DZ23" s="49"/>
      <c r="EA23" s="49"/>
      <c r="EB23" s="49"/>
      <c r="EC23" s="49"/>
      <c r="ED23" s="49"/>
      <c r="EE23" s="49"/>
      <c r="EF23" s="49"/>
      <c r="EG23" s="49"/>
      <c r="EH23" s="49"/>
      <c r="EI23" s="49"/>
      <c r="EJ23" s="49"/>
      <c r="EK23" s="49"/>
      <c r="EL23" s="49">
        <v>8710.7120316860164</v>
      </c>
    </row>
    <row r="24" spans="1:142" x14ac:dyDescent="0.25">
      <c r="A24" s="47" t="s">
        <v>540</v>
      </c>
      <c r="B24" s="49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  <c r="AA24" s="49"/>
      <c r="AB24" s="49"/>
      <c r="AC24" s="49"/>
      <c r="AD24" s="49"/>
      <c r="AE24" s="49"/>
      <c r="AF24" s="49"/>
      <c r="AG24" s="49"/>
      <c r="AH24" s="49"/>
      <c r="AI24" s="49"/>
      <c r="AJ24" s="49"/>
      <c r="AK24" s="49"/>
      <c r="AL24" s="49"/>
      <c r="AM24" s="49"/>
      <c r="AN24" s="49"/>
      <c r="AO24" s="49"/>
      <c r="AP24" s="49"/>
      <c r="AQ24" s="49"/>
      <c r="AR24" s="49"/>
      <c r="AS24" s="49"/>
      <c r="AT24" s="49"/>
      <c r="AU24" s="49"/>
      <c r="AV24" s="49"/>
      <c r="AW24" s="49"/>
      <c r="AX24" s="49"/>
      <c r="AY24" s="49"/>
      <c r="AZ24" s="49"/>
      <c r="BA24" s="49"/>
      <c r="BB24" s="49"/>
      <c r="BC24" s="49"/>
      <c r="BD24" s="49"/>
      <c r="BE24" s="49"/>
      <c r="BF24" s="49"/>
      <c r="BG24" s="49"/>
      <c r="BH24" s="49"/>
      <c r="BI24" s="49"/>
      <c r="BJ24" s="49"/>
      <c r="BK24" s="49"/>
      <c r="BL24" s="49"/>
      <c r="BM24" s="49"/>
      <c r="BN24" s="49"/>
      <c r="BO24" s="49"/>
      <c r="BP24" s="49"/>
      <c r="BQ24" s="49">
        <v>44160.074473262706</v>
      </c>
      <c r="BR24" s="49"/>
      <c r="BS24" s="49"/>
      <c r="BT24" s="49"/>
      <c r="BU24" s="49"/>
      <c r="BV24" s="49"/>
      <c r="BW24" s="49"/>
      <c r="BX24" s="49"/>
      <c r="BY24" s="49"/>
      <c r="BZ24" s="49"/>
      <c r="CA24" s="49"/>
      <c r="CB24" s="49"/>
      <c r="CC24" s="49"/>
      <c r="CD24" s="49"/>
      <c r="CE24" s="49"/>
      <c r="CF24" s="49"/>
      <c r="CG24" s="49"/>
      <c r="CH24" s="49"/>
      <c r="CI24" s="49"/>
      <c r="CJ24" s="49"/>
      <c r="CK24" s="49"/>
      <c r="CL24" s="49"/>
      <c r="CM24" s="49"/>
      <c r="CN24" s="49"/>
      <c r="CO24" s="49"/>
      <c r="CP24" s="49"/>
      <c r="CQ24" s="49"/>
      <c r="CR24" s="49"/>
      <c r="CS24" s="49"/>
      <c r="CT24" s="49"/>
      <c r="CU24" s="49"/>
      <c r="CV24" s="49"/>
      <c r="CW24" s="49"/>
      <c r="CX24" s="49"/>
      <c r="CY24" s="49"/>
      <c r="CZ24" s="49"/>
      <c r="DA24" s="49"/>
      <c r="DB24" s="49"/>
      <c r="DC24" s="49"/>
      <c r="DD24" s="49"/>
      <c r="DE24" s="49"/>
      <c r="DF24" s="49"/>
      <c r="DG24" s="49"/>
      <c r="DH24" s="49"/>
      <c r="DI24" s="49"/>
      <c r="DJ24" s="49"/>
      <c r="DK24" s="49"/>
      <c r="DL24" s="49"/>
      <c r="DM24" s="49"/>
      <c r="DN24" s="49"/>
      <c r="DO24" s="49"/>
      <c r="DP24" s="49"/>
      <c r="DQ24" s="49"/>
      <c r="DR24" s="49"/>
      <c r="DS24" s="49"/>
      <c r="DT24" s="49"/>
      <c r="DU24" s="49"/>
      <c r="DV24" s="49"/>
      <c r="DW24" s="49"/>
      <c r="DX24" s="49"/>
      <c r="DY24" s="49"/>
      <c r="DZ24" s="49"/>
      <c r="EA24" s="49"/>
      <c r="EB24" s="49"/>
      <c r="EC24" s="49"/>
      <c r="ED24" s="49"/>
      <c r="EE24" s="49"/>
      <c r="EF24" s="49"/>
      <c r="EG24" s="49"/>
      <c r="EH24" s="49"/>
      <c r="EI24" s="49"/>
      <c r="EJ24" s="49"/>
      <c r="EK24" s="49"/>
      <c r="EL24" s="49">
        <v>44160.074473262706</v>
      </c>
    </row>
    <row r="25" spans="1:142" x14ac:dyDescent="0.25">
      <c r="A25" s="47" t="s">
        <v>539</v>
      </c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  <c r="AF25" s="49"/>
      <c r="AG25" s="49"/>
      <c r="AH25" s="49"/>
      <c r="AI25" s="49"/>
      <c r="AJ25" s="49"/>
      <c r="AK25" s="49"/>
      <c r="AL25" s="49"/>
      <c r="AM25" s="49"/>
      <c r="AN25" s="49"/>
      <c r="AO25" s="49"/>
      <c r="AP25" s="49"/>
      <c r="AQ25" s="49"/>
      <c r="AR25" s="49"/>
      <c r="AS25" s="49"/>
      <c r="AT25" s="49"/>
      <c r="AU25" s="49"/>
      <c r="AV25" s="49"/>
      <c r="AW25" s="49"/>
      <c r="AX25" s="49"/>
      <c r="AY25" s="49"/>
      <c r="AZ25" s="49"/>
      <c r="BA25" s="49"/>
      <c r="BB25" s="49"/>
      <c r="BC25" s="49"/>
      <c r="BD25" s="49"/>
      <c r="BE25" s="49"/>
      <c r="BF25" s="49"/>
      <c r="BG25" s="49"/>
      <c r="BH25" s="49"/>
      <c r="BI25" s="49"/>
      <c r="BJ25" s="49"/>
      <c r="BK25" s="49"/>
      <c r="BL25" s="49"/>
      <c r="BM25" s="49"/>
      <c r="BN25" s="49"/>
      <c r="BO25" s="49"/>
      <c r="BP25" s="49"/>
      <c r="BQ25" s="49"/>
      <c r="BR25" s="49">
        <v>75485.287898324154</v>
      </c>
      <c r="BS25" s="49"/>
      <c r="BT25" s="49"/>
      <c r="BU25" s="49"/>
      <c r="BV25" s="49"/>
      <c r="BW25" s="49"/>
      <c r="BX25" s="49"/>
      <c r="BY25" s="49"/>
      <c r="BZ25" s="49"/>
      <c r="CA25" s="49"/>
      <c r="CB25" s="49"/>
      <c r="CC25" s="49"/>
      <c r="CD25" s="49"/>
      <c r="CE25" s="49"/>
      <c r="CF25" s="49"/>
      <c r="CG25" s="49"/>
      <c r="CH25" s="49"/>
      <c r="CI25" s="49"/>
      <c r="CJ25" s="49"/>
      <c r="CK25" s="49"/>
      <c r="CL25" s="49"/>
      <c r="CM25" s="49"/>
      <c r="CN25" s="49"/>
      <c r="CO25" s="49"/>
      <c r="CP25" s="49"/>
      <c r="CQ25" s="49"/>
      <c r="CR25" s="49"/>
      <c r="CS25" s="49"/>
      <c r="CT25" s="49"/>
      <c r="CU25" s="49"/>
      <c r="CV25" s="49"/>
      <c r="CW25" s="49"/>
      <c r="CX25" s="49"/>
      <c r="CY25" s="49"/>
      <c r="CZ25" s="49"/>
      <c r="DA25" s="49"/>
      <c r="DB25" s="49"/>
      <c r="DC25" s="49"/>
      <c r="DD25" s="49"/>
      <c r="DE25" s="49"/>
      <c r="DF25" s="49"/>
      <c r="DG25" s="49"/>
      <c r="DH25" s="49"/>
      <c r="DI25" s="49"/>
      <c r="DJ25" s="49"/>
      <c r="DK25" s="49"/>
      <c r="DL25" s="49"/>
      <c r="DM25" s="49"/>
      <c r="DN25" s="49"/>
      <c r="DO25" s="49"/>
      <c r="DP25" s="49"/>
      <c r="DQ25" s="49"/>
      <c r="DR25" s="49"/>
      <c r="DS25" s="49"/>
      <c r="DT25" s="49"/>
      <c r="DU25" s="49"/>
      <c r="DV25" s="49"/>
      <c r="DW25" s="49"/>
      <c r="DX25" s="49"/>
      <c r="DY25" s="49"/>
      <c r="DZ25" s="49"/>
      <c r="EA25" s="49"/>
      <c r="EB25" s="49"/>
      <c r="EC25" s="49"/>
      <c r="ED25" s="49"/>
      <c r="EE25" s="49"/>
      <c r="EF25" s="49"/>
      <c r="EG25" s="49"/>
      <c r="EH25" s="49"/>
      <c r="EI25" s="49"/>
      <c r="EJ25" s="49"/>
      <c r="EK25" s="49"/>
      <c r="EL25" s="49">
        <v>75485.287898324154</v>
      </c>
    </row>
    <row r="26" spans="1:142" x14ac:dyDescent="0.25">
      <c r="A26" s="47" t="s">
        <v>538</v>
      </c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  <c r="AF26" s="49"/>
      <c r="AG26" s="49"/>
      <c r="AH26" s="49"/>
      <c r="AI26" s="49"/>
      <c r="AJ26" s="49"/>
      <c r="AK26" s="49"/>
      <c r="AL26" s="49"/>
      <c r="AM26" s="49"/>
      <c r="AN26" s="49"/>
      <c r="AO26" s="49"/>
      <c r="AP26" s="49"/>
      <c r="AQ26" s="49"/>
      <c r="AR26" s="49"/>
      <c r="AS26" s="49"/>
      <c r="AT26" s="49"/>
      <c r="AU26" s="49"/>
      <c r="AV26" s="49"/>
      <c r="AW26" s="49"/>
      <c r="AX26" s="49"/>
      <c r="AY26" s="49"/>
      <c r="AZ26" s="49"/>
      <c r="BA26" s="49"/>
      <c r="BB26" s="49"/>
      <c r="BC26" s="49"/>
      <c r="BD26" s="49"/>
      <c r="BE26" s="49"/>
      <c r="BF26" s="49"/>
      <c r="BG26" s="49"/>
      <c r="BH26" s="49"/>
      <c r="BI26" s="49"/>
      <c r="BJ26" s="49"/>
      <c r="BK26" s="49"/>
      <c r="BL26" s="49"/>
      <c r="BM26" s="49"/>
      <c r="BN26" s="49"/>
      <c r="BO26" s="49"/>
      <c r="BP26" s="49"/>
      <c r="BQ26" s="49"/>
      <c r="BR26" s="49"/>
      <c r="BS26" s="49">
        <v>41840.768385576797</v>
      </c>
      <c r="BT26" s="49"/>
      <c r="BU26" s="49"/>
      <c r="BV26" s="49"/>
      <c r="BW26" s="49"/>
      <c r="BX26" s="49"/>
      <c r="BY26" s="49"/>
      <c r="BZ26" s="49"/>
      <c r="CA26" s="49"/>
      <c r="CB26" s="49"/>
      <c r="CC26" s="49"/>
      <c r="CD26" s="49"/>
      <c r="CE26" s="49"/>
      <c r="CF26" s="49"/>
      <c r="CG26" s="49"/>
      <c r="CH26" s="49"/>
      <c r="CI26" s="49"/>
      <c r="CJ26" s="49"/>
      <c r="CK26" s="49"/>
      <c r="CL26" s="49"/>
      <c r="CM26" s="49"/>
      <c r="CN26" s="49"/>
      <c r="CO26" s="49"/>
      <c r="CP26" s="49"/>
      <c r="CQ26" s="49"/>
      <c r="CR26" s="49"/>
      <c r="CS26" s="49"/>
      <c r="CT26" s="49"/>
      <c r="CU26" s="49"/>
      <c r="CV26" s="49"/>
      <c r="CW26" s="49"/>
      <c r="CX26" s="49"/>
      <c r="CY26" s="49"/>
      <c r="CZ26" s="49"/>
      <c r="DA26" s="49"/>
      <c r="DB26" s="49"/>
      <c r="DC26" s="49"/>
      <c r="DD26" s="49"/>
      <c r="DE26" s="49"/>
      <c r="DF26" s="49"/>
      <c r="DG26" s="49"/>
      <c r="DH26" s="49"/>
      <c r="DI26" s="49"/>
      <c r="DJ26" s="49"/>
      <c r="DK26" s="49"/>
      <c r="DL26" s="49"/>
      <c r="DM26" s="49"/>
      <c r="DN26" s="49"/>
      <c r="DO26" s="49"/>
      <c r="DP26" s="49"/>
      <c r="DQ26" s="49"/>
      <c r="DR26" s="49"/>
      <c r="DS26" s="49"/>
      <c r="DT26" s="49"/>
      <c r="DU26" s="49"/>
      <c r="DV26" s="49"/>
      <c r="DW26" s="49"/>
      <c r="DX26" s="49"/>
      <c r="DY26" s="49"/>
      <c r="DZ26" s="49"/>
      <c r="EA26" s="49"/>
      <c r="EB26" s="49"/>
      <c r="EC26" s="49"/>
      <c r="ED26" s="49"/>
      <c r="EE26" s="49"/>
      <c r="EF26" s="49"/>
      <c r="EG26" s="49"/>
      <c r="EH26" s="49"/>
      <c r="EI26" s="49"/>
      <c r="EJ26" s="49"/>
      <c r="EK26" s="49"/>
      <c r="EL26" s="49">
        <v>41840.768385576797</v>
      </c>
    </row>
    <row r="27" spans="1:142" x14ac:dyDescent="0.25">
      <c r="A27" s="47" t="s">
        <v>537</v>
      </c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  <c r="AF27" s="49"/>
      <c r="AG27" s="49"/>
      <c r="AH27" s="49"/>
      <c r="AI27" s="49"/>
      <c r="AJ27" s="49"/>
      <c r="AK27" s="49"/>
      <c r="AL27" s="49"/>
      <c r="AM27" s="49"/>
      <c r="AN27" s="49"/>
      <c r="AO27" s="49"/>
      <c r="AP27" s="49"/>
      <c r="AQ27" s="49"/>
      <c r="AR27" s="49"/>
      <c r="AS27" s="49"/>
      <c r="AT27" s="49"/>
      <c r="AU27" s="49"/>
      <c r="AV27" s="49"/>
      <c r="AW27" s="49"/>
      <c r="AX27" s="49"/>
      <c r="AY27" s="49"/>
      <c r="AZ27" s="49"/>
      <c r="BA27" s="49"/>
      <c r="BB27" s="49"/>
      <c r="BC27" s="49"/>
      <c r="BD27" s="49"/>
      <c r="BE27" s="49"/>
      <c r="BF27" s="49"/>
      <c r="BG27" s="49"/>
      <c r="BH27" s="49"/>
      <c r="BI27" s="49"/>
      <c r="BJ27" s="49"/>
      <c r="BK27" s="49"/>
      <c r="BL27" s="49"/>
      <c r="BM27" s="49"/>
      <c r="BN27" s="49"/>
      <c r="BO27" s="49"/>
      <c r="BP27" s="49"/>
      <c r="BQ27" s="49"/>
      <c r="BR27" s="49"/>
      <c r="BS27" s="49"/>
      <c r="BT27" s="49">
        <v>66798.947192486798</v>
      </c>
      <c r="BU27" s="49">
        <v>62229.573188161041</v>
      </c>
      <c r="BV27" s="49">
        <v>14431.075661240538</v>
      </c>
      <c r="BW27" s="49"/>
      <c r="BX27" s="49"/>
      <c r="BY27" s="49"/>
      <c r="BZ27" s="49"/>
      <c r="CA27" s="49"/>
      <c r="CB27" s="49"/>
      <c r="CC27" s="49"/>
      <c r="CD27" s="49"/>
      <c r="CE27" s="49"/>
      <c r="CF27" s="49"/>
      <c r="CG27" s="49"/>
      <c r="CH27" s="49"/>
      <c r="CI27" s="49"/>
      <c r="CJ27" s="49"/>
      <c r="CK27" s="49"/>
      <c r="CL27" s="49"/>
      <c r="CM27" s="49"/>
      <c r="CN27" s="49"/>
      <c r="CO27" s="49"/>
      <c r="CP27" s="49"/>
      <c r="CQ27" s="49"/>
      <c r="CR27" s="49"/>
      <c r="CS27" s="49"/>
      <c r="CT27" s="49"/>
      <c r="CU27" s="49"/>
      <c r="CV27" s="49"/>
      <c r="CW27" s="49"/>
      <c r="CX27" s="49"/>
      <c r="CY27" s="49"/>
      <c r="CZ27" s="49"/>
      <c r="DA27" s="49"/>
      <c r="DB27" s="49"/>
      <c r="DC27" s="49"/>
      <c r="DD27" s="49"/>
      <c r="DE27" s="49"/>
      <c r="DF27" s="49"/>
      <c r="DG27" s="49"/>
      <c r="DH27" s="49"/>
      <c r="DI27" s="49"/>
      <c r="DJ27" s="49"/>
      <c r="DK27" s="49"/>
      <c r="DL27" s="49"/>
      <c r="DM27" s="49"/>
      <c r="DN27" s="49"/>
      <c r="DO27" s="49"/>
      <c r="DP27" s="49"/>
      <c r="DQ27" s="49"/>
      <c r="DR27" s="49"/>
      <c r="DS27" s="49"/>
      <c r="DT27" s="49"/>
      <c r="DU27" s="49"/>
      <c r="DV27" s="49"/>
      <c r="DW27" s="49"/>
      <c r="DX27" s="49"/>
      <c r="DY27" s="49"/>
      <c r="DZ27" s="49"/>
      <c r="EA27" s="49"/>
      <c r="EB27" s="49"/>
      <c r="EC27" s="49"/>
      <c r="ED27" s="49"/>
      <c r="EE27" s="49"/>
      <c r="EF27" s="49"/>
      <c r="EG27" s="49"/>
      <c r="EH27" s="49"/>
      <c r="EI27" s="49"/>
      <c r="EJ27" s="49"/>
      <c r="EK27" s="49"/>
      <c r="EL27" s="49">
        <v>143459.59604188838</v>
      </c>
    </row>
    <row r="28" spans="1:142" x14ac:dyDescent="0.25">
      <c r="A28" s="47" t="s">
        <v>536</v>
      </c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  <c r="AF28" s="49"/>
      <c r="AG28" s="49"/>
      <c r="AH28" s="49"/>
      <c r="AI28" s="49"/>
      <c r="AJ28" s="49"/>
      <c r="AK28" s="49"/>
      <c r="AL28" s="49"/>
      <c r="AM28" s="49"/>
      <c r="AN28" s="49"/>
      <c r="AO28" s="49"/>
      <c r="AP28" s="49"/>
      <c r="AQ28" s="49"/>
      <c r="AR28" s="49"/>
      <c r="AS28" s="49"/>
      <c r="AT28" s="49"/>
      <c r="AU28" s="49"/>
      <c r="AV28" s="49"/>
      <c r="AW28" s="49"/>
      <c r="AX28" s="49"/>
      <c r="AY28" s="49"/>
      <c r="AZ28" s="49"/>
      <c r="BA28" s="49"/>
      <c r="BB28" s="49"/>
      <c r="BC28" s="49"/>
      <c r="BD28" s="49"/>
      <c r="BE28" s="49"/>
      <c r="BF28" s="49"/>
      <c r="BG28" s="49"/>
      <c r="BH28" s="49"/>
      <c r="BI28" s="49"/>
      <c r="BJ28" s="49"/>
      <c r="BK28" s="49"/>
      <c r="BL28" s="49"/>
      <c r="BM28" s="49"/>
      <c r="BN28" s="49"/>
      <c r="BO28" s="49"/>
      <c r="BP28" s="49"/>
      <c r="BQ28" s="49"/>
      <c r="BR28" s="49"/>
      <c r="BS28" s="49"/>
      <c r="BT28" s="49"/>
      <c r="BU28" s="49"/>
      <c r="BV28" s="49"/>
      <c r="BW28" s="49">
        <v>119797.87963530023</v>
      </c>
      <c r="BX28" s="49"/>
      <c r="BY28" s="49"/>
      <c r="BZ28" s="49"/>
      <c r="CA28" s="49"/>
      <c r="CB28" s="49"/>
      <c r="CC28" s="49"/>
      <c r="CD28" s="49"/>
      <c r="CE28" s="49"/>
      <c r="CF28" s="49"/>
      <c r="CG28" s="49"/>
      <c r="CH28" s="49"/>
      <c r="CI28" s="49"/>
      <c r="CJ28" s="49"/>
      <c r="CK28" s="49"/>
      <c r="CL28" s="49"/>
      <c r="CM28" s="49"/>
      <c r="CN28" s="49"/>
      <c r="CO28" s="49"/>
      <c r="CP28" s="49"/>
      <c r="CQ28" s="49"/>
      <c r="CR28" s="49"/>
      <c r="CS28" s="49"/>
      <c r="CT28" s="49"/>
      <c r="CU28" s="49"/>
      <c r="CV28" s="49"/>
      <c r="CW28" s="49"/>
      <c r="CX28" s="49"/>
      <c r="CY28" s="49"/>
      <c r="CZ28" s="49"/>
      <c r="DA28" s="49"/>
      <c r="DB28" s="49"/>
      <c r="DC28" s="49"/>
      <c r="DD28" s="49"/>
      <c r="DE28" s="49"/>
      <c r="DF28" s="49"/>
      <c r="DG28" s="49"/>
      <c r="DH28" s="49"/>
      <c r="DI28" s="49"/>
      <c r="DJ28" s="49"/>
      <c r="DK28" s="49"/>
      <c r="DL28" s="49"/>
      <c r="DM28" s="49"/>
      <c r="DN28" s="49"/>
      <c r="DO28" s="49"/>
      <c r="DP28" s="49"/>
      <c r="DQ28" s="49"/>
      <c r="DR28" s="49"/>
      <c r="DS28" s="49"/>
      <c r="DT28" s="49"/>
      <c r="DU28" s="49"/>
      <c r="DV28" s="49"/>
      <c r="DW28" s="49"/>
      <c r="DX28" s="49"/>
      <c r="DY28" s="49"/>
      <c r="DZ28" s="49"/>
      <c r="EA28" s="49"/>
      <c r="EB28" s="49"/>
      <c r="EC28" s="49"/>
      <c r="ED28" s="49"/>
      <c r="EE28" s="49"/>
      <c r="EF28" s="49"/>
      <c r="EG28" s="49"/>
      <c r="EH28" s="49"/>
      <c r="EI28" s="49"/>
      <c r="EJ28" s="49"/>
      <c r="EK28" s="49"/>
      <c r="EL28" s="49">
        <v>119797.87963530023</v>
      </c>
    </row>
    <row r="29" spans="1:142" x14ac:dyDescent="0.25">
      <c r="A29" s="47" t="s">
        <v>535</v>
      </c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  <c r="AF29" s="49"/>
      <c r="AG29" s="49"/>
      <c r="AH29" s="49"/>
      <c r="AI29" s="49"/>
      <c r="AJ29" s="49"/>
      <c r="AK29" s="49"/>
      <c r="AL29" s="49"/>
      <c r="AM29" s="49"/>
      <c r="AN29" s="49"/>
      <c r="AO29" s="49"/>
      <c r="AP29" s="49"/>
      <c r="AQ29" s="49"/>
      <c r="AR29" s="49"/>
      <c r="AS29" s="49"/>
      <c r="AT29" s="49"/>
      <c r="AU29" s="49"/>
      <c r="AV29" s="49"/>
      <c r="AW29" s="49"/>
      <c r="AX29" s="49"/>
      <c r="AY29" s="49"/>
      <c r="AZ29" s="49"/>
      <c r="BA29" s="49"/>
      <c r="BB29" s="49"/>
      <c r="BC29" s="49"/>
      <c r="BD29" s="49"/>
      <c r="BE29" s="49"/>
      <c r="BF29" s="49"/>
      <c r="BG29" s="49"/>
      <c r="BH29" s="49"/>
      <c r="BI29" s="49"/>
      <c r="BJ29" s="49"/>
      <c r="BK29" s="49"/>
      <c r="BL29" s="49"/>
      <c r="BM29" s="49"/>
      <c r="BN29" s="49"/>
      <c r="BO29" s="49"/>
      <c r="BP29" s="49"/>
      <c r="BQ29" s="49"/>
      <c r="BR29" s="49"/>
      <c r="BS29" s="49"/>
      <c r="BT29" s="49"/>
      <c r="BU29" s="49"/>
      <c r="BV29" s="49"/>
      <c r="BW29" s="49"/>
      <c r="BX29" s="49">
        <v>118993.61324641832</v>
      </c>
      <c r="BY29" s="49"/>
      <c r="BZ29" s="49"/>
      <c r="CA29" s="49"/>
      <c r="CB29" s="49"/>
      <c r="CC29" s="49"/>
      <c r="CD29" s="49"/>
      <c r="CE29" s="49"/>
      <c r="CF29" s="49"/>
      <c r="CG29" s="49"/>
      <c r="CH29" s="49"/>
      <c r="CI29" s="49"/>
      <c r="CJ29" s="49"/>
      <c r="CK29" s="49"/>
      <c r="CL29" s="49"/>
      <c r="CM29" s="49"/>
      <c r="CN29" s="49"/>
      <c r="CO29" s="49"/>
      <c r="CP29" s="49"/>
      <c r="CQ29" s="49"/>
      <c r="CR29" s="49"/>
      <c r="CS29" s="49"/>
      <c r="CT29" s="49"/>
      <c r="CU29" s="49"/>
      <c r="CV29" s="49"/>
      <c r="CW29" s="49"/>
      <c r="CX29" s="49"/>
      <c r="CY29" s="49"/>
      <c r="CZ29" s="49"/>
      <c r="DA29" s="49"/>
      <c r="DB29" s="49"/>
      <c r="DC29" s="49"/>
      <c r="DD29" s="49"/>
      <c r="DE29" s="49"/>
      <c r="DF29" s="49"/>
      <c r="DG29" s="49"/>
      <c r="DH29" s="49"/>
      <c r="DI29" s="49"/>
      <c r="DJ29" s="49"/>
      <c r="DK29" s="49"/>
      <c r="DL29" s="49"/>
      <c r="DM29" s="49"/>
      <c r="DN29" s="49"/>
      <c r="DO29" s="49"/>
      <c r="DP29" s="49"/>
      <c r="DQ29" s="49"/>
      <c r="DR29" s="49"/>
      <c r="DS29" s="49"/>
      <c r="DT29" s="49"/>
      <c r="DU29" s="49"/>
      <c r="DV29" s="49"/>
      <c r="DW29" s="49"/>
      <c r="DX29" s="49"/>
      <c r="DY29" s="49"/>
      <c r="DZ29" s="49"/>
      <c r="EA29" s="49"/>
      <c r="EB29" s="49"/>
      <c r="EC29" s="49"/>
      <c r="ED29" s="49"/>
      <c r="EE29" s="49"/>
      <c r="EF29" s="49"/>
      <c r="EG29" s="49"/>
      <c r="EH29" s="49"/>
      <c r="EI29" s="49"/>
      <c r="EJ29" s="49"/>
      <c r="EK29" s="49"/>
      <c r="EL29" s="49">
        <v>118993.61324641832</v>
      </c>
    </row>
    <row r="30" spans="1:142" x14ac:dyDescent="0.25">
      <c r="A30" s="47" t="s">
        <v>534</v>
      </c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  <c r="AF30" s="49"/>
      <c r="AG30" s="49"/>
      <c r="AH30" s="49"/>
      <c r="AI30" s="49"/>
      <c r="AJ30" s="49"/>
      <c r="AK30" s="49"/>
      <c r="AL30" s="49"/>
      <c r="AM30" s="49"/>
      <c r="AN30" s="49"/>
      <c r="AO30" s="49"/>
      <c r="AP30" s="49"/>
      <c r="AQ30" s="49"/>
      <c r="AR30" s="49"/>
      <c r="AS30" s="49"/>
      <c r="AT30" s="49"/>
      <c r="AU30" s="49"/>
      <c r="AV30" s="49"/>
      <c r="AW30" s="49"/>
      <c r="AX30" s="49"/>
      <c r="AY30" s="49"/>
      <c r="AZ30" s="49"/>
      <c r="BA30" s="49"/>
      <c r="BB30" s="49"/>
      <c r="BC30" s="49"/>
      <c r="BD30" s="49"/>
      <c r="BE30" s="49"/>
      <c r="BF30" s="49"/>
      <c r="BG30" s="49"/>
      <c r="BH30" s="49"/>
      <c r="BI30" s="49"/>
      <c r="BJ30" s="49"/>
      <c r="BK30" s="49"/>
      <c r="BL30" s="49"/>
      <c r="BM30" s="49"/>
      <c r="BN30" s="49"/>
      <c r="BO30" s="49"/>
      <c r="BP30" s="49"/>
      <c r="BQ30" s="49"/>
      <c r="BR30" s="49"/>
      <c r="BS30" s="49"/>
      <c r="BT30" s="49"/>
      <c r="BU30" s="49"/>
      <c r="BV30" s="49"/>
      <c r="BW30" s="49"/>
      <c r="BX30" s="49"/>
      <c r="BY30" s="49">
        <v>16407.147377087244</v>
      </c>
      <c r="BZ30" s="49"/>
      <c r="CA30" s="49"/>
      <c r="CB30" s="49"/>
      <c r="CC30" s="49"/>
      <c r="CD30" s="49"/>
      <c r="CE30" s="49"/>
      <c r="CF30" s="49"/>
      <c r="CG30" s="49"/>
      <c r="CH30" s="49"/>
      <c r="CI30" s="49"/>
      <c r="CJ30" s="49"/>
      <c r="CK30" s="49"/>
      <c r="CL30" s="49"/>
      <c r="CM30" s="49"/>
      <c r="CN30" s="49"/>
      <c r="CO30" s="49"/>
      <c r="CP30" s="49"/>
      <c r="CQ30" s="49"/>
      <c r="CR30" s="49"/>
      <c r="CS30" s="49"/>
      <c r="CT30" s="49"/>
      <c r="CU30" s="49"/>
      <c r="CV30" s="49"/>
      <c r="CW30" s="49"/>
      <c r="CX30" s="49"/>
      <c r="CY30" s="49"/>
      <c r="CZ30" s="49"/>
      <c r="DA30" s="49"/>
      <c r="DB30" s="49"/>
      <c r="DC30" s="49"/>
      <c r="DD30" s="49"/>
      <c r="DE30" s="49"/>
      <c r="DF30" s="49"/>
      <c r="DG30" s="49"/>
      <c r="DH30" s="49"/>
      <c r="DI30" s="49"/>
      <c r="DJ30" s="49"/>
      <c r="DK30" s="49"/>
      <c r="DL30" s="49"/>
      <c r="DM30" s="49"/>
      <c r="DN30" s="49"/>
      <c r="DO30" s="49"/>
      <c r="DP30" s="49"/>
      <c r="DQ30" s="49"/>
      <c r="DR30" s="49"/>
      <c r="DS30" s="49"/>
      <c r="DT30" s="49"/>
      <c r="DU30" s="49"/>
      <c r="DV30" s="49"/>
      <c r="DW30" s="49"/>
      <c r="DX30" s="49"/>
      <c r="DY30" s="49"/>
      <c r="DZ30" s="49"/>
      <c r="EA30" s="49"/>
      <c r="EB30" s="49"/>
      <c r="EC30" s="49"/>
      <c r="ED30" s="49"/>
      <c r="EE30" s="49"/>
      <c r="EF30" s="49"/>
      <c r="EG30" s="49"/>
      <c r="EH30" s="49"/>
      <c r="EI30" s="49"/>
      <c r="EJ30" s="49"/>
      <c r="EK30" s="49"/>
      <c r="EL30" s="49">
        <v>16407.147377087244</v>
      </c>
    </row>
    <row r="31" spans="1:142" x14ac:dyDescent="0.25">
      <c r="A31" s="47" t="s">
        <v>533</v>
      </c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  <c r="AF31" s="49"/>
      <c r="AG31" s="49"/>
      <c r="AH31" s="49"/>
      <c r="AI31" s="49"/>
      <c r="AJ31" s="49"/>
      <c r="AK31" s="49"/>
      <c r="AL31" s="49"/>
      <c r="AM31" s="49"/>
      <c r="AN31" s="49"/>
      <c r="AO31" s="49"/>
      <c r="AP31" s="49"/>
      <c r="AQ31" s="49"/>
      <c r="AR31" s="49"/>
      <c r="AS31" s="49"/>
      <c r="AT31" s="49"/>
      <c r="AU31" s="49"/>
      <c r="AV31" s="49"/>
      <c r="AW31" s="49"/>
      <c r="AX31" s="49"/>
      <c r="AY31" s="49"/>
      <c r="AZ31" s="49"/>
      <c r="BA31" s="49"/>
      <c r="BB31" s="49"/>
      <c r="BC31" s="49"/>
      <c r="BD31" s="49"/>
      <c r="BE31" s="49"/>
      <c r="BF31" s="49"/>
      <c r="BG31" s="49"/>
      <c r="BH31" s="49"/>
      <c r="BI31" s="49"/>
      <c r="BJ31" s="49"/>
      <c r="BK31" s="49"/>
      <c r="BL31" s="49"/>
      <c r="BM31" s="49"/>
      <c r="BN31" s="49"/>
      <c r="BO31" s="49"/>
      <c r="BP31" s="49"/>
      <c r="BQ31" s="49"/>
      <c r="BR31" s="49"/>
      <c r="BS31" s="49"/>
      <c r="BT31" s="49"/>
      <c r="BU31" s="49"/>
      <c r="BV31" s="49"/>
      <c r="BW31" s="49"/>
      <c r="BX31" s="49"/>
      <c r="BY31" s="49"/>
      <c r="BZ31" s="49">
        <v>38482.932737225019</v>
      </c>
      <c r="CA31" s="49"/>
      <c r="CB31" s="49"/>
      <c r="CC31" s="49"/>
      <c r="CD31" s="49"/>
      <c r="CE31" s="49"/>
      <c r="CF31" s="49"/>
      <c r="CG31" s="49"/>
      <c r="CH31" s="49"/>
      <c r="CI31" s="49"/>
      <c r="CJ31" s="49"/>
      <c r="CK31" s="49"/>
      <c r="CL31" s="49"/>
      <c r="CM31" s="49"/>
      <c r="CN31" s="49"/>
      <c r="CO31" s="49"/>
      <c r="CP31" s="49"/>
      <c r="CQ31" s="49"/>
      <c r="CR31" s="49"/>
      <c r="CS31" s="49"/>
      <c r="CT31" s="49"/>
      <c r="CU31" s="49"/>
      <c r="CV31" s="49"/>
      <c r="CW31" s="49"/>
      <c r="CX31" s="49"/>
      <c r="CY31" s="49"/>
      <c r="CZ31" s="49"/>
      <c r="DA31" s="49"/>
      <c r="DB31" s="49"/>
      <c r="DC31" s="49"/>
      <c r="DD31" s="49"/>
      <c r="DE31" s="49"/>
      <c r="DF31" s="49"/>
      <c r="DG31" s="49"/>
      <c r="DH31" s="49"/>
      <c r="DI31" s="49"/>
      <c r="DJ31" s="49"/>
      <c r="DK31" s="49"/>
      <c r="DL31" s="49"/>
      <c r="DM31" s="49"/>
      <c r="DN31" s="49"/>
      <c r="DO31" s="49"/>
      <c r="DP31" s="49"/>
      <c r="DQ31" s="49"/>
      <c r="DR31" s="49"/>
      <c r="DS31" s="49"/>
      <c r="DT31" s="49"/>
      <c r="DU31" s="49"/>
      <c r="DV31" s="49"/>
      <c r="DW31" s="49"/>
      <c r="DX31" s="49"/>
      <c r="DY31" s="49"/>
      <c r="DZ31" s="49"/>
      <c r="EA31" s="49"/>
      <c r="EB31" s="49"/>
      <c r="EC31" s="49"/>
      <c r="ED31" s="49"/>
      <c r="EE31" s="49"/>
      <c r="EF31" s="49"/>
      <c r="EG31" s="49"/>
      <c r="EH31" s="49"/>
      <c r="EI31" s="49"/>
      <c r="EJ31" s="49"/>
      <c r="EK31" s="49"/>
      <c r="EL31" s="49">
        <v>38482.932737225019</v>
      </c>
    </row>
    <row r="32" spans="1:142" x14ac:dyDescent="0.25">
      <c r="A32" s="47" t="s">
        <v>532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49"/>
      <c r="BC32" s="49"/>
      <c r="BD32" s="49"/>
      <c r="BE32" s="49"/>
      <c r="BF32" s="49"/>
      <c r="BG32" s="49"/>
      <c r="BH32" s="49"/>
      <c r="BI32" s="49"/>
      <c r="BJ32" s="49"/>
      <c r="BK32" s="49"/>
      <c r="BL32" s="49"/>
      <c r="BM32" s="49"/>
      <c r="BN32" s="49"/>
      <c r="BO32" s="49"/>
      <c r="BP32" s="49"/>
      <c r="BQ32" s="49"/>
      <c r="BR32" s="49"/>
      <c r="BS32" s="49"/>
      <c r="BT32" s="49"/>
      <c r="BU32" s="49"/>
      <c r="BV32" s="49"/>
      <c r="BW32" s="49"/>
      <c r="BX32" s="49"/>
      <c r="BY32" s="49"/>
      <c r="BZ32" s="49"/>
      <c r="CA32" s="49">
        <v>12175.124401069872</v>
      </c>
      <c r="CB32" s="49"/>
      <c r="CC32" s="49"/>
      <c r="CD32" s="49"/>
      <c r="CE32" s="49"/>
      <c r="CF32" s="49"/>
      <c r="CG32" s="49"/>
      <c r="CH32" s="49"/>
      <c r="CI32" s="49"/>
      <c r="CJ32" s="49"/>
      <c r="CK32" s="49"/>
      <c r="CL32" s="49"/>
      <c r="CM32" s="49"/>
      <c r="CN32" s="49"/>
      <c r="CO32" s="49"/>
      <c r="CP32" s="49"/>
      <c r="CQ32" s="49"/>
      <c r="CR32" s="49"/>
      <c r="CS32" s="49"/>
      <c r="CT32" s="49"/>
      <c r="CU32" s="49"/>
      <c r="CV32" s="49"/>
      <c r="CW32" s="49"/>
      <c r="CX32" s="49"/>
      <c r="CY32" s="49"/>
      <c r="CZ32" s="49"/>
      <c r="DA32" s="49"/>
      <c r="DB32" s="49"/>
      <c r="DC32" s="49"/>
      <c r="DD32" s="49"/>
      <c r="DE32" s="49"/>
      <c r="DF32" s="49"/>
      <c r="DG32" s="49"/>
      <c r="DH32" s="49"/>
      <c r="DI32" s="49"/>
      <c r="DJ32" s="49"/>
      <c r="DK32" s="49"/>
      <c r="DL32" s="49"/>
      <c r="DM32" s="49"/>
      <c r="DN32" s="49"/>
      <c r="DO32" s="49"/>
      <c r="DP32" s="49"/>
      <c r="DQ32" s="49"/>
      <c r="DR32" s="49"/>
      <c r="DS32" s="49"/>
      <c r="DT32" s="49"/>
      <c r="DU32" s="49"/>
      <c r="DV32" s="49"/>
      <c r="DW32" s="49"/>
      <c r="DX32" s="49"/>
      <c r="DY32" s="49"/>
      <c r="DZ32" s="49"/>
      <c r="EA32" s="49"/>
      <c r="EB32" s="49"/>
      <c r="EC32" s="49"/>
      <c r="ED32" s="49"/>
      <c r="EE32" s="49"/>
      <c r="EF32" s="49"/>
      <c r="EG32" s="49"/>
      <c r="EH32" s="49"/>
      <c r="EI32" s="49"/>
      <c r="EJ32" s="49"/>
      <c r="EK32" s="49"/>
      <c r="EL32" s="49">
        <v>12175.124401069872</v>
      </c>
    </row>
    <row r="33" spans="1:142" x14ac:dyDescent="0.25">
      <c r="A33" s="47" t="s">
        <v>531</v>
      </c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  <c r="AF33" s="49"/>
      <c r="AG33" s="49"/>
      <c r="AH33" s="49"/>
      <c r="AI33" s="49"/>
      <c r="AJ33" s="49"/>
      <c r="AK33" s="49"/>
      <c r="AL33" s="49"/>
      <c r="AM33" s="49"/>
      <c r="AN33" s="49"/>
      <c r="AO33" s="49"/>
      <c r="AP33" s="49"/>
      <c r="AQ33" s="49"/>
      <c r="AR33" s="49"/>
      <c r="AS33" s="49"/>
      <c r="AT33" s="49"/>
      <c r="AU33" s="49"/>
      <c r="AV33" s="49"/>
      <c r="AW33" s="49"/>
      <c r="AX33" s="49"/>
      <c r="AY33" s="49"/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49"/>
      <c r="BL33" s="49"/>
      <c r="BM33" s="49"/>
      <c r="BN33" s="49"/>
      <c r="BO33" s="49"/>
      <c r="BP33" s="49"/>
      <c r="BQ33" s="49"/>
      <c r="BR33" s="49"/>
      <c r="BS33" s="49"/>
      <c r="BT33" s="49"/>
      <c r="BU33" s="49"/>
      <c r="BV33" s="49"/>
      <c r="BW33" s="49"/>
      <c r="BX33" s="49"/>
      <c r="BY33" s="49"/>
      <c r="BZ33" s="49"/>
      <c r="CA33" s="49"/>
      <c r="CB33" s="49">
        <v>43034.026847537265</v>
      </c>
      <c r="CC33" s="49"/>
      <c r="CD33" s="49"/>
      <c r="CE33" s="49"/>
      <c r="CF33" s="49"/>
      <c r="CG33" s="49"/>
      <c r="CH33" s="49"/>
      <c r="CI33" s="49"/>
      <c r="CJ33" s="49"/>
      <c r="CK33" s="49"/>
      <c r="CL33" s="49"/>
      <c r="CM33" s="49"/>
      <c r="CN33" s="49"/>
      <c r="CO33" s="49"/>
      <c r="CP33" s="49"/>
      <c r="CQ33" s="49"/>
      <c r="CR33" s="49"/>
      <c r="CS33" s="49"/>
      <c r="CT33" s="49"/>
      <c r="CU33" s="49"/>
      <c r="CV33" s="49"/>
      <c r="CW33" s="49"/>
      <c r="CX33" s="49"/>
      <c r="CY33" s="49"/>
      <c r="CZ33" s="49"/>
      <c r="DA33" s="49"/>
      <c r="DB33" s="49"/>
      <c r="DC33" s="49"/>
      <c r="DD33" s="49"/>
      <c r="DE33" s="49"/>
      <c r="DF33" s="49"/>
      <c r="DG33" s="49"/>
      <c r="DH33" s="49"/>
      <c r="DI33" s="49"/>
      <c r="DJ33" s="49"/>
      <c r="DK33" s="49"/>
      <c r="DL33" s="49"/>
      <c r="DM33" s="49"/>
      <c r="DN33" s="49"/>
      <c r="DO33" s="49"/>
      <c r="DP33" s="49"/>
      <c r="DQ33" s="49"/>
      <c r="DR33" s="49"/>
      <c r="DS33" s="49"/>
      <c r="DT33" s="49"/>
      <c r="DU33" s="49"/>
      <c r="DV33" s="49"/>
      <c r="DW33" s="49"/>
      <c r="DX33" s="49"/>
      <c r="DY33" s="49"/>
      <c r="DZ33" s="49"/>
      <c r="EA33" s="49"/>
      <c r="EB33" s="49"/>
      <c r="EC33" s="49"/>
      <c r="ED33" s="49"/>
      <c r="EE33" s="49"/>
      <c r="EF33" s="49"/>
      <c r="EG33" s="49"/>
      <c r="EH33" s="49"/>
      <c r="EI33" s="49"/>
      <c r="EJ33" s="49"/>
      <c r="EK33" s="49"/>
      <c r="EL33" s="49">
        <v>43034.026847537265</v>
      </c>
    </row>
    <row r="34" spans="1:142" x14ac:dyDescent="0.25">
      <c r="A34" s="47" t="s">
        <v>530</v>
      </c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  <c r="AF34" s="49"/>
      <c r="AG34" s="49"/>
      <c r="AH34" s="49"/>
      <c r="AI34" s="49"/>
      <c r="AJ34" s="49"/>
      <c r="AK34" s="49"/>
      <c r="AL34" s="49"/>
      <c r="AM34" s="49"/>
      <c r="AN34" s="49"/>
      <c r="AO34" s="49"/>
      <c r="AP34" s="49"/>
      <c r="AQ34" s="49"/>
      <c r="AR34" s="49"/>
      <c r="AS34" s="49"/>
      <c r="AT34" s="49"/>
      <c r="AU34" s="49"/>
      <c r="AV34" s="49"/>
      <c r="AW34" s="49"/>
      <c r="AX34" s="49"/>
      <c r="AY34" s="49"/>
      <c r="AZ34" s="49"/>
      <c r="BA34" s="49"/>
      <c r="BB34" s="49"/>
      <c r="BC34" s="49"/>
      <c r="BD34" s="49"/>
      <c r="BE34" s="49"/>
      <c r="BF34" s="49"/>
      <c r="BG34" s="49"/>
      <c r="BH34" s="49"/>
      <c r="BI34" s="49"/>
      <c r="BJ34" s="49"/>
      <c r="BK34" s="49"/>
      <c r="BL34" s="49"/>
      <c r="BM34" s="49"/>
      <c r="BN34" s="49"/>
      <c r="BO34" s="49"/>
      <c r="BP34" s="49"/>
      <c r="BQ34" s="49"/>
      <c r="BR34" s="49"/>
      <c r="BS34" s="49"/>
      <c r="BT34" s="49"/>
      <c r="BU34" s="49"/>
      <c r="BV34" s="49"/>
      <c r="BW34" s="49"/>
      <c r="BX34" s="49"/>
      <c r="BY34" s="49"/>
      <c r="BZ34" s="49"/>
      <c r="CA34" s="49"/>
      <c r="CB34" s="49"/>
      <c r="CC34" s="49">
        <v>139745.09915966072</v>
      </c>
      <c r="CD34" s="49"/>
      <c r="CE34" s="49"/>
      <c r="CF34" s="49"/>
      <c r="CG34" s="49"/>
      <c r="CH34" s="49"/>
      <c r="CI34" s="49"/>
      <c r="CJ34" s="49"/>
      <c r="CK34" s="49"/>
      <c r="CL34" s="49"/>
      <c r="CM34" s="49"/>
      <c r="CN34" s="49"/>
      <c r="CO34" s="49"/>
      <c r="CP34" s="49"/>
      <c r="CQ34" s="49"/>
      <c r="CR34" s="49"/>
      <c r="CS34" s="49"/>
      <c r="CT34" s="49"/>
      <c r="CU34" s="49"/>
      <c r="CV34" s="49"/>
      <c r="CW34" s="49"/>
      <c r="CX34" s="49"/>
      <c r="CY34" s="49"/>
      <c r="CZ34" s="49"/>
      <c r="DA34" s="49"/>
      <c r="DB34" s="49"/>
      <c r="DC34" s="49"/>
      <c r="DD34" s="49"/>
      <c r="DE34" s="49"/>
      <c r="DF34" s="49"/>
      <c r="DG34" s="49"/>
      <c r="DH34" s="49"/>
      <c r="DI34" s="49"/>
      <c r="DJ34" s="49"/>
      <c r="DK34" s="49"/>
      <c r="DL34" s="49"/>
      <c r="DM34" s="49"/>
      <c r="DN34" s="49"/>
      <c r="DO34" s="49"/>
      <c r="DP34" s="49"/>
      <c r="DQ34" s="49"/>
      <c r="DR34" s="49"/>
      <c r="DS34" s="49"/>
      <c r="DT34" s="49"/>
      <c r="DU34" s="49"/>
      <c r="DV34" s="49"/>
      <c r="DW34" s="49"/>
      <c r="DX34" s="49"/>
      <c r="DY34" s="49"/>
      <c r="DZ34" s="49"/>
      <c r="EA34" s="49"/>
      <c r="EB34" s="49"/>
      <c r="EC34" s="49"/>
      <c r="ED34" s="49"/>
      <c r="EE34" s="49"/>
      <c r="EF34" s="49"/>
      <c r="EG34" s="49"/>
      <c r="EH34" s="49"/>
      <c r="EI34" s="49"/>
      <c r="EJ34" s="49"/>
      <c r="EK34" s="49"/>
      <c r="EL34" s="49">
        <v>139745.09915966072</v>
      </c>
    </row>
    <row r="35" spans="1:142" x14ac:dyDescent="0.25">
      <c r="A35" s="47" t="s">
        <v>529</v>
      </c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  <c r="AF35" s="49"/>
      <c r="AG35" s="49"/>
      <c r="AH35" s="49"/>
      <c r="AI35" s="49"/>
      <c r="AJ35" s="49"/>
      <c r="AK35" s="49"/>
      <c r="AL35" s="49"/>
      <c r="AM35" s="49"/>
      <c r="AN35" s="49"/>
      <c r="AO35" s="49"/>
      <c r="AP35" s="49"/>
      <c r="AQ35" s="49"/>
      <c r="AR35" s="49"/>
      <c r="AS35" s="49"/>
      <c r="AT35" s="49"/>
      <c r="AU35" s="49"/>
      <c r="AV35" s="49"/>
      <c r="AW35" s="49"/>
      <c r="AX35" s="49"/>
      <c r="AY35" s="49"/>
      <c r="AZ35" s="49"/>
      <c r="BA35" s="49"/>
      <c r="BB35" s="49"/>
      <c r="BC35" s="49"/>
      <c r="BD35" s="49"/>
      <c r="BE35" s="49"/>
      <c r="BF35" s="49"/>
      <c r="BG35" s="49"/>
      <c r="BH35" s="49"/>
      <c r="BI35" s="49"/>
      <c r="BJ35" s="49"/>
      <c r="BK35" s="49"/>
      <c r="BL35" s="49"/>
      <c r="BM35" s="49"/>
      <c r="BN35" s="49"/>
      <c r="BO35" s="49"/>
      <c r="BP35" s="49"/>
      <c r="BQ35" s="49"/>
      <c r="BR35" s="49"/>
      <c r="BS35" s="49"/>
      <c r="BT35" s="49"/>
      <c r="BU35" s="49"/>
      <c r="BV35" s="49"/>
      <c r="BW35" s="49"/>
      <c r="BX35" s="49"/>
      <c r="BY35" s="49"/>
      <c r="BZ35" s="49"/>
      <c r="CA35" s="49"/>
      <c r="CB35" s="49"/>
      <c r="CC35" s="49"/>
      <c r="CD35" s="49">
        <v>58378.083425623227</v>
      </c>
      <c r="CE35" s="49"/>
      <c r="CF35" s="49"/>
      <c r="CG35" s="49"/>
      <c r="CH35" s="49"/>
      <c r="CI35" s="49"/>
      <c r="CJ35" s="49"/>
      <c r="CK35" s="49"/>
      <c r="CL35" s="49"/>
      <c r="CM35" s="49"/>
      <c r="CN35" s="49"/>
      <c r="CO35" s="49"/>
      <c r="CP35" s="49"/>
      <c r="CQ35" s="49"/>
      <c r="CR35" s="49"/>
      <c r="CS35" s="49"/>
      <c r="CT35" s="49"/>
      <c r="CU35" s="49"/>
      <c r="CV35" s="49"/>
      <c r="CW35" s="49"/>
      <c r="CX35" s="49"/>
      <c r="CY35" s="49"/>
      <c r="CZ35" s="49"/>
      <c r="DA35" s="49"/>
      <c r="DB35" s="49"/>
      <c r="DC35" s="49"/>
      <c r="DD35" s="49"/>
      <c r="DE35" s="49"/>
      <c r="DF35" s="49"/>
      <c r="DG35" s="49"/>
      <c r="DH35" s="49"/>
      <c r="DI35" s="49"/>
      <c r="DJ35" s="49"/>
      <c r="DK35" s="49"/>
      <c r="DL35" s="49"/>
      <c r="DM35" s="49"/>
      <c r="DN35" s="49"/>
      <c r="DO35" s="49"/>
      <c r="DP35" s="49"/>
      <c r="DQ35" s="49"/>
      <c r="DR35" s="49"/>
      <c r="DS35" s="49"/>
      <c r="DT35" s="49"/>
      <c r="DU35" s="49"/>
      <c r="DV35" s="49"/>
      <c r="DW35" s="49"/>
      <c r="DX35" s="49"/>
      <c r="DY35" s="49"/>
      <c r="DZ35" s="49"/>
      <c r="EA35" s="49"/>
      <c r="EB35" s="49"/>
      <c r="EC35" s="49"/>
      <c r="ED35" s="49"/>
      <c r="EE35" s="49"/>
      <c r="EF35" s="49"/>
      <c r="EG35" s="49"/>
      <c r="EH35" s="49"/>
      <c r="EI35" s="49"/>
      <c r="EJ35" s="49"/>
      <c r="EK35" s="49"/>
      <c r="EL35" s="49">
        <v>58378.083425623227</v>
      </c>
    </row>
    <row r="36" spans="1:142" x14ac:dyDescent="0.25">
      <c r="A36" s="47" t="s">
        <v>528</v>
      </c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  <c r="AF36" s="49"/>
      <c r="AG36" s="49"/>
      <c r="AH36" s="49"/>
      <c r="AI36" s="49"/>
      <c r="AJ36" s="49"/>
      <c r="AK36" s="49"/>
      <c r="AL36" s="49"/>
      <c r="AM36" s="49"/>
      <c r="AN36" s="49"/>
      <c r="AO36" s="49"/>
      <c r="AP36" s="49"/>
      <c r="AQ36" s="49"/>
      <c r="AR36" s="49"/>
      <c r="AS36" s="49"/>
      <c r="AT36" s="49"/>
      <c r="AU36" s="49"/>
      <c r="AV36" s="49"/>
      <c r="AW36" s="49"/>
      <c r="AX36" s="49"/>
      <c r="AY36" s="49"/>
      <c r="AZ36" s="49"/>
      <c r="BA36" s="49"/>
      <c r="BB36" s="49"/>
      <c r="BC36" s="49"/>
      <c r="BD36" s="49"/>
      <c r="BE36" s="49"/>
      <c r="BF36" s="49"/>
      <c r="BG36" s="49"/>
      <c r="BH36" s="49"/>
      <c r="BI36" s="49"/>
      <c r="BJ36" s="49"/>
      <c r="BK36" s="49"/>
      <c r="BL36" s="49"/>
      <c r="BM36" s="49"/>
      <c r="BN36" s="49"/>
      <c r="BO36" s="49"/>
      <c r="BP36" s="49"/>
      <c r="BQ36" s="49"/>
      <c r="BR36" s="49"/>
      <c r="BS36" s="49"/>
      <c r="BT36" s="49"/>
      <c r="BU36" s="49"/>
      <c r="BV36" s="49"/>
      <c r="BW36" s="49"/>
      <c r="BX36" s="49"/>
      <c r="BY36" s="49"/>
      <c r="BZ36" s="49"/>
      <c r="CA36" s="49"/>
      <c r="CB36" s="49"/>
      <c r="CC36" s="49"/>
      <c r="CD36" s="49"/>
      <c r="CE36" s="49">
        <v>86497.117032336755</v>
      </c>
      <c r="CF36" s="49"/>
      <c r="CG36" s="49"/>
      <c r="CH36" s="49"/>
      <c r="CI36" s="49"/>
      <c r="CJ36" s="49"/>
      <c r="CK36" s="49"/>
      <c r="CL36" s="49"/>
      <c r="CM36" s="49"/>
      <c r="CN36" s="49"/>
      <c r="CO36" s="49"/>
      <c r="CP36" s="49"/>
      <c r="CQ36" s="49"/>
      <c r="CR36" s="49"/>
      <c r="CS36" s="49"/>
      <c r="CT36" s="49"/>
      <c r="CU36" s="49"/>
      <c r="CV36" s="49"/>
      <c r="CW36" s="49"/>
      <c r="CX36" s="49"/>
      <c r="CY36" s="49"/>
      <c r="CZ36" s="49"/>
      <c r="DA36" s="49"/>
      <c r="DB36" s="49"/>
      <c r="DC36" s="49"/>
      <c r="DD36" s="49"/>
      <c r="DE36" s="49"/>
      <c r="DF36" s="49"/>
      <c r="DG36" s="49"/>
      <c r="DH36" s="49"/>
      <c r="DI36" s="49"/>
      <c r="DJ36" s="49"/>
      <c r="DK36" s="49"/>
      <c r="DL36" s="49"/>
      <c r="DM36" s="49"/>
      <c r="DN36" s="49"/>
      <c r="DO36" s="49"/>
      <c r="DP36" s="49"/>
      <c r="DQ36" s="49"/>
      <c r="DR36" s="49"/>
      <c r="DS36" s="49"/>
      <c r="DT36" s="49"/>
      <c r="DU36" s="49"/>
      <c r="DV36" s="49"/>
      <c r="DW36" s="49"/>
      <c r="DX36" s="49"/>
      <c r="DY36" s="49"/>
      <c r="DZ36" s="49"/>
      <c r="EA36" s="49"/>
      <c r="EB36" s="49"/>
      <c r="EC36" s="49"/>
      <c r="ED36" s="49"/>
      <c r="EE36" s="49"/>
      <c r="EF36" s="49"/>
      <c r="EG36" s="49"/>
      <c r="EH36" s="49"/>
      <c r="EI36" s="49"/>
      <c r="EJ36" s="49"/>
      <c r="EK36" s="49"/>
      <c r="EL36" s="49">
        <v>86497.117032336755</v>
      </c>
    </row>
    <row r="37" spans="1:142" x14ac:dyDescent="0.25">
      <c r="A37" s="47" t="s">
        <v>527</v>
      </c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  <c r="AF37" s="49"/>
      <c r="AG37" s="49"/>
      <c r="AH37" s="49"/>
      <c r="AI37" s="49"/>
      <c r="AJ37" s="49"/>
      <c r="AK37" s="49"/>
      <c r="AL37" s="49"/>
      <c r="AM37" s="49"/>
      <c r="AN37" s="49"/>
      <c r="AO37" s="49"/>
      <c r="AP37" s="49"/>
      <c r="AQ37" s="49"/>
      <c r="AR37" s="49"/>
      <c r="AS37" s="49"/>
      <c r="AT37" s="49"/>
      <c r="AU37" s="49"/>
      <c r="AV37" s="49"/>
      <c r="AW37" s="49"/>
      <c r="AX37" s="49"/>
      <c r="AY37" s="49"/>
      <c r="AZ37" s="49"/>
      <c r="BA37" s="49"/>
      <c r="BB37" s="49"/>
      <c r="BC37" s="49"/>
      <c r="BD37" s="49"/>
      <c r="BE37" s="49"/>
      <c r="BF37" s="49"/>
      <c r="BG37" s="49"/>
      <c r="BH37" s="49"/>
      <c r="BI37" s="49"/>
      <c r="BJ37" s="49"/>
      <c r="BK37" s="49"/>
      <c r="BL37" s="49"/>
      <c r="BM37" s="49"/>
      <c r="BN37" s="49"/>
      <c r="BO37" s="49"/>
      <c r="BP37" s="49"/>
      <c r="BQ37" s="49"/>
      <c r="BR37" s="49"/>
      <c r="BS37" s="49"/>
      <c r="BT37" s="49"/>
      <c r="BU37" s="49"/>
      <c r="BV37" s="49"/>
      <c r="BW37" s="49"/>
      <c r="BX37" s="49"/>
      <c r="BY37" s="49"/>
      <c r="BZ37" s="49"/>
      <c r="CA37" s="49"/>
      <c r="CB37" s="49"/>
      <c r="CC37" s="49"/>
      <c r="CD37" s="49"/>
      <c r="CE37" s="49"/>
      <c r="CF37" s="49">
        <v>91469.036572743964</v>
      </c>
      <c r="CG37" s="49"/>
      <c r="CH37" s="49"/>
      <c r="CI37" s="49"/>
      <c r="CJ37" s="49"/>
      <c r="CK37" s="49"/>
      <c r="CL37" s="49"/>
      <c r="CM37" s="49"/>
      <c r="CN37" s="49"/>
      <c r="CO37" s="49"/>
      <c r="CP37" s="49"/>
      <c r="CQ37" s="49"/>
      <c r="CR37" s="49"/>
      <c r="CS37" s="49"/>
      <c r="CT37" s="49"/>
      <c r="CU37" s="49"/>
      <c r="CV37" s="49"/>
      <c r="CW37" s="49"/>
      <c r="CX37" s="49"/>
      <c r="CY37" s="49"/>
      <c r="CZ37" s="49"/>
      <c r="DA37" s="49"/>
      <c r="DB37" s="49"/>
      <c r="DC37" s="49"/>
      <c r="DD37" s="49"/>
      <c r="DE37" s="49"/>
      <c r="DF37" s="49"/>
      <c r="DG37" s="49"/>
      <c r="DH37" s="49"/>
      <c r="DI37" s="49"/>
      <c r="DJ37" s="49"/>
      <c r="DK37" s="49"/>
      <c r="DL37" s="49"/>
      <c r="DM37" s="49"/>
      <c r="DN37" s="49"/>
      <c r="DO37" s="49"/>
      <c r="DP37" s="49"/>
      <c r="DQ37" s="49"/>
      <c r="DR37" s="49"/>
      <c r="DS37" s="49"/>
      <c r="DT37" s="49"/>
      <c r="DU37" s="49"/>
      <c r="DV37" s="49"/>
      <c r="DW37" s="49"/>
      <c r="DX37" s="49"/>
      <c r="DY37" s="49"/>
      <c r="DZ37" s="49"/>
      <c r="EA37" s="49"/>
      <c r="EB37" s="49"/>
      <c r="EC37" s="49"/>
      <c r="ED37" s="49"/>
      <c r="EE37" s="49"/>
      <c r="EF37" s="49"/>
      <c r="EG37" s="49"/>
      <c r="EH37" s="49"/>
      <c r="EI37" s="49"/>
      <c r="EJ37" s="49"/>
      <c r="EK37" s="49"/>
      <c r="EL37" s="49">
        <v>91469.036572743964</v>
      </c>
    </row>
    <row r="38" spans="1:142" x14ac:dyDescent="0.25">
      <c r="A38" s="47" t="s">
        <v>526</v>
      </c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  <c r="AF38" s="49"/>
      <c r="AG38" s="49"/>
      <c r="AH38" s="49"/>
      <c r="AI38" s="49"/>
      <c r="AJ38" s="49"/>
      <c r="AK38" s="49"/>
      <c r="AL38" s="49"/>
      <c r="AM38" s="49"/>
      <c r="AN38" s="49"/>
      <c r="AO38" s="49"/>
      <c r="AP38" s="49"/>
      <c r="AQ38" s="49"/>
      <c r="AR38" s="49"/>
      <c r="AS38" s="49"/>
      <c r="AT38" s="49"/>
      <c r="AU38" s="49"/>
      <c r="AV38" s="49"/>
      <c r="AW38" s="49"/>
      <c r="AX38" s="49"/>
      <c r="AY38" s="49"/>
      <c r="AZ38" s="49"/>
      <c r="BA38" s="49"/>
      <c r="BB38" s="49"/>
      <c r="BC38" s="49"/>
      <c r="BD38" s="49"/>
      <c r="BE38" s="49"/>
      <c r="BF38" s="49"/>
      <c r="BG38" s="49"/>
      <c r="BH38" s="49"/>
      <c r="BI38" s="49"/>
      <c r="BJ38" s="49"/>
      <c r="BK38" s="49"/>
      <c r="BL38" s="49"/>
      <c r="BM38" s="49"/>
      <c r="BN38" s="49"/>
      <c r="BO38" s="49"/>
      <c r="BP38" s="49"/>
      <c r="BQ38" s="49"/>
      <c r="BR38" s="49"/>
      <c r="BS38" s="49"/>
      <c r="BT38" s="49"/>
      <c r="BU38" s="49"/>
      <c r="BV38" s="49"/>
      <c r="BW38" s="49"/>
      <c r="BX38" s="49"/>
      <c r="BY38" s="49"/>
      <c r="BZ38" s="49"/>
      <c r="CA38" s="49"/>
      <c r="CB38" s="49"/>
      <c r="CC38" s="49"/>
      <c r="CD38" s="49"/>
      <c r="CE38" s="49"/>
      <c r="CF38" s="49"/>
      <c r="CG38" s="49">
        <v>53698.9174900871</v>
      </c>
      <c r="CH38" s="49"/>
      <c r="CI38" s="49"/>
      <c r="CJ38" s="49"/>
      <c r="CK38" s="49"/>
      <c r="CL38" s="49"/>
      <c r="CM38" s="49"/>
      <c r="CN38" s="49"/>
      <c r="CO38" s="49"/>
      <c r="CP38" s="49"/>
      <c r="CQ38" s="49"/>
      <c r="CR38" s="49"/>
      <c r="CS38" s="49"/>
      <c r="CT38" s="49"/>
      <c r="CU38" s="49"/>
      <c r="CV38" s="49"/>
      <c r="CW38" s="49"/>
      <c r="CX38" s="49"/>
      <c r="CY38" s="49"/>
      <c r="CZ38" s="49"/>
      <c r="DA38" s="49"/>
      <c r="DB38" s="49"/>
      <c r="DC38" s="49"/>
      <c r="DD38" s="49"/>
      <c r="DE38" s="49"/>
      <c r="DF38" s="49"/>
      <c r="DG38" s="49"/>
      <c r="DH38" s="49"/>
      <c r="DI38" s="49"/>
      <c r="DJ38" s="49"/>
      <c r="DK38" s="49"/>
      <c r="DL38" s="49"/>
      <c r="DM38" s="49"/>
      <c r="DN38" s="49"/>
      <c r="DO38" s="49"/>
      <c r="DP38" s="49"/>
      <c r="DQ38" s="49"/>
      <c r="DR38" s="49"/>
      <c r="DS38" s="49"/>
      <c r="DT38" s="49"/>
      <c r="DU38" s="49"/>
      <c r="DV38" s="49"/>
      <c r="DW38" s="49"/>
      <c r="DX38" s="49"/>
      <c r="DY38" s="49"/>
      <c r="DZ38" s="49"/>
      <c r="EA38" s="49"/>
      <c r="EB38" s="49"/>
      <c r="EC38" s="49"/>
      <c r="ED38" s="49"/>
      <c r="EE38" s="49"/>
      <c r="EF38" s="49"/>
      <c r="EG38" s="49"/>
      <c r="EH38" s="49"/>
      <c r="EI38" s="49"/>
      <c r="EJ38" s="49"/>
      <c r="EK38" s="49"/>
      <c r="EL38" s="49">
        <v>53698.9174900871</v>
      </c>
    </row>
    <row r="39" spans="1:142" x14ac:dyDescent="0.25">
      <c r="A39" s="47" t="s">
        <v>525</v>
      </c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E39" s="49"/>
      <c r="AF39" s="49"/>
      <c r="AG39" s="49"/>
      <c r="AH39" s="49"/>
      <c r="AI39" s="49"/>
      <c r="AJ39" s="49"/>
      <c r="AK39" s="49"/>
      <c r="AL39" s="49"/>
      <c r="AM39" s="49"/>
      <c r="AN39" s="49"/>
      <c r="AO39" s="49"/>
      <c r="AP39" s="49"/>
      <c r="AQ39" s="49"/>
      <c r="AR39" s="49"/>
      <c r="AS39" s="49"/>
      <c r="AT39" s="49"/>
      <c r="AU39" s="49"/>
      <c r="AV39" s="49"/>
      <c r="AW39" s="49"/>
      <c r="AX39" s="49"/>
      <c r="AY39" s="49"/>
      <c r="AZ39" s="49"/>
      <c r="BA39" s="49"/>
      <c r="BB39" s="49"/>
      <c r="BC39" s="49"/>
      <c r="BD39" s="49"/>
      <c r="BE39" s="49"/>
      <c r="BF39" s="49"/>
      <c r="BG39" s="49"/>
      <c r="BH39" s="49"/>
      <c r="BI39" s="49"/>
      <c r="BJ39" s="49"/>
      <c r="BK39" s="49"/>
      <c r="BL39" s="49"/>
      <c r="BM39" s="49"/>
      <c r="BN39" s="49"/>
      <c r="BO39" s="49"/>
      <c r="BP39" s="49"/>
      <c r="BQ39" s="49"/>
      <c r="BR39" s="49"/>
      <c r="BS39" s="49"/>
      <c r="BT39" s="49"/>
      <c r="BU39" s="49"/>
      <c r="BV39" s="49"/>
      <c r="BW39" s="49"/>
      <c r="BX39" s="49"/>
      <c r="BY39" s="49"/>
      <c r="BZ39" s="49"/>
      <c r="CA39" s="49"/>
      <c r="CB39" s="49"/>
      <c r="CC39" s="49"/>
      <c r="CD39" s="49"/>
      <c r="CE39" s="49"/>
      <c r="CF39" s="49"/>
      <c r="CG39" s="49"/>
      <c r="CH39" s="49">
        <v>36473.691071377209</v>
      </c>
      <c r="CI39" s="49"/>
      <c r="CJ39" s="49"/>
      <c r="CK39" s="49"/>
      <c r="CL39" s="49"/>
      <c r="CM39" s="49"/>
      <c r="CN39" s="49"/>
      <c r="CO39" s="49"/>
      <c r="CP39" s="49"/>
      <c r="CQ39" s="49"/>
      <c r="CR39" s="49"/>
      <c r="CS39" s="49"/>
      <c r="CT39" s="49"/>
      <c r="CU39" s="49"/>
      <c r="CV39" s="49"/>
      <c r="CW39" s="49"/>
      <c r="CX39" s="49"/>
      <c r="CY39" s="49"/>
      <c r="CZ39" s="49"/>
      <c r="DA39" s="49"/>
      <c r="DB39" s="49"/>
      <c r="DC39" s="49"/>
      <c r="DD39" s="49"/>
      <c r="DE39" s="49"/>
      <c r="DF39" s="49"/>
      <c r="DG39" s="49"/>
      <c r="DH39" s="49"/>
      <c r="DI39" s="49"/>
      <c r="DJ39" s="49"/>
      <c r="DK39" s="49"/>
      <c r="DL39" s="49"/>
      <c r="DM39" s="49"/>
      <c r="DN39" s="49"/>
      <c r="DO39" s="49"/>
      <c r="DP39" s="49"/>
      <c r="DQ39" s="49"/>
      <c r="DR39" s="49"/>
      <c r="DS39" s="49"/>
      <c r="DT39" s="49"/>
      <c r="DU39" s="49"/>
      <c r="DV39" s="49"/>
      <c r="DW39" s="49"/>
      <c r="DX39" s="49"/>
      <c r="DY39" s="49"/>
      <c r="DZ39" s="49"/>
      <c r="EA39" s="49"/>
      <c r="EB39" s="49"/>
      <c r="EC39" s="49"/>
      <c r="ED39" s="49"/>
      <c r="EE39" s="49"/>
      <c r="EF39" s="49"/>
      <c r="EG39" s="49"/>
      <c r="EH39" s="49"/>
      <c r="EI39" s="49"/>
      <c r="EJ39" s="49"/>
      <c r="EK39" s="49"/>
      <c r="EL39" s="49">
        <v>36473.691071377209</v>
      </c>
    </row>
    <row r="40" spans="1:142" x14ac:dyDescent="0.25">
      <c r="A40" s="47" t="s">
        <v>524</v>
      </c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E40" s="49"/>
      <c r="AF40" s="49"/>
      <c r="AG40" s="49"/>
      <c r="AH40" s="49"/>
      <c r="AI40" s="49"/>
      <c r="AJ40" s="49"/>
      <c r="AK40" s="49"/>
      <c r="AL40" s="49"/>
      <c r="AM40" s="49"/>
      <c r="AN40" s="49"/>
      <c r="AO40" s="49"/>
      <c r="AP40" s="49"/>
      <c r="AQ40" s="49"/>
      <c r="AR40" s="49"/>
      <c r="AS40" s="49"/>
      <c r="AT40" s="49"/>
      <c r="AU40" s="49"/>
      <c r="AV40" s="49"/>
      <c r="AW40" s="49"/>
      <c r="AX40" s="49"/>
      <c r="AY40" s="49"/>
      <c r="AZ40" s="49"/>
      <c r="BA40" s="49"/>
      <c r="BB40" s="49"/>
      <c r="BC40" s="49"/>
      <c r="BD40" s="49"/>
      <c r="BE40" s="49"/>
      <c r="BF40" s="49"/>
      <c r="BG40" s="49"/>
      <c r="BH40" s="49"/>
      <c r="BI40" s="49"/>
      <c r="BJ40" s="49"/>
      <c r="BK40" s="49"/>
      <c r="BL40" s="49"/>
      <c r="BM40" s="49"/>
      <c r="BN40" s="49"/>
      <c r="BO40" s="49"/>
      <c r="BP40" s="49"/>
      <c r="BQ40" s="49"/>
      <c r="BR40" s="49"/>
      <c r="BS40" s="49"/>
      <c r="BT40" s="49"/>
      <c r="BU40" s="49"/>
      <c r="BV40" s="49"/>
      <c r="BW40" s="49"/>
      <c r="BX40" s="49"/>
      <c r="BY40" s="49"/>
      <c r="BZ40" s="49"/>
      <c r="CA40" s="49"/>
      <c r="CB40" s="49"/>
      <c r="CC40" s="49"/>
      <c r="CD40" s="49"/>
      <c r="CE40" s="49"/>
      <c r="CF40" s="49"/>
      <c r="CG40" s="49"/>
      <c r="CH40" s="49"/>
      <c r="CI40" s="49">
        <v>179750.31350728092</v>
      </c>
      <c r="CJ40" s="49"/>
      <c r="CK40" s="49"/>
      <c r="CL40" s="49"/>
      <c r="CM40" s="49"/>
      <c r="CN40" s="49"/>
      <c r="CO40" s="49"/>
      <c r="CP40" s="49"/>
      <c r="CQ40" s="49"/>
      <c r="CR40" s="49"/>
      <c r="CS40" s="49"/>
      <c r="CT40" s="49"/>
      <c r="CU40" s="49"/>
      <c r="CV40" s="49"/>
      <c r="CW40" s="49"/>
      <c r="CX40" s="49"/>
      <c r="CY40" s="49"/>
      <c r="CZ40" s="49"/>
      <c r="DA40" s="49"/>
      <c r="DB40" s="49"/>
      <c r="DC40" s="49"/>
      <c r="DD40" s="49"/>
      <c r="DE40" s="49"/>
      <c r="DF40" s="49"/>
      <c r="DG40" s="49"/>
      <c r="DH40" s="49"/>
      <c r="DI40" s="49"/>
      <c r="DJ40" s="49"/>
      <c r="DK40" s="49"/>
      <c r="DL40" s="49"/>
      <c r="DM40" s="49"/>
      <c r="DN40" s="49"/>
      <c r="DO40" s="49"/>
      <c r="DP40" s="49"/>
      <c r="DQ40" s="49"/>
      <c r="DR40" s="49"/>
      <c r="DS40" s="49"/>
      <c r="DT40" s="49"/>
      <c r="DU40" s="49"/>
      <c r="DV40" s="49"/>
      <c r="DW40" s="49"/>
      <c r="DX40" s="49"/>
      <c r="DY40" s="49"/>
      <c r="DZ40" s="49"/>
      <c r="EA40" s="49"/>
      <c r="EB40" s="49"/>
      <c r="EC40" s="49"/>
      <c r="ED40" s="49"/>
      <c r="EE40" s="49"/>
      <c r="EF40" s="49"/>
      <c r="EG40" s="49"/>
      <c r="EH40" s="49"/>
      <c r="EI40" s="49"/>
      <c r="EJ40" s="49"/>
      <c r="EK40" s="49"/>
      <c r="EL40" s="49">
        <v>179750.31350728092</v>
      </c>
    </row>
    <row r="41" spans="1:142" x14ac:dyDescent="0.25">
      <c r="A41" s="47" t="s">
        <v>523</v>
      </c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E41" s="49"/>
      <c r="AF41" s="49"/>
      <c r="AG41" s="49"/>
      <c r="AH41" s="49"/>
      <c r="AI41" s="49"/>
      <c r="AJ41" s="49"/>
      <c r="AK41" s="49"/>
      <c r="AL41" s="49"/>
      <c r="AM41" s="49"/>
      <c r="AN41" s="49"/>
      <c r="AO41" s="49"/>
      <c r="AP41" s="49"/>
      <c r="AQ41" s="49"/>
      <c r="AR41" s="49"/>
      <c r="AS41" s="49"/>
      <c r="AT41" s="49"/>
      <c r="AU41" s="49"/>
      <c r="AV41" s="49"/>
      <c r="AW41" s="49"/>
      <c r="AX41" s="49"/>
      <c r="AY41" s="49"/>
      <c r="AZ41" s="49"/>
      <c r="BA41" s="49"/>
      <c r="BB41" s="49"/>
      <c r="BC41" s="49"/>
      <c r="BD41" s="49"/>
      <c r="BE41" s="49"/>
      <c r="BF41" s="49"/>
      <c r="BG41" s="49"/>
      <c r="BH41" s="49"/>
      <c r="BI41" s="49"/>
      <c r="BJ41" s="49"/>
      <c r="BK41" s="49"/>
      <c r="BL41" s="49"/>
      <c r="BM41" s="49"/>
      <c r="BN41" s="49"/>
      <c r="BO41" s="49"/>
      <c r="BP41" s="49"/>
      <c r="BQ41" s="49"/>
      <c r="BR41" s="49"/>
      <c r="BS41" s="49"/>
      <c r="BT41" s="49"/>
      <c r="BU41" s="49"/>
      <c r="BV41" s="49"/>
      <c r="BW41" s="49"/>
      <c r="BX41" s="49"/>
      <c r="BY41" s="49"/>
      <c r="BZ41" s="49"/>
      <c r="CA41" s="49"/>
      <c r="CB41" s="49"/>
      <c r="CC41" s="49"/>
      <c r="CD41" s="49"/>
      <c r="CE41" s="49"/>
      <c r="CF41" s="49"/>
      <c r="CG41" s="49"/>
      <c r="CH41" s="49"/>
      <c r="CI41" s="49"/>
      <c r="CJ41" s="49">
        <v>19232.415690242549</v>
      </c>
      <c r="CK41" s="49"/>
      <c r="CL41" s="49"/>
      <c r="CM41" s="49"/>
      <c r="CN41" s="49"/>
      <c r="CO41" s="49"/>
      <c r="CP41" s="49"/>
      <c r="CQ41" s="49"/>
      <c r="CR41" s="49"/>
      <c r="CS41" s="49"/>
      <c r="CT41" s="49"/>
      <c r="CU41" s="49"/>
      <c r="CV41" s="49"/>
      <c r="CW41" s="49"/>
      <c r="CX41" s="49"/>
      <c r="CY41" s="49"/>
      <c r="CZ41" s="49"/>
      <c r="DA41" s="49"/>
      <c r="DB41" s="49"/>
      <c r="DC41" s="49"/>
      <c r="DD41" s="49"/>
      <c r="DE41" s="49"/>
      <c r="DF41" s="49"/>
      <c r="DG41" s="49"/>
      <c r="DH41" s="49"/>
      <c r="DI41" s="49"/>
      <c r="DJ41" s="49"/>
      <c r="DK41" s="49"/>
      <c r="DL41" s="49"/>
      <c r="DM41" s="49"/>
      <c r="DN41" s="49"/>
      <c r="DO41" s="49"/>
      <c r="DP41" s="49"/>
      <c r="DQ41" s="49"/>
      <c r="DR41" s="49"/>
      <c r="DS41" s="49"/>
      <c r="DT41" s="49"/>
      <c r="DU41" s="49"/>
      <c r="DV41" s="49"/>
      <c r="DW41" s="49"/>
      <c r="DX41" s="49"/>
      <c r="DY41" s="49"/>
      <c r="DZ41" s="49"/>
      <c r="EA41" s="49"/>
      <c r="EB41" s="49"/>
      <c r="EC41" s="49"/>
      <c r="ED41" s="49"/>
      <c r="EE41" s="49"/>
      <c r="EF41" s="49"/>
      <c r="EG41" s="49"/>
      <c r="EH41" s="49"/>
      <c r="EI41" s="49"/>
      <c r="EJ41" s="49"/>
      <c r="EK41" s="49"/>
      <c r="EL41" s="49">
        <v>19232.415690242549</v>
      </c>
    </row>
    <row r="42" spans="1:142" x14ac:dyDescent="0.25">
      <c r="A42" s="47" t="s">
        <v>522</v>
      </c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E42" s="49"/>
      <c r="AF42" s="49"/>
      <c r="AG42" s="49"/>
      <c r="AH42" s="49"/>
      <c r="AI42" s="49"/>
      <c r="AJ42" s="49"/>
      <c r="AK42" s="49"/>
      <c r="AL42" s="49"/>
      <c r="AM42" s="49"/>
      <c r="AN42" s="49"/>
      <c r="AO42" s="49"/>
      <c r="AP42" s="49"/>
      <c r="AQ42" s="49"/>
      <c r="AR42" s="49"/>
      <c r="AS42" s="49"/>
      <c r="AT42" s="49"/>
      <c r="AU42" s="49"/>
      <c r="AV42" s="49"/>
      <c r="AW42" s="49"/>
      <c r="AX42" s="49"/>
      <c r="AY42" s="49"/>
      <c r="AZ42" s="49"/>
      <c r="BA42" s="49"/>
      <c r="BB42" s="49"/>
      <c r="BC42" s="49"/>
      <c r="BD42" s="49"/>
      <c r="BE42" s="49"/>
      <c r="BF42" s="49"/>
      <c r="BG42" s="49"/>
      <c r="BH42" s="49"/>
      <c r="BI42" s="49"/>
      <c r="BJ42" s="49"/>
      <c r="BK42" s="49"/>
      <c r="BL42" s="49"/>
      <c r="BM42" s="49"/>
      <c r="BN42" s="49"/>
      <c r="BO42" s="49"/>
      <c r="BP42" s="49"/>
      <c r="BQ42" s="49"/>
      <c r="BR42" s="49"/>
      <c r="BS42" s="49"/>
      <c r="BT42" s="49"/>
      <c r="BU42" s="49"/>
      <c r="BV42" s="49"/>
      <c r="BW42" s="49"/>
      <c r="BX42" s="49"/>
      <c r="BY42" s="49"/>
      <c r="BZ42" s="49"/>
      <c r="CA42" s="49"/>
      <c r="CB42" s="49"/>
      <c r="CC42" s="49"/>
      <c r="CD42" s="49"/>
      <c r="CE42" s="49"/>
      <c r="CF42" s="49"/>
      <c r="CG42" s="49"/>
      <c r="CH42" s="49"/>
      <c r="CI42" s="49"/>
      <c r="CJ42" s="49"/>
      <c r="CK42" s="49">
        <v>19730.995927888711</v>
      </c>
      <c r="CL42" s="49"/>
      <c r="CM42" s="49"/>
      <c r="CN42" s="49"/>
      <c r="CO42" s="49"/>
      <c r="CP42" s="49"/>
      <c r="CQ42" s="49"/>
      <c r="CR42" s="49"/>
      <c r="CS42" s="49"/>
      <c r="CT42" s="49"/>
      <c r="CU42" s="49"/>
      <c r="CV42" s="49"/>
      <c r="CW42" s="49"/>
      <c r="CX42" s="49"/>
      <c r="CY42" s="49"/>
      <c r="CZ42" s="49"/>
      <c r="DA42" s="49"/>
      <c r="DB42" s="49"/>
      <c r="DC42" s="49"/>
      <c r="DD42" s="49"/>
      <c r="DE42" s="49"/>
      <c r="DF42" s="49"/>
      <c r="DG42" s="49"/>
      <c r="DH42" s="49"/>
      <c r="DI42" s="49"/>
      <c r="DJ42" s="49"/>
      <c r="DK42" s="49"/>
      <c r="DL42" s="49"/>
      <c r="DM42" s="49"/>
      <c r="DN42" s="49"/>
      <c r="DO42" s="49"/>
      <c r="DP42" s="49"/>
      <c r="DQ42" s="49"/>
      <c r="DR42" s="49"/>
      <c r="DS42" s="49"/>
      <c r="DT42" s="49"/>
      <c r="DU42" s="49"/>
      <c r="DV42" s="49"/>
      <c r="DW42" s="49"/>
      <c r="DX42" s="49"/>
      <c r="DY42" s="49"/>
      <c r="DZ42" s="49"/>
      <c r="EA42" s="49"/>
      <c r="EB42" s="49"/>
      <c r="EC42" s="49"/>
      <c r="ED42" s="49"/>
      <c r="EE42" s="49"/>
      <c r="EF42" s="49"/>
      <c r="EG42" s="49"/>
      <c r="EH42" s="49"/>
      <c r="EI42" s="49"/>
      <c r="EJ42" s="49"/>
      <c r="EK42" s="49"/>
      <c r="EL42" s="49">
        <v>19730.995927888711</v>
      </c>
    </row>
    <row r="43" spans="1:142" x14ac:dyDescent="0.25">
      <c r="A43" s="47" t="s">
        <v>521</v>
      </c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E43" s="49"/>
      <c r="AF43" s="49"/>
      <c r="AG43" s="49"/>
      <c r="AH43" s="49"/>
      <c r="AI43" s="49"/>
      <c r="AJ43" s="49"/>
      <c r="AK43" s="49"/>
      <c r="AL43" s="49"/>
      <c r="AM43" s="49"/>
      <c r="AN43" s="49"/>
      <c r="AO43" s="49"/>
      <c r="AP43" s="49"/>
      <c r="AQ43" s="49"/>
      <c r="AR43" s="49"/>
      <c r="AS43" s="49"/>
      <c r="AT43" s="49"/>
      <c r="AU43" s="49"/>
      <c r="AV43" s="49"/>
      <c r="AW43" s="49"/>
      <c r="AX43" s="49"/>
      <c r="AY43" s="49"/>
      <c r="AZ43" s="49"/>
      <c r="BA43" s="49"/>
      <c r="BB43" s="49"/>
      <c r="BC43" s="49"/>
      <c r="BD43" s="49"/>
      <c r="BE43" s="49"/>
      <c r="BF43" s="49"/>
      <c r="BG43" s="49"/>
      <c r="BH43" s="49"/>
      <c r="BI43" s="49"/>
      <c r="BJ43" s="49"/>
      <c r="BK43" s="49"/>
      <c r="BL43" s="49"/>
      <c r="BM43" s="49"/>
      <c r="BN43" s="49"/>
      <c r="BO43" s="49"/>
      <c r="BP43" s="49"/>
      <c r="BQ43" s="49"/>
      <c r="BR43" s="49"/>
      <c r="BS43" s="49"/>
      <c r="BT43" s="49"/>
      <c r="BU43" s="49"/>
      <c r="BV43" s="49"/>
      <c r="BW43" s="49"/>
      <c r="BX43" s="49"/>
      <c r="BY43" s="49"/>
      <c r="BZ43" s="49"/>
      <c r="CA43" s="49"/>
      <c r="CB43" s="49"/>
      <c r="CC43" s="49"/>
      <c r="CD43" s="49"/>
      <c r="CE43" s="49"/>
      <c r="CF43" s="49"/>
      <c r="CG43" s="49"/>
      <c r="CH43" s="49"/>
      <c r="CI43" s="49"/>
      <c r="CJ43" s="49"/>
      <c r="CK43" s="49"/>
      <c r="CL43" s="49">
        <v>49317.260275924687</v>
      </c>
      <c r="CM43" s="49"/>
      <c r="CN43" s="49"/>
      <c r="CO43" s="49"/>
      <c r="CP43" s="49"/>
      <c r="CQ43" s="49"/>
      <c r="CR43" s="49"/>
      <c r="CS43" s="49"/>
      <c r="CT43" s="49"/>
      <c r="CU43" s="49"/>
      <c r="CV43" s="49"/>
      <c r="CW43" s="49"/>
      <c r="CX43" s="49"/>
      <c r="CY43" s="49"/>
      <c r="CZ43" s="49"/>
      <c r="DA43" s="49"/>
      <c r="DB43" s="49"/>
      <c r="DC43" s="49"/>
      <c r="DD43" s="49"/>
      <c r="DE43" s="49"/>
      <c r="DF43" s="49"/>
      <c r="DG43" s="49"/>
      <c r="DH43" s="49"/>
      <c r="DI43" s="49"/>
      <c r="DJ43" s="49"/>
      <c r="DK43" s="49"/>
      <c r="DL43" s="49"/>
      <c r="DM43" s="49"/>
      <c r="DN43" s="49"/>
      <c r="DO43" s="49"/>
      <c r="DP43" s="49"/>
      <c r="DQ43" s="49"/>
      <c r="DR43" s="49"/>
      <c r="DS43" s="49"/>
      <c r="DT43" s="49"/>
      <c r="DU43" s="49"/>
      <c r="DV43" s="49"/>
      <c r="DW43" s="49"/>
      <c r="DX43" s="49"/>
      <c r="DY43" s="49"/>
      <c r="DZ43" s="49"/>
      <c r="EA43" s="49"/>
      <c r="EB43" s="49"/>
      <c r="EC43" s="49"/>
      <c r="ED43" s="49"/>
      <c r="EE43" s="49"/>
      <c r="EF43" s="49"/>
      <c r="EG43" s="49"/>
      <c r="EH43" s="49"/>
      <c r="EI43" s="49"/>
      <c r="EJ43" s="49"/>
      <c r="EK43" s="49"/>
      <c r="EL43" s="49">
        <v>49317.260275924687</v>
      </c>
    </row>
    <row r="44" spans="1:142" x14ac:dyDescent="0.25">
      <c r="A44" s="47" t="s">
        <v>520</v>
      </c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E44" s="49"/>
      <c r="AF44" s="49"/>
      <c r="AG44" s="49"/>
      <c r="AH44" s="49"/>
      <c r="AI44" s="49"/>
      <c r="AJ44" s="49"/>
      <c r="AK44" s="49"/>
      <c r="AL44" s="49"/>
      <c r="AM44" s="49"/>
      <c r="AN44" s="49"/>
      <c r="AO44" s="49"/>
      <c r="AP44" s="49"/>
      <c r="AQ44" s="49"/>
      <c r="AR44" s="49"/>
      <c r="AS44" s="49"/>
      <c r="AT44" s="49"/>
      <c r="AU44" s="49"/>
      <c r="AV44" s="49"/>
      <c r="AW44" s="49"/>
      <c r="AX44" s="49"/>
      <c r="AY44" s="49"/>
      <c r="AZ44" s="49"/>
      <c r="BA44" s="49"/>
      <c r="BB44" s="49"/>
      <c r="BC44" s="49"/>
      <c r="BD44" s="49"/>
      <c r="BE44" s="49"/>
      <c r="BF44" s="49"/>
      <c r="BG44" s="49"/>
      <c r="BH44" s="49"/>
      <c r="BI44" s="49"/>
      <c r="BJ44" s="49"/>
      <c r="BK44" s="49"/>
      <c r="BL44" s="49"/>
      <c r="BM44" s="49"/>
      <c r="BN44" s="49"/>
      <c r="BO44" s="49"/>
      <c r="BP44" s="49"/>
      <c r="BQ44" s="49"/>
      <c r="BR44" s="49"/>
      <c r="BS44" s="49"/>
      <c r="BT44" s="49"/>
      <c r="BU44" s="49"/>
      <c r="BV44" s="49"/>
      <c r="BW44" s="49"/>
      <c r="BX44" s="49"/>
      <c r="BY44" s="49"/>
      <c r="BZ44" s="49"/>
      <c r="CA44" s="49"/>
      <c r="CB44" s="49"/>
      <c r="CC44" s="49"/>
      <c r="CD44" s="49"/>
      <c r="CE44" s="49"/>
      <c r="CF44" s="49"/>
      <c r="CG44" s="49"/>
      <c r="CH44" s="49"/>
      <c r="CI44" s="49"/>
      <c r="CJ44" s="49"/>
      <c r="CK44" s="49"/>
      <c r="CL44" s="49"/>
      <c r="CM44" s="49">
        <v>141552.76171426754</v>
      </c>
      <c r="CN44" s="49"/>
      <c r="CO44" s="49"/>
      <c r="CP44" s="49"/>
      <c r="CQ44" s="49"/>
      <c r="CR44" s="49"/>
      <c r="CS44" s="49"/>
      <c r="CT44" s="49"/>
      <c r="CU44" s="49"/>
      <c r="CV44" s="49"/>
      <c r="CW44" s="49"/>
      <c r="CX44" s="49"/>
      <c r="CY44" s="49"/>
      <c r="CZ44" s="49"/>
      <c r="DA44" s="49"/>
      <c r="DB44" s="49"/>
      <c r="DC44" s="49"/>
      <c r="DD44" s="49"/>
      <c r="DE44" s="49"/>
      <c r="DF44" s="49"/>
      <c r="DG44" s="49"/>
      <c r="DH44" s="49"/>
      <c r="DI44" s="49"/>
      <c r="DJ44" s="49"/>
      <c r="DK44" s="49"/>
      <c r="DL44" s="49"/>
      <c r="DM44" s="49"/>
      <c r="DN44" s="49"/>
      <c r="DO44" s="49"/>
      <c r="DP44" s="49"/>
      <c r="DQ44" s="49"/>
      <c r="DR44" s="49"/>
      <c r="DS44" s="49"/>
      <c r="DT44" s="49"/>
      <c r="DU44" s="49"/>
      <c r="DV44" s="49"/>
      <c r="DW44" s="49"/>
      <c r="DX44" s="49"/>
      <c r="DY44" s="49"/>
      <c r="DZ44" s="49"/>
      <c r="EA44" s="49"/>
      <c r="EB44" s="49"/>
      <c r="EC44" s="49"/>
      <c r="ED44" s="49"/>
      <c r="EE44" s="49"/>
      <c r="EF44" s="49"/>
      <c r="EG44" s="49"/>
      <c r="EH44" s="49"/>
      <c r="EI44" s="49"/>
      <c r="EJ44" s="49"/>
      <c r="EK44" s="49"/>
      <c r="EL44" s="49">
        <v>141552.76171426754</v>
      </c>
    </row>
    <row r="45" spans="1:142" x14ac:dyDescent="0.25">
      <c r="A45" s="47" t="s">
        <v>519</v>
      </c>
      <c r="B45" s="49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  <c r="AA45" s="49"/>
      <c r="AB45" s="49"/>
      <c r="AC45" s="49"/>
      <c r="AD45" s="49"/>
      <c r="AE45" s="49"/>
      <c r="AF45" s="49"/>
      <c r="AG45" s="49"/>
      <c r="AH45" s="49"/>
      <c r="AI45" s="49"/>
      <c r="AJ45" s="49"/>
      <c r="AK45" s="49"/>
      <c r="AL45" s="49"/>
      <c r="AM45" s="49"/>
      <c r="AN45" s="49"/>
      <c r="AO45" s="49"/>
      <c r="AP45" s="49"/>
      <c r="AQ45" s="49"/>
      <c r="AR45" s="49"/>
      <c r="AS45" s="49"/>
      <c r="AT45" s="49"/>
      <c r="AU45" s="49"/>
      <c r="AV45" s="49"/>
      <c r="AW45" s="49"/>
      <c r="AX45" s="49"/>
      <c r="AY45" s="49"/>
      <c r="AZ45" s="49"/>
      <c r="BA45" s="49"/>
      <c r="BB45" s="49"/>
      <c r="BC45" s="49"/>
      <c r="BD45" s="49"/>
      <c r="BE45" s="49"/>
      <c r="BF45" s="49"/>
      <c r="BG45" s="49"/>
      <c r="BH45" s="49"/>
      <c r="BI45" s="49"/>
      <c r="BJ45" s="49"/>
      <c r="BK45" s="49"/>
      <c r="BL45" s="49"/>
      <c r="BM45" s="49"/>
      <c r="BN45" s="49"/>
      <c r="BO45" s="49"/>
      <c r="BP45" s="49"/>
      <c r="BQ45" s="49"/>
      <c r="BR45" s="49"/>
      <c r="BS45" s="49"/>
      <c r="BT45" s="49"/>
      <c r="BU45" s="49"/>
      <c r="BV45" s="49"/>
      <c r="BW45" s="49"/>
      <c r="BX45" s="49"/>
      <c r="BY45" s="49"/>
      <c r="BZ45" s="49"/>
      <c r="CA45" s="49"/>
      <c r="CB45" s="49"/>
      <c r="CC45" s="49"/>
      <c r="CD45" s="49"/>
      <c r="CE45" s="49"/>
      <c r="CF45" s="49"/>
      <c r="CG45" s="49"/>
      <c r="CH45" s="49"/>
      <c r="CI45" s="49"/>
      <c r="CJ45" s="49"/>
      <c r="CK45" s="49"/>
      <c r="CL45" s="49"/>
      <c r="CM45" s="49"/>
      <c r="CN45" s="49">
        <v>50240.643179344377</v>
      </c>
      <c r="CO45" s="49"/>
      <c r="CP45" s="49"/>
      <c r="CQ45" s="49"/>
      <c r="CR45" s="49"/>
      <c r="CS45" s="49"/>
      <c r="CT45" s="49"/>
      <c r="CU45" s="49"/>
      <c r="CV45" s="49"/>
      <c r="CW45" s="49"/>
      <c r="CX45" s="49"/>
      <c r="CY45" s="49"/>
      <c r="CZ45" s="49"/>
      <c r="DA45" s="49"/>
      <c r="DB45" s="49"/>
      <c r="DC45" s="49"/>
      <c r="DD45" s="49"/>
      <c r="DE45" s="49"/>
      <c r="DF45" s="49"/>
      <c r="DG45" s="49"/>
      <c r="DH45" s="49"/>
      <c r="DI45" s="49"/>
      <c r="DJ45" s="49"/>
      <c r="DK45" s="49"/>
      <c r="DL45" s="49"/>
      <c r="DM45" s="49"/>
      <c r="DN45" s="49"/>
      <c r="DO45" s="49"/>
      <c r="DP45" s="49"/>
      <c r="DQ45" s="49"/>
      <c r="DR45" s="49"/>
      <c r="DS45" s="49"/>
      <c r="DT45" s="49"/>
      <c r="DU45" s="49"/>
      <c r="DV45" s="49"/>
      <c r="DW45" s="49"/>
      <c r="DX45" s="49"/>
      <c r="DY45" s="49"/>
      <c r="DZ45" s="49"/>
      <c r="EA45" s="49"/>
      <c r="EB45" s="49"/>
      <c r="EC45" s="49"/>
      <c r="ED45" s="49"/>
      <c r="EE45" s="49"/>
      <c r="EF45" s="49"/>
      <c r="EG45" s="49"/>
      <c r="EH45" s="49"/>
      <c r="EI45" s="49"/>
      <c r="EJ45" s="49"/>
      <c r="EK45" s="49"/>
      <c r="EL45" s="49">
        <v>50240.643179344377</v>
      </c>
    </row>
    <row r="46" spans="1:142" x14ac:dyDescent="0.25">
      <c r="A46" s="47" t="s">
        <v>518</v>
      </c>
      <c r="B46" s="49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  <c r="AA46" s="49"/>
      <c r="AB46" s="49"/>
      <c r="AC46" s="49"/>
      <c r="AD46" s="49"/>
      <c r="AE46" s="49"/>
      <c r="AF46" s="49"/>
      <c r="AG46" s="49"/>
      <c r="AH46" s="49"/>
      <c r="AI46" s="49"/>
      <c r="AJ46" s="49"/>
      <c r="AK46" s="49"/>
      <c r="AL46" s="49"/>
      <c r="AM46" s="49"/>
      <c r="AN46" s="49"/>
      <c r="AO46" s="49"/>
      <c r="AP46" s="49"/>
      <c r="AQ46" s="49"/>
      <c r="AR46" s="49"/>
      <c r="AS46" s="49"/>
      <c r="AT46" s="49"/>
      <c r="AU46" s="49"/>
      <c r="AV46" s="49"/>
      <c r="AW46" s="49"/>
      <c r="AX46" s="49"/>
      <c r="AY46" s="49"/>
      <c r="AZ46" s="49"/>
      <c r="BA46" s="49"/>
      <c r="BB46" s="49"/>
      <c r="BC46" s="49"/>
      <c r="BD46" s="49"/>
      <c r="BE46" s="49"/>
      <c r="BF46" s="49"/>
      <c r="BG46" s="49"/>
      <c r="BH46" s="49"/>
      <c r="BI46" s="49"/>
      <c r="BJ46" s="49"/>
      <c r="BK46" s="49"/>
      <c r="BL46" s="49"/>
      <c r="BM46" s="49"/>
      <c r="BN46" s="49"/>
      <c r="BO46" s="49"/>
      <c r="BP46" s="49"/>
      <c r="BQ46" s="49"/>
      <c r="BR46" s="49"/>
      <c r="BS46" s="49"/>
      <c r="BT46" s="49"/>
      <c r="BU46" s="49"/>
      <c r="BV46" s="49"/>
      <c r="BW46" s="49"/>
      <c r="BX46" s="49"/>
      <c r="BY46" s="49"/>
      <c r="BZ46" s="49"/>
      <c r="CA46" s="49"/>
      <c r="CB46" s="49"/>
      <c r="CC46" s="49"/>
      <c r="CD46" s="49"/>
      <c r="CE46" s="49"/>
      <c r="CF46" s="49"/>
      <c r="CG46" s="49"/>
      <c r="CH46" s="49"/>
      <c r="CI46" s="49"/>
      <c r="CJ46" s="49"/>
      <c r="CK46" s="49"/>
      <c r="CL46" s="49"/>
      <c r="CM46" s="49"/>
      <c r="CN46" s="49"/>
      <c r="CO46" s="49">
        <v>372366.40617693763</v>
      </c>
      <c r="CP46" s="49"/>
      <c r="CQ46" s="49"/>
      <c r="CR46" s="49"/>
      <c r="CS46" s="49"/>
      <c r="CT46" s="49"/>
      <c r="CU46" s="49"/>
      <c r="CV46" s="49"/>
      <c r="CW46" s="49"/>
      <c r="CX46" s="49"/>
      <c r="CY46" s="49"/>
      <c r="CZ46" s="49"/>
      <c r="DA46" s="49"/>
      <c r="DB46" s="49"/>
      <c r="DC46" s="49"/>
      <c r="DD46" s="49"/>
      <c r="DE46" s="49"/>
      <c r="DF46" s="49"/>
      <c r="DG46" s="49"/>
      <c r="DH46" s="49"/>
      <c r="DI46" s="49"/>
      <c r="DJ46" s="49"/>
      <c r="DK46" s="49"/>
      <c r="DL46" s="49"/>
      <c r="DM46" s="49"/>
      <c r="DN46" s="49"/>
      <c r="DO46" s="49"/>
      <c r="DP46" s="49"/>
      <c r="DQ46" s="49"/>
      <c r="DR46" s="49"/>
      <c r="DS46" s="49"/>
      <c r="DT46" s="49"/>
      <c r="DU46" s="49"/>
      <c r="DV46" s="49"/>
      <c r="DW46" s="49"/>
      <c r="DX46" s="49"/>
      <c r="DY46" s="49"/>
      <c r="DZ46" s="49"/>
      <c r="EA46" s="49"/>
      <c r="EB46" s="49"/>
      <c r="EC46" s="49"/>
      <c r="ED46" s="49"/>
      <c r="EE46" s="49"/>
      <c r="EF46" s="49"/>
      <c r="EG46" s="49"/>
      <c r="EH46" s="49"/>
      <c r="EI46" s="49"/>
      <c r="EJ46" s="49"/>
      <c r="EK46" s="49"/>
      <c r="EL46" s="49">
        <v>372366.40617693763</v>
      </c>
    </row>
    <row r="47" spans="1:142" x14ac:dyDescent="0.25">
      <c r="A47" s="47" t="s">
        <v>517</v>
      </c>
      <c r="B47" s="49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  <c r="AC47" s="49"/>
      <c r="AD47" s="49"/>
      <c r="AE47" s="49"/>
      <c r="AF47" s="49"/>
      <c r="AG47" s="49"/>
      <c r="AH47" s="49"/>
      <c r="AI47" s="49"/>
      <c r="AJ47" s="49"/>
      <c r="AK47" s="49"/>
      <c r="AL47" s="49"/>
      <c r="AM47" s="49"/>
      <c r="AN47" s="49"/>
      <c r="AO47" s="49"/>
      <c r="AP47" s="49"/>
      <c r="AQ47" s="49"/>
      <c r="AR47" s="49"/>
      <c r="AS47" s="49"/>
      <c r="AT47" s="49"/>
      <c r="AU47" s="49"/>
      <c r="AV47" s="49"/>
      <c r="AW47" s="49"/>
      <c r="AX47" s="49"/>
      <c r="AY47" s="49"/>
      <c r="AZ47" s="49"/>
      <c r="BA47" s="49"/>
      <c r="BB47" s="49"/>
      <c r="BC47" s="49"/>
      <c r="BD47" s="49"/>
      <c r="BE47" s="49"/>
      <c r="BF47" s="49"/>
      <c r="BG47" s="49"/>
      <c r="BH47" s="49"/>
      <c r="BI47" s="49"/>
      <c r="BJ47" s="49"/>
      <c r="BK47" s="49"/>
      <c r="BL47" s="49"/>
      <c r="BM47" s="49"/>
      <c r="BN47" s="49"/>
      <c r="BO47" s="49"/>
      <c r="BP47" s="49"/>
      <c r="BQ47" s="49"/>
      <c r="BR47" s="49"/>
      <c r="BS47" s="49"/>
      <c r="BT47" s="49"/>
      <c r="BU47" s="49"/>
      <c r="BV47" s="49"/>
      <c r="BW47" s="49"/>
      <c r="BX47" s="49"/>
      <c r="BY47" s="49"/>
      <c r="BZ47" s="49"/>
      <c r="CA47" s="49"/>
      <c r="CB47" s="49"/>
      <c r="CC47" s="49"/>
      <c r="CD47" s="49"/>
      <c r="CE47" s="49"/>
      <c r="CF47" s="49"/>
      <c r="CG47" s="49"/>
      <c r="CH47" s="49"/>
      <c r="CI47" s="49"/>
      <c r="CJ47" s="49"/>
      <c r="CK47" s="49"/>
      <c r="CL47" s="49"/>
      <c r="CM47" s="49"/>
      <c r="CN47" s="49"/>
      <c r="CO47" s="49"/>
      <c r="CP47" s="49">
        <v>702232.04950263188</v>
      </c>
      <c r="CQ47" s="49"/>
      <c r="CR47" s="49"/>
      <c r="CS47" s="49"/>
      <c r="CT47" s="49"/>
      <c r="CU47" s="49"/>
      <c r="CV47" s="49"/>
      <c r="CW47" s="49"/>
      <c r="CX47" s="49"/>
      <c r="CY47" s="49"/>
      <c r="CZ47" s="49"/>
      <c r="DA47" s="49"/>
      <c r="DB47" s="49"/>
      <c r="DC47" s="49"/>
      <c r="DD47" s="49"/>
      <c r="DE47" s="49"/>
      <c r="DF47" s="49"/>
      <c r="DG47" s="49"/>
      <c r="DH47" s="49"/>
      <c r="DI47" s="49"/>
      <c r="DJ47" s="49"/>
      <c r="DK47" s="49"/>
      <c r="DL47" s="49"/>
      <c r="DM47" s="49"/>
      <c r="DN47" s="49"/>
      <c r="DO47" s="49"/>
      <c r="DP47" s="49"/>
      <c r="DQ47" s="49"/>
      <c r="DR47" s="49"/>
      <c r="DS47" s="49"/>
      <c r="DT47" s="49"/>
      <c r="DU47" s="49"/>
      <c r="DV47" s="49"/>
      <c r="DW47" s="49"/>
      <c r="DX47" s="49"/>
      <c r="DY47" s="49"/>
      <c r="DZ47" s="49"/>
      <c r="EA47" s="49"/>
      <c r="EB47" s="49"/>
      <c r="EC47" s="49"/>
      <c r="ED47" s="49"/>
      <c r="EE47" s="49"/>
      <c r="EF47" s="49"/>
      <c r="EG47" s="49"/>
      <c r="EH47" s="49"/>
      <c r="EI47" s="49"/>
      <c r="EJ47" s="49"/>
      <c r="EK47" s="49"/>
      <c r="EL47" s="49">
        <v>702232.04950263188</v>
      </c>
    </row>
    <row r="48" spans="1:142" x14ac:dyDescent="0.25">
      <c r="A48" s="47" t="s">
        <v>516</v>
      </c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E48" s="49"/>
      <c r="AF48" s="49"/>
      <c r="AG48" s="49"/>
      <c r="AH48" s="49"/>
      <c r="AI48" s="49"/>
      <c r="AJ48" s="49"/>
      <c r="AK48" s="49"/>
      <c r="AL48" s="49"/>
      <c r="AM48" s="49"/>
      <c r="AN48" s="49"/>
      <c r="AO48" s="49"/>
      <c r="AP48" s="49"/>
      <c r="AQ48" s="49"/>
      <c r="AR48" s="49"/>
      <c r="AS48" s="49"/>
      <c r="AT48" s="49"/>
      <c r="AU48" s="49"/>
      <c r="AV48" s="49"/>
      <c r="AW48" s="49"/>
      <c r="AX48" s="49"/>
      <c r="AY48" s="49"/>
      <c r="AZ48" s="49"/>
      <c r="BA48" s="49"/>
      <c r="BB48" s="49"/>
      <c r="BC48" s="49"/>
      <c r="BD48" s="49"/>
      <c r="BE48" s="49"/>
      <c r="BF48" s="49"/>
      <c r="BG48" s="49"/>
      <c r="BH48" s="49"/>
      <c r="BI48" s="49"/>
      <c r="BJ48" s="49"/>
      <c r="BK48" s="49"/>
      <c r="BL48" s="49"/>
      <c r="BM48" s="49"/>
      <c r="BN48" s="49"/>
      <c r="BO48" s="49"/>
      <c r="BP48" s="49"/>
      <c r="BQ48" s="49"/>
      <c r="BR48" s="49"/>
      <c r="BS48" s="49"/>
      <c r="BT48" s="49"/>
      <c r="BU48" s="49"/>
      <c r="BV48" s="49"/>
      <c r="BW48" s="49"/>
      <c r="BX48" s="49"/>
      <c r="BY48" s="49"/>
      <c r="BZ48" s="49"/>
      <c r="CA48" s="49"/>
      <c r="CB48" s="49"/>
      <c r="CC48" s="49"/>
      <c r="CD48" s="49"/>
      <c r="CE48" s="49"/>
      <c r="CF48" s="49"/>
      <c r="CG48" s="49"/>
      <c r="CH48" s="49"/>
      <c r="CI48" s="49"/>
      <c r="CJ48" s="49"/>
      <c r="CK48" s="49"/>
      <c r="CL48" s="49"/>
      <c r="CM48" s="49"/>
      <c r="CN48" s="49"/>
      <c r="CO48" s="49"/>
      <c r="CP48" s="49"/>
      <c r="CQ48" s="49">
        <v>79471.122101065645</v>
      </c>
      <c r="CR48" s="49"/>
      <c r="CS48" s="49"/>
      <c r="CT48" s="49"/>
      <c r="CU48" s="49"/>
      <c r="CV48" s="49"/>
      <c r="CW48" s="49"/>
      <c r="CX48" s="49"/>
      <c r="CY48" s="49"/>
      <c r="CZ48" s="49"/>
      <c r="DA48" s="49"/>
      <c r="DB48" s="49"/>
      <c r="DC48" s="49"/>
      <c r="DD48" s="49"/>
      <c r="DE48" s="49"/>
      <c r="DF48" s="49"/>
      <c r="DG48" s="49"/>
      <c r="DH48" s="49"/>
      <c r="DI48" s="49"/>
      <c r="DJ48" s="49"/>
      <c r="DK48" s="49"/>
      <c r="DL48" s="49"/>
      <c r="DM48" s="49"/>
      <c r="DN48" s="49"/>
      <c r="DO48" s="49"/>
      <c r="DP48" s="49"/>
      <c r="DQ48" s="49"/>
      <c r="DR48" s="49"/>
      <c r="DS48" s="49"/>
      <c r="DT48" s="49"/>
      <c r="DU48" s="49"/>
      <c r="DV48" s="49"/>
      <c r="DW48" s="49"/>
      <c r="DX48" s="49"/>
      <c r="DY48" s="49"/>
      <c r="DZ48" s="49"/>
      <c r="EA48" s="49"/>
      <c r="EB48" s="49"/>
      <c r="EC48" s="49"/>
      <c r="ED48" s="49"/>
      <c r="EE48" s="49"/>
      <c r="EF48" s="49"/>
      <c r="EG48" s="49"/>
      <c r="EH48" s="49"/>
      <c r="EI48" s="49"/>
      <c r="EJ48" s="49"/>
      <c r="EK48" s="49"/>
      <c r="EL48" s="49">
        <v>79471.122101065645</v>
      </c>
    </row>
    <row r="49" spans="1:142" x14ac:dyDescent="0.25">
      <c r="A49" s="47" t="s">
        <v>515</v>
      </c>
      <c r="B49" s="49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E49" s="49"/>
      <c r="AF49" s="49"/>
      <c r="AG49" s="49"/>
      <c r="AH49" s="49"/>
      <c r="AI49" s="49"/>
      <c r="AJ49" s="49"/>
      <c r="AK49" s="49"/>
      <c r="AL49" s="49"/>
      <c r="AM49" s="49"/>
      <c r="AN49" s="49"/>
      <c r="AO49" s="49"/>
      <c r="AP49" s="49"/>
      <c r="AQ49" s="49"/>
      <c r="AR49" s="49"/>
      <c r="AS49" s="49"/>
      <c r="AT49" s="49"/>
      <c r="AU49" s="49"/>
      <c r="AV49" s="49"/>
      <c r="AW49" s="49"/>
      <c r="AX49" s="49"/>
      <c r="AY49" s="49"/>
      <c r="AZ49" s="49"/>
      <c r="BA49" s="49"/>
      <c r="BB49" s="49"/>
      <c r="BC49" s="49"/>
      <c r="BD49" s="49"/>
      <c r="BE49" s="49"/>
      <c r="BF49" s="49"/>
      <c r="BG49" s="49"/>
      <c r="BH49" s="49"/>
      <c r="BI49" s="49"/>
      <c r="BJ49" s="49"/>
      <c r="BK49" s="49"/>
      <c r="BL49" s="49"/>
      <c r="BM49" s="49"/>
      <c r="BN49" s="49"/>
      <c r="BO49" s="49"/>
      <c r="BP49" s="49"/>
      <c r="BQ49" s="49"/>
      <c r="BR49" s="49"/>
      <c r="BS49" s="49"/>
      <c r="BT49" s="49"/>
      <c r="BU49" s="49"/>
      <c r="BV49" s="49"/>
      <c r="BW49" s="49"/>
      <c r="BX49" s="49"/>
      <c r="BY49" s="49"/>
      <c r="BZ49" s="49"/>
      <c r="CA49" s="49"/>
      <c r="CB49" s="49"/>
      <c r="CC49" s="49"/>
      <c r="CD49" s="49"/>
      <c r="CE49" s="49"/>
      <c r="CF49" s="49"/>
      <c r="CG49" s="49"/>
      <c r="CH49" s="49"/>
      <c r="CI49" s="49"/>
      <c r="CJ49" s="49"/>
      <c r="CK49" s="49"/>
      <c r="CL49" s="49"/>
      <c r="CM49" s="49"/>
      <c r="CN49" s="49"/>
      <c r="CO49" s="49"/>
      <c r="CP49" s="49"/>
      <c r="CQ49" s="49"/>
      <c r="CR49" s="49"/>
      <c r="CS49" s="49"/>
      <c r="CT49" s="49">
        <v>1.0075274460309636</v>
      </c>
      <c r="CU49" s="49">
        <v>2408.4688766015297</v>
      </c>
      <c r="CV49" s="49"/>
      <c r="CW49" s="49"/>
      <c r="CX49" s="49"/>
      <c r="CY49" s="49"/>
      <c r="CZ49" s="49"/>
      <c r="DA49" s="49"/>
      <c r="DB49" s="49"/>
      <c r="DC49" s="49"/>
      <c r="DD49" s="49"/>
      <c r="DE49" s="49"/>
      <c r="DF49" s="49"/>
      <c r="DG49" s="49"/>
      <c r="DH49" s="49"/>
      <c r="DI49" s="49"/>
      <c r="DJ49" s="49"/>
      <c r="DK49" s="49"/>
      <c r="DL49" s="49"/>
      <c r="DM49" s="49"/>
      <c r="DN49" s="49"/>
      <c r="DO49" s="49"/>
      <c r="DP49" s="49"/>
      <c r="DQ49" s="49"/>
      <c r="DR49" s="49"/>
      <c r="DS49" s="49"/>
      <c r="DT49" s="49"/>
      <c r="DU49" s="49"/>
      <c r="DV49" s="49"/>
      <c r="DW49" s="49"/>
      <c r="DX49" s="49"/>
      <c r="DY49" s="49"/>
      <c r="DZ49" s="49"/>
      <c r="EA49" s="49"/>
      <c r="EB49" s="49"/>
      <c r="EC49" s="49"/>
      <c r="ED49" s="49"/>
      <c r="EE49" s="49"/>
      <c r="EF49" s="49"/>
      <c r="EG49" s="49"/>
      <c r="EH49" s="49"/>
      <c r="EI49" s="49"/>
      <c r="EJ49" s="49"/>
      <c r="EK49" s="49"/>
      <c r="EL49" s="49">
        <v>2409.4764040475607</v>
      </c>
    </row>
    <row r="50" spans="1:142" x14ac:dyDescent="0.25">
      <c r="A50" s="47" t="s">
        <v>514</v>
      </c>
      <c r="B50" s="49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E50" s="49"/>
      <c r="AF50" s="49"/>
      <c r="AG50" s="49"/>
      <c r="AH50" s="49"/>
      <c r="AI50" s="49"/>
      <c r="AJ50" s="49"/>
      <c r="AK50" s="49"/>
      <c r="AL50" s="49"/>
      <c r="AM50" s="49"/>
      <c r="AN50" s="49"/>
      <c r="AO50" s="49"/>
      <c r="AP50" s="49"/>
      <c r="AQ50" s="49"/>
      <c r="AR50" s="49"/>
      <c r="AS50" s="49"/>
      <c r="AT50" s="49"/>
      <c r="AU50" s="49"/>
      <c r="AV50" s="49"/>
      <c r="AW50" s="49"/>
      <c r="AX50" s="49"/>
      <c r="AY50" s="49"/>
      <c r="AZ50" s="49"/>
      <c r="BA50" s="49"/>
      <c r="BB50" s="49"/>
      <c r="BC50" s="49"/>
      <c r="BD50" s="49"/>
      <c r="BE50" s="49"/>
      <c r="BF50" s="49"/>
      <c r="BG50" s="49"/>
      <c r="BH50" s="49"/>
      <c r="BI50" s="49"/>
      <c r="BJ50" s="49"/>
      <c r="BK50" s="49"/>
      <c r="BL50" s="49"/>
      <c r="BM50" s="49"/>
      <c r="BN50" s="49"/>
      <c r="BO50" s="49"/>
      <c r="BP50" s="49"/>
      <c r="BQ50" s="49"/>
      <c r="BR50" s="49"/>
      <c r="BS50" s="49"/>
      <c r="BT50" s="49"/>
      <c r="BU50" s="49"/>
      <c r="BV50" s="49"/>
      <c r="BW50" s="49"/>
      <c r="BX50" s="49"/>
      <c r="BY50" s="49"/>
      <c r="BZ50" s="49"/>
      <c r="CA50" s="49"/>
      <c r="CB50" s="49"/>
      <c r="CC50" s="49"/>
      <c r="CD50" s="49"/>
      <c r="CE50" s="49"/>
      <c r="CF50" s="49"/>
      <c r="CG50" s="49"/>
      <c r="CH50" s="49"/>
      <c r="CI50" s="49"/>
      <c r="CJ50" s="49"/>
      <c r="CK50" s="49"/>
      <c r="CL50" s="49"/>
      <c r="CM50" s="49"/>
      <c r="CN50" s="49"/>
      <c r="CO50" s="49"/>
      <c r="CP50" s="49"/>
      <c r="CQ50" s="49"/>
      <c r="CR50" s="49"/>
      <c r="CS50" s="49"/>
      <c r="CT50" s="49">
        <v>26558.825294834318</v>
      </c>
      <c r="CU50" s="49">
        <v>6352.6184003720873</v>
      </c>
      <c r="CV50" s="49"/>
      <c r="CW50" s="49"/>
      <c r="CX50" s="49"/>
      <c r="CY50" s="49"/>
      <c r="CZ50" s="49"/>
      <c r="DA50" s="49"/>
      <c r="DB50" s="49"/>
      <c r="DC50" s="49"/>
      <c r="DD50" s="49"/>
      <c r="DE50" s="49"/>
      <c r="DF50" s="49"/>
      <c r="DG50" s="49"/>
      <c r="DH50" s="49"/>
      <c r="DI50" s="49"/>
      <c r="DJ50" s="49"/>
      <c r="DK50" s="49"/>
      <c r="DL50" s="49"/>
      <c r="DM50" s="49"/>
      <c r="DN50" s="49"/>
      <c r="DO50" s="49"/>
      <c r="DP50" s="49"/>
      <c r="DQ50" s="49"/>
      <c r="DR50" s="49"/>
      <c r="DS50" s="49"/>
      <c r="DT50" s="49"/>
      <c r="DU50" s="49"/>
      <c r="DV50" s="49"/>
      <c r="DW50" s="49"/>
      <c r="DX50" s="49"/>
      <c r="DY50" s="49"/>
      <c r="DZ50" s="49"/>
      <c r="EA50" s="49"/>
      <c r="EB50" s="49"/>
      <c r="EC50" s="49"/>
      <c r="ED50" s="49"/>
      <c r="EE50" s="49"/>
      <c r="EF50" s="49"/>
      <c r="EG50" s="49"/>
      <c r="EH50" s="49"/>
      <c r="EI50" s="49"/>
      <c r="EJ50" s="49"/>
      <c r="EK50" s="49"/>
      <c r="EL50" s="49">
        <v>32911.443695206406</v>
      </c>
    </row>
    <row r="51" spans="1:142" x14ac:dyDescent="0.25">
      <c r="A51" s="47" t="s">
        <v>513</v>
      </c>
      <c r="B51" s="49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  <c r="AA51" s="49"/>
      <c r="AB51" s="49"/>
      <c r="AC51" s="49"/>
      <c r="AD51" s="49"/>
      <c r="AE51" s="49"/>
      <c r="AF51" s="49"/>
      <c r="AG51" s="49"/>
      <c r="AH51" s="49"/>
      <c r="AI51" s="49"/>
      <c r="AJ51" s="49"/>
      <c r="AK51" s="49"/>
      <c r="AL51" s="49"/>
      <c r="AM51" s="49"/>
      <c r="AN51" s="49"/>
      <c r="AO51" s="49"/>
      <c r="AP51" s="49"/>
      <c r="AQ51" s="49"/>
      <c r="AR51" s="49"/>
      <c r="AS51" s="49"/>
      <c r="AT51" s="49"/>
      <c r="AU51" s="49"/>
      <c r="AV51" s="49"/>
      <c r="AW51" s="49"/>
      <c r="AX51" s="49"/>
      <c r="AY51" s="49"/>
      <c r="AZ51" s="49"/>
      <c r="BA51" s="49"/>
      <c r="BB51" s="49"/>
      <c r="BC51" s="49"/>
      <c r="BD51" s="49"/>
      <c r="BE51" s="49"/>
      <c r="BF51" s="49"/>
      <c r="BG51" s="49"/>
      <c r="BH51" s="49"/>
      <c r="BI51" s="49"/>
      <c r="BJ51" s="49"/>
      <c r="BK51" s="49"/>
      <c r="BL51" s="49"/>
      <c r="BM51" s="49"/>
      <c r="BN51" s="49"/>
      <c r="BO51" s="49"/>
      <c r="BP51" s="49"/>
      <c r="BQ51" s="49"/>
      <c r="BR51" s="49"/>
      <c r="BS51" s="49"/>
      <c r="BT51" s="49"/>
      <c r="BU51" s="49"/>
      <c r="BV51" s="49"/>
      <c r="BW51" s="49"/>
      <c r="BX51" s="49"/>
      <c r="BY51" s="49"/>
      <c r="BZ51" s="49"/>
      <c r="CA51" s="49"/>
      <c r="CB51" s="49"/>
      <c r="CC51" s="49"/>
      <c r="CD51" s="49"/>
      <c r="CE51" s="49"/>
      <c r="CF51" s="49"/>
      <c r="CG51" s="49"/>
      <c r="CH51" s="49"/>
      <c r="CI51" s="49"/>
      <c r="CJ51" s="49"/>
      <c r="CK51" s="49"/>
      <c r="CL51" s="49"/>
      <c r="CM51" s="49"/>
      <c r="CN51" s="49"/>
      <c r="CO51" s="49"/>
      <c r="CP51" s="49"/>
      <c r="CQ51" s="49"/>
      <c r="CR51" s="49"/>
      <c r="CS51" s="49"/>
      <c r="CT51" s="49"/>
      <c r="CU51" s="49"/>
      <c r="CV51" s="49">
        <v>59348.008843493073</v>
      </c>
      <c r="CW51" s="49"/>
      <c r="CX51" s="49"/>
      <c r="CY51" s="49"/>
      <c r="CZ51" s="49"/>
      <c r="DA51" s="49"/>
      <c r="DB51" s="49"/>
      <c r="DC51" s="49"/>
      <c r="DD51" s="49"/>
      <c r="DE51" s="49"/>
      <c r="DF51" s="49"/>
      <c r="DG51" s="49"/>
      <c r="DH51" s="49"/>
      <c r="DI51" s="49"/>
      <c r="DJ51" s="49"/>
      <c r="DK51" s="49"/>
      <c r="DL51" s="49"/>
      <c r="DM51" s="49"/>
      <c r="DN51" s="49"/>
      <c r="DO51" s="49"/>
      <c r="DP51" s="49"/>
      <c r="DQ51" s="49"/>
      <c r="DR51" s="49"/>
      <c r="DS51" s="49"/>
      <c r="DT51" s="49"/>
      <c r="DU51" s="49"/>
      <c r="DV51" s="49"/>
      <c r="DW51" s="49"/>
      <c r="DX51" s="49"/>
      <c r="DY51" s="49"/>
      <c r="DZ51" s="49"/>
      <c r="EA51" s="49"/>
      <c r="EB51" s="49"/>
      <c r="EC51" s="49"/>
      <c r="ED51" s="49"/>
      <c r="EE51" s="49"/>
      <c r="EF51" s="49"/>
      <c r="EG51" s="49"/>
      <c r="EH51" s="49"/>
      <c r="EI51" s="49"/>
      <c r="EJ51" s="49"/>
      <c r="EK51" s="49"/>
      <c r="EL51" s="49">
        <v>59348.008843493073</v>
      </c>
    </row>
    <row r="52" spans="1:142" x14ac:dyDescent="0.25">
      <c r="A52" s="47" t="s">
        <v>512</v>
      </c>
      <c r="B52" s="49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  <c r="Z52" s="49"/>
      <c r="AA52" s="49"/>
      <c r="AB52" s="49"/>
      <c r="AC52" s="49"/>
      <c r="AD52" s="49"/>
      <c r="AE52" s="49"/>
      <c r="AF52" s="49"/>
      <c r="AG52" s="49"/>
      <c r="AH52" s="49"/>
      <c r="AI52" s="49"/>
      <c r="AJ52" s="49"/>
      <c r="AK52" s="49"/>
      <c r="AL52" s="49"/>
      <c r="AM52" s="49"/>
      <c r="AN52" s="49"/>
      <c r="AO52" s="49"/>
      <c r="AP52" s="49"/>
      <c r="AQ52" s="49"/>
      <c r="AR52" s="49"/>
      <c r="AS52" s="49"/>
      <c r="AT52" s="49"/>
      <c r="AU52" s="49"/>
      <c r="AV52" s="49"/>
      <c r="AW52" s="49"/>
      <c r="AX52" s="49"/>
      <c r="AY52" s="49"/>
      <c r="AZ52" s="49"/>
      <c r="BA52" s="49"/>
      <c r="BB52" s="49"/>
      <c r="BC52" s="49"/>
      <c r="BD52" s="49"/>
      <c r="BE52" s="49"/>
      <c r="BF52" s="49"/>
      <c r="BG52" s="49"/>
      <c r="BH52" s="49"/>
      <c r="BI52" s="49"/>
      <c r="BJ52" s="49"/>
      <c r="BK52" s="49"/>
      <c r="BL52" s="49"/>
      <c r="BM52" s="49"/>
      <c r="BN52" s="49"/>
      <c r="BO52" s="49"/>
      <c r="BP52" s="49"/>
      <c r="BQ52" s="49"/>
      <c r="BR52" s="49"/>
      <c r="BS52" s="49"/>
      <c r="BT52" s="49"/>
      <c r="BU52" s="49"/>
      <c r="BV52" s="49"/>
      <c r="BW52" s="49"/>
      <c r="BX52" s="49"/>
      <c r="BY52" s="49"/>
      <c r="BZ52" s="49"/>
      <c r="CA52" s="49"/>
      <c r="CB52" s="49"/>
      <c r="CC52" s="49"/>
      <c r="CD52" s="49"/>
      <c r="CE52" s="49"/>
      <c r="CF52" s="49"/>
      <c r="CG52" s="49"/>
      <c r="CH52" s="49"/>
      <c r="CI52" s="49"/>
      <c r="CJ52" s="49"/>
      <c r="CK52" s="49"/>
      <c r="CL52" s="49"/>
      <c r="CM52" s="49"/>
      <c r="CN52" s="49"/>
      <c r="CO52" s="49"/>
      <c r="CP52" s="49"/>
      <c r="CQ52" s="49"/>
      <c r="CR52" s="49">
        <v>124177.47504970986</v>
      </c>
      <c r="CS52" s="49"/>
      <c r="CT52" s="49"/>
      <c r="CU52" s="49"/>
      <c r="CV52" s="49"/>
      <c r="CW52" s="49"/>
      <c r="CX52" s="49"/>
      <c r="CY52" s="49"/>
      <c r="CZ52" s="49"/>
      <c r="DA52" s="49"/>
      <c r="DB52" s="49"/>
      <c r="DC52" s="49"/>
      <c r="DD52" s="49"/>
      <c r="DE52" s="49"/>
      <c r="DF52" s="49"/>
      <c r="DG52" s="49"/>
      <c r="DH52" s="49"/>
      <c r="DI52" s="49"/>
      <c r="DJ52" s="49"/>
      <c r="DK52" s="49"/>
      <c r="DL52" s="49"/>
      <c r="DM52" s="49"/>
      <c r="DN52" s="49"/>
      <c r="DO52" s="49"/>
      <c r="DP52" s="49"/>
      <c r="DQ52" s="49"/>
      <c r="DR52" s="49"/>
      <c r="DS52" s="49"/>
      <c r="DT52" s="49"/>
      <c r="DU52" s="49"/>
      <c r="DV52" s="49"/>
      <c r="DW52" s="49"/>
      <c r="DX52" s="49"/>
      <c r="DY52" s="49"/>
      <c r="DZ52" s="49"/>
      <c r="EA52" s="49"/>
      <c r="EB52" s="49"/>
      <c r="EC52" s="49"/>
      <c r="ED52" s="49"/>
      <c r="EE52" s="49"/>
      <c r="EF52" s="49"/>
      <c r="EG52" s="49"/>
      <c r="EH52" s="49"/>
      <c r="EI52" s="49"/>
      <c r="EJ52" s="49"/>
      <c r="EK52" s="49"/>
      <c r="EL52" s="49">
        <v>124177.47504970986</v>
      </c>
    </row>
    <row r="53" spans="1:142" x14ac:dyDescent="0.25">
      <c r="A53" s="47" t="s">
        <v>511</v>
      </c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49"/>
      <c r="AA53" s="49"/>
      <c r="AB53" s="49"/>
      <c r="AC53" s="49"/>
      <c r="AD53" s="49"/>
      <c r="AE53" s="49"/>
      <c r="AF53" s="49"/>
      <c r="AG53" s="49"/>
      <c r="AH53" s="49"/>
      <c r="AI53" s="49"/>
      <c r="AJ53" s="49"/>
      <c r="AK53" s="49"/>
      <c r="AL53" s="49"/>
      <c r="AM53" s="49"/>
      <c r="AN53" s="49"/>
      <c r="AO53" s="49"/>
      <c r="AP53" s="49"/>
      <c r="AQ53" s="49"/>
      <c r="AR53" s="49"/>
      <c r="AS53" s="49"/>
      <c r="AT53" s="49"/>
      <c r="AU53" s="49"/>
      <c r="AV53" s="49"/>
      <c r="AW53" s="49"/>
      <c r="AX53" s="49"/>
      <c r="AY53" s="49"/>
      <c r="AZ53" s="49"/>
      <c r="BA53" s="49"/>
      <c r="BB53" s="49"/>
      <c r="BC53" s="49"/>
      <c r="BD53" s="49"/>
      <c r="BE53" s="49"/>
      <c r="BF53" s="49"/>
      <c r="BG53" s="49"/>
      <c r="BH53" s="49"/>
      <c r="BI53" s="49"/>
      <c r="BJ53" s="49"/>
      <c r="BK53" s="49"/>
      <c r="BL53" s="49"/>
      <c r="BM53" s="49"/>
      <c r="BN53" s="49"/>
      <c r="BO53" s="49"/>
      <c r="BP53" s="49"/>
      <c r="BQ53" s="49"/>
      <c r="BR53" s="49"/>
      <c r="BS53" s="49"/>
      <c r="BT53" s="49"/>
      <c r="BU53" s="49"/>
      <c r="BV53" s="49"/>
      <c r="BW53" s="49"/>
      <c r="BX53" s="49"/>
      <c r="BY53" s="49"/>
      <c r="BZ53" s="49"/>
      <c r="CA53" s="49"/>
      <c r="CB53" s="49"/>
      <c r="CC53" s="49"/>
      <c r="CD53" s="49"/>
      <c r="CE53" s="49"/>
      <c r="CF53" s="49"/>
      <c r="CG53" s="49"/>
      <c r="CH53" s="49"/>
      <c r="CI53" s="49"/>
      <c r="CJ53" s="49"/>
      <c r="CK53" s="49"/>
      <c r="CL53" s="49"/>
      <c r="CM53" s="49"/>
      <c r="CN53" s="49"/>
      <c r="CO53" s="49"/>
      <c r="CP53" s="49"/>
      <c r="CQ53" s="49"/>
      <c r="CR53" s="49"/>
      <c r="CS53" s="49">
        <v>388513.53358557384</v>
      </c>
      <c r="CT53" s="49"/>
      <c r="CU53" s="49"/>
      <c r="CV53" s="49"/>
      <c r="CW53" s="49"/>
      <c r="CX53" s="49"/>
      <c r="CY53" s="49"/>
      <c r="CZ53" s="49"/>
      <c r="DA53" s="49"/>
      <c r="DB53" s="49"/>
      <c r="DC53" s="49"/>
      <c r="DD53" s="49"/>
      <c r="DE53" s="49"/>
      <c r="DF53" s="49"/>
      <c r="DG53" s="49"/>
      <c r="DH53" s="49"/>
      <c r="DI53" s="49"/>
      <c r="DJ53" s="49"/>
      <c r="DK53" s="49"/>
      <c r="DL53" s="49"/>
      <c r="DM53" s="49"/>
      <c r="DN53" s="49"/>
      <c r="DO53" s="49"/>
      <c r="DP53" s="49"/>
      <c r="DQ53" s="49"/>
      <c r="DR53" s="49"/>
      <c r="DS53" s="49"/>
      <c r="DT53" s="49"/>
      <c r="DU53" s="49"/>
      <c r="DV53" s="49"/>
      <c r="DW53" s="49"/>
      <c r="DX53" s="49"/>
      <c r="DY53" s="49"/>
      <c r="DZ53" s="49"/>
      <c r="EA53" s="49"/>
      <c r="EB53" s="49"/>
      <c r="EC53" s="49"/>
      <c r="ED53" s="49"/>
      <c r="EE53" s="49"/>
      <c r="EF53" s="49"/>
      <c r="EG53" s="49"/>
      <c r="EH53" s="49"/>
      <c r="EI53" s="49"/>
      <c r="EJ53" s="49"/>
      <c r="EK53" s="49"/>
      <c r="EL53" s="49">
        <v>388513.53358557384</v>
      </c>
    </row>
    <row r="54" spans="1:142" x14ac:dyDescent="0.25">
      <c r="A54" s="47" t="s">
        <v>510</v>
      </c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  <c r="AA54" s="49"/>
      <c r="AB54" s="49"/>
      <c r="AC54" s="49"/>
      <c r="AD54" s="49"/>
      <c r="AE54" s="49"/>
      <c r="AF54" s="49"/>
      <c r="AG54" s="49"/>
      <c r="AH54" s="49"/>
      <c r="AI54" s="49"/>
      <c r="AJ54" s="49"/>
      <c r="AK54" s="49"/>
      <c r="AL54" s="49"/>
      <c r="AM54" s="49"/>
      <c r="AN54" s="49"/>
      <c r="AO54" s="49"/>
      <c r="AP54" s="49"/>
      <c r="AQ54" s="49"/>
      <c r="AR54" s="49"/>
      <c r="AS54" s="49"/>
      <c r="AT54" s="49"/>
      <c r="AU54" s="49"/>
      <c r="AV54" s="49"/>
      <c r="AW54" s="49"/>
      <c r="AX54" s="49"/>
      <c r="AY54" s="49"/>
      <c r="AZ54" s="49"/>
      <c r="BA54" s="49"/>
      <c r="BB54" s="49"/>
      <c r="BC54" s="49"/>
      <c r="BD54" s="49"/>
      <c r="BE54" s="49"/>
      <c r="BF54" s="49"/>
      <c r="BG54" s="49"/>
      <c r="BH54" s="49"/>
      <c r="BI54" s="49"/>
      <c r="BJ54" s="49"/>
      <c r="BK54" s="49"/>
      <c r="BL54" s="49"/>
      <c r="BM54" s="49"/>
      <c r="BN54" s="49"/>
      <c r="BO54" s="49"/>
      <c r="BP54" s="49"/>
      <c r="BQ54" s="49"/>
      <c r="BR54" s="49"/>
      <c r="BS54" s="49"/>
      <c r="BT54" s="49"/>
      <c r="BU54" s="49"/>
      <c r="BV54" s="49"/>
      <c r="BW54" s="49"/>
      <c r="BX54" s="49"/>
      <c r="BY54" s="49"/>
      <c r="BZ54" s="49"/>
      <c r="CA54" s="49"/>
      <c r="CB54" s="49"/>
      <c r="CC54" s="49"/>
      <c r="CD54" s="49"/>
      <c r="CE54" s="49"/>
      <c r="CF54" s="49"/>
      <c r="CG54" s="49"/>
      <c r="CH54" s="49"/>
      <c r="CI54" s="49"/>
      <c r="CJ54" s="49"/>
      <c r="CK54" s="49"/>
      <c r="CL54" s="49"/>
      <c r="CM54" s="49"/>
      <c r="CN54" s="49"/>
      <c r="CO54" s="49"/>
      <c r="CP54" s="49"/>
      <c r="CQ54" s="49"/>
      <c r="CR54" s="49"/>
      <c r="CS54" s="49"/>
      <c r="CT54" s="49"/>
      <c r="CU54" s="49"/>
      <c r="CV54" s="49"/>
      <c r="CW54" s="49">
        <v>173682.68206397866</v>
      </c>
      <c r="CX54" s="49"/>
      <c r="CY54" s="49"/>
      <c r="CZ54" s="49"/>
      <c r="DA54" s="49"/>
      <c r="DB54" s="49"/>
      <c r="DC54" s="49"/>
      <c r="DD54" s="49"/>
      <c r="DE54" s="49"/>
      <c r="DF54" s="49"/>
      <c r="DG54" s="49"/>
      <c r="DH54" s="49"/>
      <c r="DI54" s="49"/>
      <c r="DJ54" s="49"/>
      <c r="DK54" s="49"/>
      <c r="DL54" s="49"/>
      <c r="DM54" s="49"/>
      <c r="DN54" s="49"/>
      <c r="DO54" s="49"/>
      <c r="DP54" s="49"/>
      <c r="DQ54" s="49"/>
      <c r="DR54" s="49"/>
      <c r="DS54" s="49"/>
      <c r="DT54" s="49"/>
      <c r="DU54" s="49"/>
      <c r="DV54" s="49"/>
      <c r="DW54" s="49"/>
      <c r="DX54" s="49"/>
      <c r="DY54" s="49"/>
      <c r="DZ54" s="49"/>
      <c r="EA54" s="49"/>
      <c r="EB54" s="49"/>
      <c r="EC54" s="49"/>
      <c r="ED54" s="49"/>
      <c r="EE54" s="49"/>
      <c r="EF54" s="49"/>
      <c r="EG54" s="49"/>
      <c r="EH54" s="49"/>
      <c r="EI54" s="49"/>
      <c r="EJ54" s="49"/>
      <c r="EK54" s="49"/>
      <c r="EL54" s="49">
        <v>173682.68206397866</v>
      </c>
    </row>
    <row r="55" spans="1:142" x14ac:dyDescent="0.25">
      <c r="A55" s="47" t="s">
        <v>509</v>
      </c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49"/>
      <c r="AE55" s="49"/>
      <c r="AF55" s="49"/>
      <c r="AG55" s="49"/>
      <c r="AH55" s="49"/>
      <c r="AI55" s="49"/>
      <c r="AJ55" s="49"/>
      <c r="AK55" s="49"/>
      <c r="AL55" s="49"/>
      <c r="AM55" s="49"/>
      <c r="AN55" s="49"/>
      <c r="AO55" s="49"/>
      <c r="AP55" s="49"/>
      <c r="AQ55" s="49"/>
      <c r="AR55" s="49"/>
      <c r="AS55" s="49"/>
      <c r="AT55" s="49"/>
      <c r="AU55" s="49"/>
      <c r="AV55" s="49"/>
      <c r="AW55" s="49"/>
      <c r="AX55" s="49"/>
      <c r="AY55" s="49"/>
      <c r="AZ55" s="49"/>
      <c r="BA55" s="49"/>
      <c r="BB55" s="49"/>
      <c r="BC55" s="49"/>
      <c r="BD55" s="49"/>
      <c r="BE55" s="49"/>
      <c r="BF55" s="49"/>
      <c r="BG55" s="49"/>
      <c r="BH55" s="49"/>
      <c r="BI55" s="49"/>
      <c r="BJ55" s="49"/>
      <c r="BK55" s="49"/>
      <c r="BL55" s="49"/>
      <c r="BM55" s="49"/>
      <c r="BN55" s="49"/>
      <c r="BO55" s="49"/>
      <c r="BP55" s="49"/>
      <c r="BQ55" s="49"/>
      <c r="BR55" s="49"/>
      <c r="BS55" s="49"/>
      <c r="BT55" s="49"/>
      <c r="BU55" s="49"/>
      <c r="BV55" s="49"/>
      <c r="BW55" s="49"/>
      <c r="BX55" s="49"/>
      <c r="BY55" s="49"/>
      <c r="BZ55" s="49"/>
      <c r="CA55" s="49"/>
      <c r="CB55" s="49"/>
      <c r="CC55" s="49"/>
      <c r="CD55" s="49"/>
      <c r="CE55" s="49"/>
      <c r="CF55" s="49"/>
      <c r="CG55" s="49"/>
      <c r="CH55" s="49"/>
      <c r="CI55" s="49"/>
      <c r="CJ55" s="49"/>
      <c r="CK55" s="49"/>
      <c r="CL55" s="49"/>
      <c r="CM55" s="49"/>
      <c r="CN55" s="49"/>
      <c r="CO55" s="49"/>
      <c r="CP55" s="49"/>
      <c r="CQ55" s="49"/>
      <c r="CR55" s="49"/>
      <c r="CS55" s="49"/>
      <c r="CT55" s="49"/>
      <c r="CU55" s="49"/>
      <c r="CV55" s="49"/>
      <c r="CW55" s="49"/>
      <c r="CX55" s="49">
        <v>542473.29019276693</v>
      </c>
      <c r="CY55" s="49"/>
      <c r="CZ55" s="49"/>
      <c r="DA55" s="49"/>
      <c r="DB55" s="49"/>
      <c r="DC55" s="49"/>
      <c r="DD55" s="49"/>
      <c r="DE55" s="49"/>
      <c r="DF55" s="49"/>
      <c r="DG55" s="49"/>
      <c r="DH55" s="49"/>
      <c r="DI55" s="49"/>
      <c r="DJ55" s="49"/>
      <c r="DK55" s="49"/>
      <c r="DL55" s="49"/>
      <c r="DM55" s="49"/>
      <c r="DN55" s="49"/>
      <c r="DO55" s="49"/>
      <c r="DP55" s="49"/>
      <c r="DQ55" s="49"/>
      <c r="DR55" s="49"/>
      <c r="DS55" s="49"/>
      <c r="DT55" s="49"/>
      <c r="DU55" s="49"/>
      <c r="DV55" s="49"/>
      <c r="DW55" s="49"/>
      <c r="DX55" s="49"/>
      <c r="DY55" s="49"/>
      <c r="DZ55" s="49"/>
      <c r="EA55" s="49"/>
      <c r="EB55" s="49"/>
      <c r="EC55" s="49"/>
      <c r="ED55" s="49"/>
      <c r="EE55" s="49"/>
      <c r="EF55" s="49"/>
      <c r="EG55" s="49"/>
      <c r="EH55" s="49"/>
      <c r="EI55" s="49"/>
      <c r="EJ55" s="49"/>
      <c r="EK55" s="49"/>
      <c r="EL55" s="49">
        <v>542473.29019276693</v>
      </c>
    </row>
    <row r="56" spans="1:142" x14ac:dyDescent="0.25">
      <c r="A56" s="47" t="s">
        <v>508</v>
      </c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E56" s="49"/>
      <c r="AF56" s="49"/>
      <c r="AG56" s="49"/>
      <c r="AH56" s="49"/>
      <c r="AI56" s="49"/>
      <c r="AJ56" s="49"/>
      <c r="AK56" s="49"/>
      <c r="AL56" s="49"/>
      <c r="AM56" s="49"/>
      <c r="AN56" s="49"/>
      <c r="AO56" s="49"/>
      <c r="AP56" s="49"/>
      <c r="AQ56" s="49"/>
      <c r="AR56" s="49"/>
      <c r="AS56" s="49"/>
      <c r="AT56" s="49"/>
      <c r="AU56" s="49"/>
      <c r="AV56" s="49"/>
      <c r="AW56" s="49"/>
      <c r="AX56" s="49"/>
      <c r="AY56" s="49"/>
      <c r="AZ56" s="49"/>
      <c r="BA56" s="49"/>
      <c r="BB56" s="49"/>
      <c r="BC56" s="49"/>
      <c r="BD56" s="49"/>
      <c r="BE56" s="49"/>
      <c r="BF56" s="49"/>
      <c r="BG56" s="49"/>
      <c r="BH56" s="49"/>
      <c r="BI56" s="49"/>
      <c r="BJ56" s="49"/>
      <c r="BK56" s="49"/>
      <c r="BL56" s="49"/>
      <c r="BM56" s="49"/>
      <c r="BN56" s="49"/>
      <c r="BO56" s="49"/>
      <c r="BP56" s="49"/>
      <c r="BQ56" s="49"/>
      <c r="BR56" s="49"/>
      <c r="BS56" s="49"/>
      <c r="BT56" s="49"/>
      <c r="BU56" s="49"/>
      <c r="BV56" s="49"/>
      <c r="BW56" s="49"/>
      <c r="BX56" s="49"/>
      <c r="BY56" s="49"/>
      <c r="BZ56" s="49"/>
      <c r="CA56" s="49"/>
      <c r="CB56" s="49"/>
      <c r="CC56" s="49"/>
      <c r="CD56" s="49"/>
      <c r="CE56" s="49"/>
      <c r="CF56" s="49"/>
      <c r="CG56" s="49"/>
      <c r="CH56" s="49"/>
      <c r="CI56" s="49"/>
      <c r="CJ56" s="49"/>
      <c r="CK56" s="49"/>
      <c r="CL56" s="49"/>
      <c r="CM56" s="49"/>
      <c r="CN56" s="49"/>
      <c r="CO56" s="49"/>
      <c r="CP56" s="49"/>
      <c r="CQ56" s="49"/>
      <c r="CR56" s="49"/>
      <c r="CS56" s="49"/>
      <c r="CT56" s="49"/>
      <c r="CU56" s="49"/>
      <c r="CV56" s="49"/>
      <c r="CW56" s="49"/>
      <c r="CX56" s="49"/>
      <c r="CY56" s="49">
        <v>958314.03617420956</v>
      </c>
      <c r="CZ56" s="49"/>
      <c r="DA56" s="49"/>
      <c r="DB56" s="49"/>
      <c r="DC56" s="49"/>
      <c r="DD56" s="49"/>
      <c r="DE56" s="49"/>
      <c r="DF56" s="49"/>
      <c r="DG56" s="49"/>
      <c r="DH56" s="49"/>
      <c r="DI56" s="49"/>
      <c r="DJ56" s="49"/>
      <c r="DK56" s="49"/>
      <c r="DL56" s="49"/>
      <c r="DM56" s="49"/>
      <c r="DN56" s="49"/>
      <c r="DO56" s="49"/>
      <c r="DP56" s="49"/>
      <c r="DQ56" s="49"/>
      <c r="DR56" s="49"/>
      <c r="DS56" s="49"/>
      <c r="DT56" s="49"/>
      <c r="DU56" s="49"/>
      <c r="DV56" s="49"/>
      <c r="DW56" s="49"/>
      <c r="DX56" s="49"/>
      <c r="DY56" s="49"/>
      <c r="DZ56" s="49"/>
      <c r="EA56" s="49"/>
      <c r="EB56" s="49"/>
      <c r="EC56" s="49"/>
      <c r="ED56" s="49"/>
      <c r="EE56" s="49"/>
      <c r="EF56" s="49"/>
      <c r="EG56" s="49"/>
      <c r="EH56" s="49"/>
      <c r="EI56" s="49"/>
      <c r="EJ56" s="49"/>
      <c r="EK56" s="49"/>
      <c r="EL56" s="49">
        <v>958314.03617420956</v>
      </c>
    </row>
    <row r="57" spans="1:142" x14ac:dyDescent="0.25">
      <c r="A57" s="47" t="s">
        <v>507</v>
      </c>
      <c r="B57" s="49"/>
      <c r="C57" s="49"/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49"/>
      <c r="AB57" s="49"/>
      <c r="AC57" s="49"/>
      <c r="AD57" s="49"/>
      <c r="AE57" s="49"/>
      <c r="AF57" s="49"/>
      <c r="AG57" s="49"/>
      <c r="AH57" s="49"/>
      <c r="AI57" s="49"/>
      <c r="AJ57" s="49"/>
      <c r="AK57" s="49"/>
      <c r="AL57" s="49"/>
      <c r="AM57" s="49"/>
      <c r="AN57" s="49"/>
      <c r="AO57" s="49"/>
      <c r="AP57" s="49"/>
      <c r="AQ57" s="49"/>
      <c r="AR57" s="49"/>
      <c r="AS57" s="49"/>
      <c r="AT57" s="49"/>
      <c r="AU57" s="49"/>
      <c r="AV57" s="49"/>
      <c r="AW57" s="49"/>
      <c r="AX57" s="49"/>
      <c r="AY57" s="49"/>
      <c r="AZ57" s="49"/>
      <c r="BA57" s="49"/>
      <c r="BB57" s="49"/>
      <c r="BC57" s="49"/>
      <c r="BD57" s="49"/>
      <c r="BE57" s="49"/>
      <c r="BF57" s="49"/>
      <c r="BG57" s="49"/>
      <c r="BH57" s="49"/>
      <c r="BI57" s="49"/>
      <c r="BJ57" s="49"/>
      <c r="BK57" s="49"/>
      <c r="BL57" s="49"/>
      <c r="BM57" s="49"/>
      <c r="BN57" s="49"/>
      <c r="BO57" s="49"/>
      <c r="BP57" s="49"/>
      <c r="BQ57" s="49"/>
      <c r="BR57" s="49"/>
      <c r="BS57" s="49"/>
      <c r="BT57" s="49"/>
      <c r="BU57" s="49"/>
      <c r="BV57" s="49"/>
      <c r="BW57" s="49"/>
      <c r="BX57" s="49"/>
      <c r="BY57" s="49"/>
      <c r="BZ57" s="49"/>
      <c r="CA57" s="49"/>
      <c r="CB57" s="49"/>
      <c r="CC57" s="49"/>
      <c r="CD57" s="49"/>
      <c r="CE57" s="49"/>
      <c r="CF57" s="49"/>
      <c r="CG57" s="49"/>
      <c r="CH57" s="49"/>
      <c r="CI57" s="49"/>
      <c r="CJ57" s="49"/>
      <c r="CK57" s="49"/>
      <c r="CL57" s="49"/>
      <c r="CM57" s="49"/>
      <c r="CN57" s="49"/>
      <c r="CO57" s="49"/>
      <c r="CP57" s="49"/>
      <c r="CQ57" s="49"/>
      <c r="CR57" s="49"/>
      <c r="CS57" s="49"/>
      <c r="CT57" s="49"/>
      <c r="CU57" s="49"/>
      <c r="CV57" s="49"/>
      <c r="CW57" s="49"/>
      <c r="CX57" s="49"/>
      <c r="CY57" s="49"/>
      <c r="CZ57" s="49">
        <v>728487.09088345035</v>
      </c>
      <c r="DA57" s="49"/>
      <c r="DB57" s="49"/>
      <c r="DC57" s="49"/>
      <c r="DD57" s="49"/>
      <c r="DE57" s="49"/>
      <c r="DF57" s="49"/>
      <c r="DG57" s="49"/>
      <c r="DH57" s="49"/>
      <c r="DI57" s="49"/>
      <c r="DJ57" s="49"/>
      <c r="DK57" s="49"/>
      <c r="DL57" s="49"/>
      <c r="DM57" s="49"/>
      <c r="DN57" s="49"/>
      <c r="DO57" s="49"/>
      <c r="DP57" s="49"/>
      <c r="DQ57" s="49"/>
      <c r="DR57" s="49"/>
      <c r="DS57" s="49"/>
      <c r="DT57" s="49"/>
      <c r="DU57" s="49"/>
      <c r="DV57" s="49"/>
      <c r="DW57" s="49"/>
      <c r="DX57" s="49"/>
      <c r="DY57" s="49"/>
      <c r="DZ57" s="49"/>
      <c r="EA57" s="49"/>
      <c r="EB57" s="49"/>
      <c r="EC57" s="49"/>
      <c r="ED57" s="49"/>
      <c r="EE57" s="49"/>
      <c r="EF57" s="49"/>
      <c r="EG57" s="49"/>
      <c r="EH57" s="49"/>
      <c r="EI57" s="49"/>
      <c r="EJ57" s="49"/>
      <c r="EK57" s="49"/>
      <c r="EL57" s="49">
        <v>728487.09088345035</v>
      </c>
    </row>
    <row r="58" spans="1:142" x14ac:dyDescent="0.25">
      <c r="A58" s="47" t="s">
        <v>506</v>
      </c>
      <c r="B58" s="49"/>
      <c r="C58" s="49"/>
      <c r="D58" s="49"/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  <c r="AA58" s="49"/>
      <c r="AB58" s="49"/>
      <c r="AC58" s="49"/>
      <c r="AD58" s="49"/>
      <c r="AE58" s="49"/>
      <c r="AF58" s="49"/>
      <c r="AG58" s="49"/>
      <c r="AH58" s="49"/>
      <c r="AI58" s="49"/>
      <c r="AJ58" s="49"/>
      <c r="AK58" s="49"/>
      <c r="AL58" s="49"/>
      <c r="AM58" s="49"/>
      <c r="AN58" s="49"/>
      <c r="AO58" s="49"/>
      <c r="AP58" s="49"/>
      <c r="AQ58" s="49"/>
      <c r="AR58" s="49"/>
      <c r="AS58" s="49"/>
      <c r="AT58" s="49"/>
      <c r="AU58" s="49"/>
      <c r="AV58" s="49"/>
      <c r="AW58" s="49"/>
      <c r="AX58" s="49"/>
      <c r="AY58" s="49"/>
      <c r="AZ58" s="49"/>
      <c r="BA58" s="49"/>
      <c r="BB58" s="49"/>
      <c r="BC58" s="49"/>
      <c r="BD58" s="49"/>
      <c r="BE58" s="49"/>
      <c r="BF58" s="49"/>
      <c r="BG58" s="49"/>
      <c r="BH58" s="49"/>
      <c r="BI58" s="49"/>
      <c r="BJ58" s="49"/>
      <c r="BK58" s="49"/>
      <c r="BL58" s="49"/>
      <c r="BM58" s="49"/>
      <c r="BN58" s="49"/>
      <c r="BO58" s="49"/>
      <c r="BP58" s="49"/>
      <c r="BQ58" s="49"/>
      <c r="BR58" s="49"/>
      <c r="BS58" s="49"/>
      <c r="BT58" s="49"/>
      <c r="BU58" s="49"/>
      <c r="BV58" s="49"/>
      <c r="BW58" s="49"/>
      <c r="BX58" s="49"/>
      <c r="BY58" s="49"/>
      <c r="BZ58" s="49"/>
      <c r="CA58" s="49"/>
      <c r="CB58" s="49"/>
      <c r="CC58" s="49"/>
      <c r="CD58" s="49"/>
      <c r="CE58" s="49"/>
      <c r="CF58" s="49"/>
      <c r="CG58" s="49"/>
      <c r="CH58" s="49"/>
      <c r="CI58" s="49"/>
      <c r="CJ58" s="49"/>
      <c r="CK58" s="49"/>
      <c r="CL58" s="49"/>
      <c r="CM58" s="49"/>
      <c r="CN58" s="49"/>
      <c r="CO58" s="49"/>
      <c r="CP58" s="49"/>
      <c r="CQ58" s="49"/>
      <c r="CR58" s="49"/>
      <c r="CS58" s="49"/>
      <c r="CT58" s="49"/>
      <c r="CU58" s="49"/>
      <c r="CV58" s="49"/>
      <c r="CW58" s="49"/>
      <c r="CX58" s="49"/>
      <c r="CY58" s="49"/>
      <c r="CZ58" s="49"/>
      <c r="DA58" s="49">
        <v>615574.14943075681</v>
      </c>
      <c r="DB58" s="49"/>
      <c r="DC58" s="49"/>
      <c r="DD58" s="49"/>
      <c r="DE58" s="49"/>
      <c r="DF58" s="49"/>
      <c r="DG58" s="49"/>
      <c r="DH58" s="49"/>
      <c r="DI58" s="49"/>
      <c r="DJ58" s="49"/>
      <c r="DK58" s="49"/>
      <c r="DL58" s="49"/>
      <c r="DM58" s="49"/>
      <c r="DN58" s="49"/>
      <c r="DO58" s="49"/>
      <c r="DP58" s="49"/>
      <c r="DQ58" s="49"/>
      <c r="DR58" s="49"/>
      <c r="DS58" s="49"/>
      <c r="DT58" s="49"/>
      <c r="DU58" s="49"/>
      <c r="DV58" s="49"/>
      <c r="DW58" s="49"/>
      <c r="DX58" s="49"/>
      <c r="DY58" s="49"/>
      <c r="DZ58" s="49"/>
      <c r="EA58" s="49"/>
      <c r="EB58" s="49"/>
      <c r="EC58" s="49"/>
      <c r="ED58" s="49"/>
      <c r="EE58" s="49"/>
      <c r="EF58" s="49"/>
      <c r="EG58" s="49"/>
      <c r="EH58" s="49"/>
      <c r="EI58" s="49"/>
      <c r="EJ58" s="49"/>
      <c r="EK58" s="49"/>
      <c r="EL58" s="49">
        <v>615574.14943075681</v>
      </c>
    </row>
    <row r="59" spans="1:142" x14ac:dyDescent="0.25">
      <c r="A59" s="47" t="s">
        <v>505</v>
      </c>
      <c r="B59" s="49">
        <v>4873.052538022469</v>
      </c>
      <c r="C59" s="49">
        <v>516.49239175858645</v>
      </c>
      <c r="D59" s="49">
        <v>53.624064217136585</v>
      </c>
      <c r="E59" s="49">
        <v>11.505146331409493</v>
      </c>
      <c r="F59" s="49">
        <v>1.2098054654823223</v>
      </c>
      <c r="G59" s="49">
        <v>3.8509522686867985</v>
      </c>
      <c r="H59" s="49">
        <v>3.6740468752676225</v>
      </c>
      <c r="I59" s="49">
        <v>0.24245082732893289</v>
      </c>
      <c r="J59" s="49">
        <v>0.29080752176283081</v>
      </c>
      <c r="K59" s="49">
        <v>8.4247490373690038E-4</v>
      </c>
      <c r="L59" s="49">
        <v>67143.489309255136</v>
      </c>
      <c r="M59" s="49">
        <v>9550.3817469384667</v>
      </c>
      <c r="N59" s="49">
        <v>4935.6506523694206</v>
      </c>
      <c r="O59" s="49">
        <v>38.074594005136944</v>
      </c>
      <c r="P59" s="49">
        <v>3907.4485635959604</v>
      </c>
      <c r="Q59" s="49">
        <v>846.82285764238031</v>
      </c>
      <c r="R59" s="49">
        <v>26.207450939046552</v>
      </c>
      <c r="S59" s="49">
        <v>128.92993636716963</v>
      </c>
      <c r="T59" s="49">
        <v>64.647388761057911</v>
      </c>
      <c r="U59" s="49">
        <v>112.96683752259496</v>
      </c>
      <c r="V59" s="49">
        <v>100.92670711363435</v>
      </c>
      <c r="W59" s="49">
        <v>664.43781539454687</v>
      </c>
      <c r="X59" s="49">
        <v>925.16020968811529</v>
      </c>
      <c r="Y59" s="49">
        <v>10.271920701572062</v>
      </c>
      <c r="Z59" s="49">
        <v>14.440581153980876</v>
      </c>
      <c r="AA59" s="49">
        <v>59.635142751714213</v>
      </c>
      <c r="AB59" s="49">
        <v>10.523378084061324</v>
      </c>
      <c r="AC59" s="49">
        <v>76.37230429642932</v>
      </c>
      <c r="AD59" s="49">
        <v>53.894035546886393</v>
      </c>
      <c r="AE59" s="49">
        <v>134.4266717394338</v>
      </c>
      <c r="AF59" s="49">
        <v>86.114302847627883</v>
      </c>
      <c r="AG59" s="49">
        <v>12.278975385051188</v>
      </c>
      <c r="AH59" s="49">
        <v>114.98889229369679</v>
      </c>
      <c r="AI59" s="49">
        <v>60.192016290051413</v>
      </c>
      <c r="AJ59" s="49">
        <v>24.638695324301391</v>
      </c>
      <c r="AK59" s="49">
        <v>1540.433165632905</v>
      </c>
      <c r="AL59" s="49">
        <v>20.503726471238789</v>
      </c>
      <c r="AM59" s="49"/>
      <c r="AN59" s="49">
        <v>2270.2089793927894</v>
      </c>
      <c r="AO59" s="49">
        <v>28.447049210158873</v>
      </c>
      <c r="AP59" s="49">
        <v>338.44215133075289</v>
      </c>
      <c r="AQ59" s="49">
        <v>3.391805994040871E-2</v>
      </c>
      <c r="AR59" s="49">
        <v>0.44395336484999609</v>
      </c>
      <c r="AS59" s="49">
        <v>0.39271316443963966</v>
      </c>
      <c r="AT59" s="49">
        <v>0.46332190664430467</v>
      </c>
      <c r="AU59" s="49">
        <v>1.4495932621107419</v>
      </c>
      <c r="AV59" s="49">
        <v>2.338897060916199</v>
      </c>
      <c r="AW59" s="49"/>
      <c r="AX59" s="49">
        <v>163.70142193448385</v>
      </c>
      <c r="AY59" s="49">
        <v>251.73421536482226</v>
      </c>
      <c r="AZ59" s="49">
        <v>3757.6832285928958</v>
      </c>
      <c r="BA59" s="49"/>
      <c r="BB59" s="49"/>
      <c r="BC59" s="49"/>
      <c r="BD59" s="49"/>
      <c r="BE59" s="49"/>
      <c r="BF59" s="49"/>
      <c r="BG59" s="49"/>
      <c r="BH59" s="49"/>
      <c r="BI59" s="49"/>
      <c r="BJ59" s="49"/>
      <c r="BK59" s="49"/>
      <c r="BL59" s="49"/>
      <c r="BM59" s="49"/>
      <c r="BN59" s="49"/>
      <c r="BO59" s="49"/>
      <c r="BP59" s="49"/>
      <c r="BQ59" s="49"/>
      <c r="BR59" s="49"/>
      <c r="BS59" s="49"/>
      <c r="BT59" s="49"/>
      <c r="BU59" s="49"/>
      <c r="BV59" s="49"/>
      <c r="BW59" s="49"/>
      <c r="BX59" s="49"/>
      <c r="BY59" s="49"/>
      <c r="BZ59" s="49"/>
      <c r="CA59" s="49"/>
      <c r="CB59" s="49"/>
      <c r="CC59" s="49"/>
      <c r="CD59" s="49"/>
      <c r="CE59" s="49"/>
      <c r="CF59" s="49"/>
      <c r="CG59" s="49"/>
      <c r="CH59" s="49"/>
      <c r="CI59" s="49"/>
      <c r="CJ59" s="49"/>
      <c r="CK59" s="49"/>
      <c r="CL59" s="49"/>
      <c r="CM59" s="49"/>
      <c r="CN59" s="49"/>
      <c r="CO59" s="49"/>
      <c r="CP59" s="49"/>
      <c r="CQ59" s="49"/>
      <c r="CR59" s="49"/>
      <c r="CS59" s="49"/>
      <c r="CT59" s="49"/>
      <c r="CU59" s="49"/>
      <c r="CV59" s="49"/>
      <c r="CW59" s="49"/>
      <c r="CX59" s="49"/>
      <c r="CY59" s="49"/>
      <c r="CZ59" s="49"/>
      <c r="DA59" s="49"/>
      <c r="DB59" s="49"/>
      <c r="DC59" s="49"/>
      <c r="DD59" s="49"/>
      <c r="DE59" s="49"/>
      <c r="DF59" s="49"/>
      <c r="DG59" s="49"/>
      <c r="DH59" s="49"/>
      <c r="DI59" s="49"/>
      <c r="DJ59" s="49"/>
      <c r="DK59" s="49"/>
      <c r="DL59" s="49">
        <v>5149.7561148321083</v>
      </c>
      <c r="DM59" s="49">
        <v>6412.246784362017</v>
      </c>
      <c r="DN59" s="49">
        <v>7179.2136903893215</v>
      </c>
      <c r="DO59" s="49">
        <v>7530.3579778084986</v>
      </c>
      <c r="DP59" s="49">
        <v>6911.5526571299251</v>
      </c>
      <c r="DQ59" s="49">
        <v>7586.8894042559405</v>
      </c>
      <c r="DR59" s="49">
        <v>6625.4025591038262</v>
      </c>
      <c r="DS59" s="49">
        <v>6035.4470710084724</v>
      </c>
      <c r="DT59" s="49">
        <v>7104.760002167106</v>
      </c>
      <c r="DU59" s="49">
        <v>1650.8514951200016</v>
      </c>
      <c r="DV59" s="49">
        <v>1574.5099827543231</v>
      </c>
      <c r="DW59" s="49">
        <v>1725.9652946049459</v>
      </c>
      <c r="DX59" s="49">
        <v>8564.7507023979288</v>
      </c>
      <c r="DY59" s="49">
        <v>3261.0284803429581</v>
      </c>
      <c r="DZ59" s="49"/>
      <c r="EA59" s="49"/>
      <c r="EB59" s="49"/>
      <c r="EC59" s="49"/>
      <c r="ED59" s="49"/>
      <c r="EE59" s="49"/>
      <c r="EF59" s="49"/>
      <c r="EG59" s="49"/>
      <c r="EH59" s="49"/>
      <c r="EI59" s="49"/>
      <c r="EJ59" s="49">
        <v>-3225.777602052578</v>
      </c>
      <c r="EK59" s="49">
        <v>22873.750984019629</v>
      </c>
      <c r="EL59" s="49">
        <v>199903.84596476387</v>
      </c>
    </row>
    <row r="60" spans="1:142" x14ac:dyDescent="0.25">
      <c r="A60" s="47" t="s">
        <v>504</v>
      </c>
      <c r="B60" s="49"/>
      <c r="C60" s="49"/>
      <c r="D60" s="49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>
        <v>5300.3329803224005</v>
      </c>
      <c r="S60" s="49">
        <v>7049.78140745774</v>
      </c>
      <c r="T60" s="49">
        <v>63.230445261469228</v>
      </c>
      <c r="U60" s="49"/>
      <c r="V60" s="49"/>
      <c r="W60" s="49">
        <v>24.100609881616787</v>
      </c>
      <c r="X60" s="49">
        <v>20.936814067281958</v>
      </c>
      <c r="Y60" s="49"/>
      <c r="Z60" s="49"/>
      <c r="AA60" s="49"/>
      <c r="AB60" s="49"/>
      <c r="AC60" s="49"/>
      <c r="AD60" s="49"/>
      <c r="AE60" s="49"/>
      <c r="AF60" s="49"/>
      <c r="AG60" s="49"/>
      <c r="AH60" s="49"/>
      <c r="AI60" s="49"/>
      <c r="AJ60" s="49">
        <v>286.0753152072208</v>
      </c>
      <c r="AK60" s="49">
        <v>16.14231114776986</v>
      </c>
      <c r="AL60" s="49"/>
      <c r="AM60" s="49"/>
      <c r="AN60" s="49"/>
      <c r="AO60" s="49"/>
      <c r="AP60" s="49"/>
      <c r="AQ60" s="49"/>
      <c r="AR60" s="49"/>
      <c r="AS60" s="49"/>
      <c r="AT60" s="49"/>
      <c r="AU60" s="49"/>
      <c r="AV60" s="49"/>
      <c r="AW60" s="49"/>
      <c r="AX60" s="49"/>
      <c r="AY60" s="49"/>
      <c r="AZ60" s="49">
        <v>35.632384110657746</v>
      </c>
      <c r="BA60" s="49"/>
      <c r="BB60" s="49"/>
      <c r="BC60" s="49"/>
      <c r="BD60" s="49"/>
      <c r="BE60" s="49"/>
      <c r="BF60" s="49"/>
      <c r="BG60" s="49"/>
      <c r="BH60" s="49"/>
      <c r="BI60" s="49"/>
      <c r="BJ60" s="49"/>
      <c r="BK60" s="49"/>
      <c r="BL60" s="49"/>
      <c r="BM60" s="49"/>
      <c r="BN60" s="49"/>
      <c r="BO60" s="49"/>
      <c r="BP60" s="49"/>
      <c r="BQ60" s="49"/>
      <c r="BR60" s="49"/>
      <c r="BS60" s="49"/>
      <c r="BT60" s="49"/>
      <c r="BU60" s="49"/>
      <c r="BV60" s="49"/>
      <c r="BW60" s="49"/>
      <c r="BX60" s="49"/>
      <c r="BY60" s="49"/>
      <c r="BZ60" s="49"/>
      <c r="CA60" s="49"/>
      <c r="CB60" s="49"/>
      <c r="CC60" s="49"/>
      <c r="CD60" s="49"/>
      <c r="CE60" s="49"/>
      <c r="CF60" s="49"/>
      <c r="CG60" s="49"/>
      <c r="CH60" s="49"/>
      <c r="CI60" s="49"/>
      <c r="CJ60" s="49"/>
      <c r="CK60" s="49"/>
      <c r="CL60" s="49"/>
      <c r="CM60" s="49"/>
      <c r="CN60" s="49"/>
      <c r="CO60" s="49"/>
      <c r="CP60" s="49"/>
      <c r="CQ60" s="49"/>
      <c r="CR60" s="49"/>
      <c r="CS60" s="49"/>
      <c r="CT60" s="49"/>
      <c r="CU60" s="49"/>
      <c r="CV60" s="49"/>
      <c r="CW60" s="49"/>
      <c r="CX60" s="49"/>
      <c r="CY60" s="49"/>
      <c r="CZ60" s="49"/>
      <c r="DA60" s="49"/>
      <c r="DB60" s="49"/>
      <c r="DC60" s="49"/>
      <c r="DD60" s="49"/>
      <c r="DE60" s="49"/>
      <c r="DF60" s="49"/>
      <c r="DG60" s="49"/>
      <c r="DH60" s="49"/>
      <c r="DI60" s="49"/>
      <c r="DJ60" s="49"/>
      <c r="DK60" s="49"/>
      <c r="DL60" s="49">
        <v>846.06794435877771</v>
      </c>
      <c r="DM60" s="49">
        <v>1291.9227001929376</v>
      </c>
      <c r="DN60" s="49">
        <v>910.83205480105744</v>
      </c>
      <c r="DO60" s="49">
        <v>847.29174084138481</v>
      </c>
      <c r="DP60" s="49">
        <v>590.87332431034861</v>
      </c>
      <c r="DQ60" s="49">
        <v>660.15206548149285</v>
      </c>
      <c r="DR60" s="49">
        <v>443.0325470755036</v>
      </c>
      <c r="DS60" s="49">
        <v>83.834334195046409</v>
      </c>
      <c r="DT60" s="49">
        <v>293.46488074269973</v>
      </c>
      <c r="DU60" s="49">
        <v>53.717937350683556</v>
      </c>
      <c r="DV60" s="49">
        <v>31.876101172188147</v>
      </c>
      <c r="DW60" s="49">
        <v>20.083180527416406</v>
      </c>
      <c r="DX60" s="49">
        <v>66.794568257479199</v>
      </c>
      <c r="DY60" s="49">
        <v>256.89035509473024</v>
      </c>
      <c r="DZ60" s="49"/>
      <c r="EA60" s="49"/>
      <c r="EB60" s="49"/>
      <c r="EC60" s="49"/>
      <c r="ED60" s="49"/>
      <c r="EE60" s="49"/>
      <c r="EF60" s="49"/>
      <c r="EG60" s="49"/>
      <c r="EH60" s="49"/>
      <c r="EI60" s="49"/>
      <c r="EJ60" s="49">
        <v>261.16782830349081</v>
      </c>
      <c r="EK60" s="49">
        <v>388.57865184937498</v>
      </c>
      <c r="EL60" s="49">
        <v>19842.81248201077</v>
      </c>
    </row>
    <row r="61" spans="1:142" x14ac:dyDescent="0.25">
      <c r="A61" s="47" t="s">
        <v>503</v>
      </c>
      <c r="B61" s="49"/>
      <c r="C61" s="49"/>
      <c r="D61" s="49"/>
      <c r="E61" s="49"/>
      <c r="F61" s="49"/>
      <c r="G61" s="49"/>
      <c r="H61" s="49"/>
      <c r="I61" s="49"/>
      <c r="J61" s="49"/>
      <c r="K61" s="49"/>
      <c r="L61" s="49">
        <v>3108.3255772445168</v>
      </c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49"/>
      <c r="Z61" s="49"/>
      <c r="AA61" s="49"/>
      <c r="AB61" s="49"/>
      <c r="AC61" s="49"/>
      <c r="AD61" s="49"/>
      <c r="AE61" s="49"/>
      <c r="AF61" s="49"/>
      <c r="AG61" s="49"/>
      <c r="AH61" s="49"/>
      <c r="AI61" s="49"/>
      <c r="AJ61" s="49"/>
      <c r="AK61" s="49">
        <v>117.53641457524442</v>
      </c>
      <c r="AL61" s="49">
        <v>5.641124717430281</v>
      </c>
      <c r="AM61" s="49"/>
      <c r="AN61" s="49"/>
      <c r="AO61" s="49"/>
      <c r="AP61" s="49">
        <v>204.14144084464411</v>
      </c>
      <c r="AQ61" s="49">
        <v>8.9876864916184893E-2</v>
      </c>
      <c r="AR61" s="49">
        <v>1.1763978732539933</v>
      </c>
      <c r="AS61" s="49">
        <v>1.0406204727905644</v>
      </c>
      <c r="AT61" s="49">
        <v>1.2277207791310529</v>
      </c>
      <c r="AU61" s="49">
        <v>3.84116473592087</v>
      </c>
      <c r="AV61" s="49">
        <v>6.197661418971399</v>
      </c>
      <c r="AW61" s="49"/>
      <c r="AX61" s="49">
        <v>35.237323315337704</v>
      </c>
      <c r="AY61" s="49">
        <v>113.10449169090151</v>
      </c>
      <c r="AZ61" s="49">
        <v>418.23507486853055</v>
      </c>
      <c r="BA61" s="49"/>
      <c r="BB61" s="49"/>
      <c r="BC61" s="49"/>
      <c r="BD61" s="49"/>
      <c r="BE61" s="49"/>
      <c r="BF61" s="49"/>
      <c r="BG61" s="49"/>
      <c r="BH61" s="49"/>
      <c r="BI61" s="49"/>
      <c r="BJ61" s="49"/>
      <c r="BK61" s="49"/>
      <c r="BL61" s="49"/>
      <c r="BM61" s="49"/>
      <c r="BN61" s="49"/>
      <c r="BO61" s="49"/>
      <c r="BP61" s="49"/>
      <c r="BQ61" s="49"/>
      <c r="BR61" s="49"/>
      <c r="BS61" s="49"/>
      <c r="BT61" s="49"/>
      <c r="BU61" s="49"/>
      <c r="BV61" s="49"/>
      <c r="BW61" s="49"/>
      <c r="BX61" s="49"/>
      <c r="BY61" s="49"/>
      <c r="BZ61" s="49"/>
      <c r="CA61" s="49"/>
      <c r="CB61" s="49"/>
      <c r="CC61" s="49"/>
      <c r="CD61" s="49"/>
      <c r="CE61" s="49"/>
      <c r="CF61" s="49"/>
      <c r="CG61" s="49"/>
      <c r="CH61" s="49"/>
      <c r="CI61" s="49"/>
      <c r="CJ61" s="49"/>
      <c r="CK61" s="49"/>
      <c r="CL61" s="49"/>
      <c r="CM61" s="49"/>
      <c r="CN61" s="49"/>
      <c r="CO61" s="49"/>
      <c r="CP61" s="49"/>
      <c r="CQ61" s="49"/>
      <c r="CR61" s="49"/>
      <c r="CS61" s="49"/>
      <c r="CT61" s="49"/>
      <c r="CU61" s="49"/>
      <c r="CV61" s="49"/>
      <c r="CW61" s="49"/>
      <c r="CX61" s="49"/>
      <c r="CY61" s="49"/>
      <c r="CZ61" s="49"/>
      <c r="DA61" s="49"/>
      <c r="DB61" s="49"/>
      <c r="DC61" s="49"/>
      <c r="DD61" s="49"/>
      <c r="DE61" s="49"/>
      <c r="DF61" s="49"/>
      <c r="DG61" s="49"/>
      <c r="DH61" s="49"/>
      <c r="DI61" s="49"/>
      <c r="DJ61" s="49"/>
      <c r="DK61" s="49"/>
      <c r="DL61" s="49">
        <v>27.167641434963933</v>
      </c>
      <c r="DM61" s="49">
        <v>46.771582823154958</v>
      </c>
      <c r="DN61" s="49">
        <v>26.227272634535968</v>
      </c>
      <c r="DO61" s="49">
        <v>57.279884776937422</v>
      </c>
      <c r="DP61" s="49">
        <v>17.02912171831445</v>
      </c>
      <c r="DQ61" s="49">
        <v>92.567093369048422</v>
      </c>
      <c r="DR61" s="49">
        <v>21.496689076638276</v>
      </c>
      <c r="DS61" s="49">
        <v>37.423230101937051</v>
      </c>
      <c r="DT61" s="49">
        <v>166.51262093356166</v>
      </c>
      <c r="DU61" s="49">
        <v>43.897813881576603</v>
      </c>
      <c r="DV61" s="49">
        <v>38.99390841339617</v>
      </c>
      <c r="DW61" s="49">
        <v>51.636890223520766</v>
      </c>
      <c r="DX61" s="49">
        <v>588.07383678895292</v>
      </c>
      <c r="DY61" s="49">
        <v>49.775428767470729</v>
      </c>
      <c r="DZ61" s="49"/>
      <c r="EA61" s="49"/>
      <c r="EB61" s="49"/>
      <c r="EC61" s="49"/>
      <c r="ED61" s="49"/>
      <c r="EE61" s="49"/>
      <c r="EF61" s="49"/>
      <c r="EG61" s="49"/>
      <c r="EH61" s="49"/>
      <c r="EI61" s="49"/>
      <c r="EJ61" s="49">
        <v>168.11252212217383</v>
      </c>
      <c r="EK61" s="49">
        <v>1083.667245644986</v>
      </c>
      <c r="EL61" s="49">
        <v>6532.4276721127571</v>
      </c>
    </row>
    <row r="62" spans="1:142" x14ac:dyDescent="0.25">
      <c r="A62" s="47" t="s">
        <v>502</v>
      </c>
      <c r="B62" s="49"/>
      <c r="C62" s="49"/>
      <c r="D62" s="49"/>
      <c r="E62" s="49">
        <v>1061.9495191978515</v>
      </c>
      <c r="F62" s="49"/>
      <c r="G62" s="49"/>
      <c r="H62" s="49"/>
      <c r="I62" s="49"/>
      <c r="J62" s="49"/>
      <c r="K62" s="49">
        <v>2.4919326050803687E-3</v>
      </c>
      <c r="L62" s="49"/>
      <c r="M62" s="49"/>
      <c r="N62" s="49"/>
      <c r="O62" s="49"/>
      <c r="P62" s="49"/>
      <c r="Q62" s="49"/>
      <c r="R62" s="49"/>
      <c r="S62" s="49"/>
      <c r="T62" s="49"/>
      <c r="U62" s="49">
        <v>7876.8156438645474</v>
      </c>
      <c r="V62" s="49">
        <v>298.52824228269816</v>
      </c>
      <c r="W62" s="49">
        <v>86.000293229705946</v>
      </c>
      <c r="X62" s="49">
        <v>56.912113710486253</v>
      </c>
      <c r="Y62" s="49">
        <v>10.221464478021176</v>
      </c>
      <c r="Z62" s="49"/>
      <c r="AA62" s="49"/>
      <c r="AB62" s="49"/>
      <c r="AC62" s="49"/>
      <c r="AD62" s="49"/>
      <c r="AE62" s="49"/>
      <c r="AF62" s="49"/>
      <c r="AG62" s="49"/>
      <c r="AH62" s="49"/>
      <c r="AI62" s="49"/>
      <c r="AJ62" s="49"/>
      <c r="AK62" s="49"/>
      <c r="AL62" s="49">
        <v>28309.584706766098</v>
      </c>
      <c r="AM62" s="49"/>
      <c r="AN62" s="49"/>
      <c r="AO62" s="49"/>
      <c r="AP62" s="49"/>
      <c r="AQ62" s="49"/>
      <c r="AR62" s="49"/>
      <c r="AS62" s="49"/>
      <c r="AT62" s="49"/>
      <c r="AU62" s="49"/>
      <c r="AV62" s="49"/>
      <c r="AW62" s="49"/>
      <c r="AX62" s="49"/>
      <c r="AY62" s="49"/>
      <c r="AZ62" s="49"/>
      <c r="BA62" s="49"/>
      <c r="BB62" s="49"/>
      <c r="BC62" s="49"/>
      <c r="BD62" s="49"/>
      <c r="BE62" s="49"/>
      <c r="BF62" s="49"/>
      <c r="BG62" s="49"/>
      <c r="BH62" s="49"/>
      <c r="BI62" s="49"/>
      <c r="BJ62" s="49"/>
      <c r="BK62" s="49"/>
      <c r="BL62" s="49"/>
      <c r="BM62" s="49"/>
      <c r="BN62" s="49"/>
      <c r="BO62" s="49"/>
      <c r="BP62" s="49"/>
      <c r="BQ62" s="49"/>
      <c r="BR62" s="49"/>
      <c r="BS62" s="49"/>
      <c r="BT62" s="49"/>
      <c r="BU62" s="49"/>
      <c r="BV62" s="49"/>
      <c r="BW62" s="49"/>
      <c r="BX62" s="49"/>
      <c r="BY62" s="49"/>
      <c r="BZ62" s="49"/>
      <c r="CA62" s="49"/>
      <c r="CB62" s="49"/>
      <c r="CC62" s="49"/>
      <c r="CD62" s="49"/>
      <c r="CE62" s="49"/>
      <c r="CF62" s="49"/>
      <c r="CG62" s="49"/>
      <c r="CH62" s="49"/>
      <c r="CI62" s="49"/>
      <c r="CJ62" s="49"/>
      <c r="CK62" s="49"/>
      <c r="CL62" s="49"/>
      <c r="CM62" s="49"/>
      <c r="CN62" s="49"/>
      <c r="CO62" s="49"/>
      <c r="CP62" s="49"/>
      <c r="CQ62" s="49"/>
      <c r="CR62" s="49"/>
      <c r="CS62" s="49"/>
      <c r="CT62" s="49"/>
      <c r="CU62" s="49"/>
      <c r="CV62" s="49"/>
      <c r="CW62" s="49"/>
      <c r="CX62" s="49"/>
      <c r="CY62" s="49"/>
      <c r="CZ62" s="49"/>
      <c r="DA62" s="49"/>
      <c r="DB62" s="49"/>
      <c r="DC62" s="49"/>
      <c r="DD62" s="49"/>
      <c r="DE62" s="49"/>
      <c r="DF62" s="49"/>
      <c r="DG62" s="49"/>
      <c r="DH62" s="49"/>
      <c r="DI62" s="49"/>
      <c r="DJ62" s="49"/>
      <c r="DK62" s="49"/>
      <c r="DL62" s="49"/>
      <c r="DM62" s="49"/>
      <c r="DN62" s="49"/>
      <c r="DO62" s="49"/>
      <c r="DP62" s="49"/>
      <c r="DQ62" s="49"/>
      <c r="DR62" s="49"/>
      <c r="DS62" s="49"/>
      <c r="DT62" s="49"/>
      <c r="DU62" s="49"/>
      <c r="DV62" s="49"/>
      <c r="DW62" s="49"/>
      <c r="DX62" s="49"/>
      <c r="DY62" s="49"/>
      <c r="DZ62" s="49"/>
      <c r="EA62" s="49"/>
      <c r="EB62" s="49"/>
      <c r="EC62" s="49"/>
      <c r="ED62" s="49"/>
      <c r="EE62" s="49"/>
      <c r="EF62" s="49"/>
      <c r="EG62" s="49"/>
      <c r="EH62" s="49"/>
      <c r="EI62" s="49"/>
      <c r="EJ62" s="49"/>
      <c r="EK62" s="49"/>
      <c r="EL62" s="49">
        <v>37700.014475462012</v>
      </c>
    </row>
    <row r="63" spans="1:142" x14ac:dyDescent="0.25">
      <c r="A63" s="47" t="s">
        <v>501</v>
      </c>
      <c r="B63" s="49">
        <v>22.002078882827739</v>
      </c>
      <c r="C63" s="49"/>
      <c r="D63" s="49"/>
      <c r="E63" s="49"/>
      <c r="F63" s="49">
        <v>399.50763094814971</v>
      </c>
      <c r="G63" s="49">
        <v>2738.6235330408549</v>
      </c>
      <c r="H63" s="49">
        <v>401.56460322189139</v>
      </c>
      <c r="I63" s="49">
        <v>28.50652492106305</v>
      </c>
      <c r="J63" s="49">
        <v>34.192136845620261</v>
      </c>
      <c r="K63" s="49"/>
      <c r="L63" s="49">
        <v>655.18491735971281</v>
      </c>
      <c r="M63" s="49">
        <v>119.94237517450233</v>
      </c>
      <c r="N63" s="49">
        <v>958.7576880409365</v>
      </c>
      <c r="O63" s="49">
        <v>260.666395886337</v>
      </c>
      <c r="P63" s="49">
        <v>16.6575223541772</v>
      </c>
      <c r="Q63" s="49">
        <v>4.835148658052419</v>
      </c>
      <c r="R63" s="49">
        <v>637.18599464038346</v>
      </c>
      <c r="S63" s="49">
        <v>913.68092441796819</v>
      </c>
      <c r="T63" s="49">
        <v>98.31521545574563</v>
      </c>
      <c r="U63" s="49"/>
      <c r="V63" s="49"/>
      <c r="W63" s="49"/>
      <c r="X63" s="49"/>
      <c r="Y63" s="49"/>
      <c r="Z63" s="49">
        <v>25.381870939054263</v>
      </c>
      <c r="AA63" s="49">
        <v>1693.7535358245941</v>
      </c>
      <c r="AB63" s="49">
        <v>2875.6522041002686</v>
      </c>
      <c r="AC63" s="49">
        <v>35.38172144670947</v>
      </c>
      <c r="AD63" s="49">
        <v>47.056382632119245</v>
      </c>
      <c r="AE63" s="49">
        <v>112.9473647089075</v>
      </c>
      <c r="AF63" s="49">
        <v>61.936616286326476</v>
      </c>
      <c r="AG63" s="49">
        <v>15.643469439310474</v>
      </c>
      <c r="AH63" s="49">
        <v>14.051046873992879</v>
      </c>
      <c r="AI63" s="49">
        <v>18.575917841642859</v>
      </c>
      <c r="AJ63" s="49">
        <v>105.36479492826936</v>
      </c>
      <c r="AK63" s="49">
        <v>45.122709884168039</v>
      </c>
      <c r="AL63" s="49"/>
      <c r="AM63" s="49">
        <v>232.32242111197468</v>
      </c>
      <c r="AN63" s="49"/>
      <c r="AO63" s="49"/>
      <c r="AP63" s="49">
        <v>9.0266981314131218</v>
      </c>
      <c r="AQ63" s="49"/>
      <c r="AR63" s="49"/>
      <c r="AS63" s="49">
        <v>23.151711564122586</v>
      </c>
      <c r="AT63" s="49"/>
      <c r="AU63" s="49"/>
      <c r="AV63" s="49">
        <v>19.453543038282888</v>
      </c>
      <c r="AW63" s="49"/>
      <c r="AX63" s="49">
        <v>29.410171342510065</v>
      </c>
      <c r="AY63" s="49">
        <v>107.5996830060717</v>
      </c>
      <c r="AZ63" s="49">
        <v>25.915833439274873</v>
      </c>
      <c r="BA63" s="49"/>
      <c r="BB63" s="49"/>
      <c r="BC63" s="49"/>
      <c r="BD63" s="49"/>
      <c r="BE63" s="49"/>
      <c r="BF63" s="49"/>
      <c r="BG63" s="49"/>
      <c r="BH63" s="49"/>
      <c r="BI63" s="49"/>
      <c r="BJ63" s="49"/>
      <c r="BK63" s="49"/>
      <c r="BL63" s="49"/>
      <c r="BM63" s="49"/>
      <c r="BN63" s="49"/>
      <c r="BO63" s="49"/>
      <c r="BP63" s="49"/>
      <c r="BQ63" s="49"/>
      <c r="BR63" s="49"/>
      <c r="BS63" s="49"/>
      <c r="BT63" s="49"/>
      <c r="BU63" s="49"/>
      <c r="BV63" s="49"/>
      <c r="BW63" s="49"/>
      <c r="BX63" s="49"/>
      <c r="BY63" s="49"/>
      <c r="BZ63" s="49"/>
      <c r="CA63" s="49"/>
      <c r="CB63" s="49"/>
      <c r="CC63" s="49"/>
      <c r="CD63" s="49"/>
      <c r="CE63" s="49"/>
      <c r="CF63" s="49"/>
      <c r="CG63" s="49"/>
      <c r="CH63" s="49"/>
      <c r="CI63" s="49"/>
      <c r="CJ63" s="49"/>
      <c r="CK63" s="49"/>
      <c r="CL63" s="49"/>
      <c r="CM63" s="49"/>
      <c r="CN63" s="49"/>
      <c r="CO63" s="49"/>
      <c r="CP63" s="49"/>
      <c r="CQ63" s="49"/>
      <c r="CR63" s="49"/>
      <c r="CS63" s="49"/>
      <c r="CT63" s="49"/>
      <c r="CU63" s="49"/>
      <c r="CV63" s="49"/>
      <c r="CW63" s="49"/>
      <c r="CX63" s="49"/>
      <c r="CY63" s="49"/>
      <c r="CZ63" s="49"/>
      <c r="DA63" s="49"/>
      <c r="DB63" s="49"/>
      <c r="DC63" s="49"/>
      <c r="DD63" s="49"/>
      <c r="DE63" s="49"/>
      <c r="DF63" s="49"/>
      <c r="DG63" s="49"/>
      <c r="DH63" s="49"/>
      <c r="DI63" s="49"/>
      <c r="DJ63" s="49"/>
      <c r="DK63" s="49"/>
      <c r="DL63" s="49">
        <v>11.909247821589975</v>
      </c>
      <c r="DM63" s="49">
        <v>20.124111651489564</v>
      </c>
      <c r="DN63" s="49">
        <v>53.657127227591111</v>
      </c>
      <c r="DO63" s="49">
        <v>48.977417067691434</v>
      </c>
      <c r="DP63" s="49">
        <v>46.997909710121014</v>
      </c>
      <c r="DQ63" s="49">
        <v>116.94715079140205</v>
      </c>
      <c r="DR63" s="49">
        <v>74.339060826321699</v>
      </c>
      <c r="DS63" s="49">
        <v>20.112140891607659</v>
      </c>
      <c r="DT63" s="49">
        <v>4.4543376444845784</v>
      </c>
      <c r="DU63" s="49"/>
      <c r="DV63" s="49"/>
      <c r="DW63" s="49"/>
      <c r="DX63" s="49">
        <v>6.4591076434658037</v>
      </c>
      <c r="DY63" s="49">
        <v>17.629792181663984</v>
      </c>
      <c r="DZ63" s="49"/>
      <c r="EA63" s="49"/>
      <c r="EB63" s="49"/>
      <c r="EC63" s="49"/>
      <c r="ED63" s="49"/>
      <c r="EE63" s="49"/>
      <c r="EF63" s="49"/>
      <c r="EG63" s="49"/>
      <c r="EH63" s="49"/>
      <c r="EI63" s="49"/>
      <c r="EJ63" s="49"/>
      <c r="EK63" s="49">
        <v>48585.161481510229</v>
      </c>
      <c r="EL63" s="49">
        <v>61794.139271354892</v>
      </c>
    </row>
    <row r="64" spans="1:142" x14ac:dyDescent="0.25">
      <c r="A64" s="47" t="s">
        <v>500</v>
      </c>
      <c r="B64" s="49"/>
      <c r="C64" s="49"/>
      <c r="D64" s="49"/>
      <c r="E64" s="49"/>
      <c r="F64" s="49"/>
      <c r="G64" s="49"/>
      <c r="H64" s="49">
        <v>0.16763635597956994</v>
      </c>
      <c r="I64" s="49">
        <v>1.1062344759739547E-2</v>
      </c>
      <c r="J64" s="49">
        <v>1.326872380642107E-2</v>
      </c>
      <c r="K64" s="49"/>
      <c r="L64" s="49"/>
      <c r="M64" s="49"/>
      <c r="N64" s="49"/>
      <c r="O64" s="49"/>
      <c r="P64" s="49"/>
      <c r="Q64" s="49"/>
      <c r="R64" s="49">
        <v>10.139108227467178</v>
      </c>
      <c r="S64" s="49"/>
      <c r="T64" s="49">
        <v>0.34279758834101676</v>
      </c>
      <c r="U64" s="49">
        <v>7.8661643854153827</v>
      </c>
      <c r="V64" s="49"/>
      <c r="W64" s="49"/>
      <c r="X64" s="49"/>
      <c r="Y64" s="49"/>
      <c r="Z64" s="49"/>
      <c r="AA64" s="49">
        <v>0.19349029286215219</v>
      </c>
      <c r="AB64" s="49">
        <v>31371.201858545377</v>
      </c>
      <c r="AC64" s="49">
        <v>8525.2610187109021</v>
      </c>
      <c r="AD64" s="49">
        <v>1957.279518209898</v>
      </c>
      <c r="AE64" s="49">
        <v>1699.4876479540878</v>
      </c>
      <c r="AF64" s="49">
        <v>1860.9466919769684</v>
      </c>
      <c r="AG64" s="49">
        <v>491.82505519526438</v>
      </c>
      <c r="AH64" s="49">
        <v>2785.320165287857</v>
      </c>
      <c r="AI64" s="49">
        <v>239.59598477423225</v>
      </c>
      <c r="AJ64" s="49"/>
      <c r="AK64" s="49">
        <v>204.5826830786406</v>
      </c>
      <c r="AL64" s="49"/>
      <c r="AM64" s="49"/>
      <c r="AN64" s="49"/>
      <c r="AO64" s="49"/>
      <c r="AP64" s="49"/>
      <c r="AQ64" s="49"/>
      <c r="AR64" s="49"/>
      <c r="AS64" s="49"/>
      <c r="AT64" s="49"/>
      <c r="AU64" s="49"/>
      <c r="AV64" s="49"/>
      <c r="AW64" s="49"/>
      <c r="AX64" s="49">
        <v>991.83445878415307</v>
      </c>
      <c r="AY64" s="49"/>
      <c r="AZ64" s="49">
        <v>6.4501285687365417</v>
      </c>
      <c r="BA64" s="49"/>
      <c r="BB64" s="49"/>
      <c r="BC64" s="49"/>
      <c r="BD64" s="49"/>
      <c r="BE64" s="49"/>
      <c r="BF64" s="49"/>
      <c r="BG64" s="49"/>
      <c r="BH64" s="49"/>
      <c r="BI64" s="49"/>
      <c r="BJ64" s="49"/>
      <c r="BK64" s="49"/>
      <c r="BL64" s="49"/>
      <c r="BM64" s="49"/>
      <c r="BN64" s="49"/>
      <c r="BO64" s="49"/>
      <c r="BP64" s="49"/>
      <c r="BQ64" s="49"/>
      <c r="BR64" s="49"/>
      <c r="BS64" s="49"/>
      <c r="BT64" s="49"/>
      <c r="BU64" s="49"/>
      <c r="BV64" s="49"/>
      <c r="BW64" s="49"/>
      <c r="BX64" s="49"/>
      <c r="BY64" s="49"/>
      <c r="BZ64" s="49"/>
      <c r="CA64" s="49"/>
      <c r="CB64" s="49"/>
      <c r="CC64" s="49"/>
      <c r="CD64" s="49"/>
      <c r="CE64" s="49"/>
      <c r="CF64" s="49"/>
      <c r="CG64" s="49"/>
      <c r="CH64" s="49"/>
      <c r="CI64" s="49"/>
      <c r="CJ64" s="49"/>
      <c r="CK64" s="49"/>
      <c r="CL64" s="49"/>
      <c r="CM64" s="49"/>
      <c r="CN64" s="49"/>
      <c r="CO64" s="49"/>
      <c r="CP64" s="49"/>
      <c r="CQ64" s="49"/>
      <c r="CR64" s="49"/>
      <c r="CS64" s="49"/>
      <c r="CT64" s="49"/>
      <c r="CU64" s="49"/>
      <c r="CV64" s="49"/>
      <c r="CW64" s="49"/>
      <c r="CX64" s="49"/>
      <c r="CY64" s="49"/>
      <c r="CZ64" s="49"/>
      <c r="DA64" s="49"/>
      <c r="DB64" s="49"/>
      <c r="DC64" s="49"/>
      <c r="DD64" s="49"/>
      <c r="DE64" s="49"/>
      <c r="DF64" s="49"/>
      <c r="DG64" s="49"/>
      <c r="DH64" s="49"/>
      <c r="DI64" s="49"/>
      <c r="DJ64" s="49"/>
      <c r="DK64" s="49"/>
      <c r="DL64" s="49"/>
      <c r="DM64" s="49"/>
      <c r="DN64" s="49"/>
      <c r="DO64" s="49"/>
      <c r="DP64" s="49"/>
      <c r="DQ64" s="49"/>
      <c r="DR64" s="49"/>
      <c r="DS64" s="49"/>
      <c r="DT64" s="49"/>
      <c r="DU64" s="49"/>
      <c r="DV64" s="49"/>
      <c r="DW64" s="49"/>
      <c r="DX64" s="49"/>
      <c r="DY64" s="49"/>
      <c r="DZ64" s="49"/>
      <c r="EA64" s="49"/>
      <c r="EB64" s="49"/>
      <c r="EC64" s="49"/>
      <c r="ED64" s="49"/>
      <c r="EE64" s="49"/>
      <c r="EF64" s="49"/>
      <c r="EG64" s="49"/>
      <c r="EH64" s="49"/>
      <c r="EI64" s="49"/>
      <c r="EJ64" s="49">
        <v>1657.6411625104656</v>
      </c>
      <c r="EK64" s="49">
        <v>242693.76129402485</v>
      </c>
      <c r="EL64" s="49">
        <v>294503.92119554005</v>
      </c>
    </row>
    <row r="65" spans="1:142" x14ac:dyDescent="0.25">
      <c r="A65" s="47" t="s">
        <v>499</v>
      </c>
      <c r="B65" s="49">
        <v>3440.0489575719371</v>
      </c>
      <c r="C65" s="49">
        <v>365.81670813320528</v>
      </c>
      <c r="D65" s="49">
        <v>37.127331712721301</v>
      </c>
      <c r="E65" s="49">
        <v>251.6278982064774</v>
      </c>
      <c r="F65" s="49">
        <v>92.245997787398963</v>
      </c>
      <c r="G65" s="49">
        <v>635.68624743926227</v>
      </c>
      <c r="H65" s="49">
        <v>163.75846758045628</v>
      </c>
      <c r="I65" s="49">
        <v>10.831424825316715</v>
      </c>
      <c r="J65" s="49">
        <v>12.99174700830096</v>
      </c>
      <c r="K65" s="49">
        <v>5.6735816543919515E-2</v>
      </c>
      <c r="L65" s="49">
        <v>190.30464146954148</v>
      </c>
      <c r="M65" s="49">
        <v>7.9826314211113025E-2</v>
      </c>
      <c r="N65" s="49">
        <v>24.227184178594285</v>
      </c>
      <c r="O65" s="49"/>
      <c r="P65" s="49"/>
      <c r="Q65" s="49"/>
      <c r="R65" s="49">
        <v>572.69767364688687</v>
      </c>
      <c r="S65" s="49"/>
      <c r="T65" s="49">
        <v>348.78505130489538</v>
      </c>
      <c r="U65" s="49">
        <v>2.6232555683235408E-8</v>
      </c>
      <c r="V65" s="49">
        <v>6796.8305213389467</v>
      </c>
      <c r="W65" s="49">
        <v>3603.8000479329553</v>
      </c>
      <c r="X65" s="49"/>
      <c r="Y65" s="49">
        <v>554.32461683087513</v>
      </c>
      <c r="Z65" s="49">
        <v>1708.4691033997067</v>
      </c>
      <c r="AA65" s="49">
        <v>14163.274581948517</v>
      </c>
      <c r="AB65" s="49">
        <v>165.93701815591839</v>
      </c>
      <c r="AC65" s="49"/>
      <c r="AD65" s="49"/>
      <c r="AE65" s="49">
        <v>517.12641128070243</v>
      </c>
      <c r="AF65" s="49"/>
      <c r="AG65" s="49">
        <v>7.6298614117325609</v>
      </c>
      <c r="AH65" s="49">
        <v>131.93754385032963</v>
      </c>
      <c r="AI65" s="49">
        <v>0.22744123487176995</v>
      </c>
      <c r="AJ65" s="49">
        <v>4.9364138212353641</v>
      </c>
      <c r="AK65" s="49">
        <v>5446.2636387643824</v>
      </c>
      <c r="AL65" s="49">
        <v>0.15200000000004366</v>
      </c>
      <c r="AM65" s="49">
        <v>40.242725256153484</v>
      </c>
      <c r="AN65" s="49">
        <v>12804.488914243479</v>
      </c>
      <c r="AO65" s="49"/>
      <c r="AP65" s="49">
        <v>33.802198225017897</v>
      </c>
      <c r="AQ65" s="49">
        <v>18.271733712579934</v>
      </c>
      <c r="AR65" s="49">
        <v>239.1616577150908</v>
      </c>
      <c r="AS65" s="49">
        <v>211.44773253281483</v>
      </c>
      <c r="AT65" s="49">
        <v>249.60841241576665</v>
      </c>
      <c r="AU65" s="49">
        <v>780.94876934414935</v>
      </c>
      <c r="AV65" s="49">
        <v>1259.3893385276619</v>
      </c>
      <c r="AW65" s="49"/>
      <c r="AX65" s="49">
        <v>1274.8643044280293</v>
      </c>
      <c r="AY65" s="49">
        <v>2517.4258329889499</v>
      </c>
      <c r="AZ65" s="49">
        <v>7462.1240056966499</v>
      </c>
      <c r="BA65" s="49"/>
      <c r="BB65" s="49"/>
      <c r="BC65" s="49"/>
      <c r="BD65" s="49"/>
      <c r="BE65" s="49"/>
      <c r="BF65" s="49"/>
      <c r="BG65" s="49"/>
      <c r="BH65" s="49"/>
      <c r="BI65" s="49"/>
      <c r="BJ65" s="49"/>
      <c r="BK65" s="49"/>
      <c r="BL65" s="49"/>
      <c r="BM65" s="49"/>
      <c r="BN65" s="49"/>
      <c r="BO65" s="49"/>
      <c r="BP65" s="49"/>
      <c r="BQ65" s="49"/>
      <c r="BR65" s="49"/>
      <c r="BS65" s="49"/>
      <c r="BT65" s="49"/>
      <c r="BU65" s="49"/>
      <c r="BV65" s="49"/>
      <c r="BW65" s="49"/>
      <c r="BX65" s="49"/>
      <c r="BY65" s="49"/>
      <c r="BZ65" s="49"/>
      <c r="CA65" s="49"/>
      <c r="CB65" s="49"/>
      <c r="CC65" s="49"/>
      <c r="CD65" s="49"/>
      <c r="CE65" s="49"/>
      <c r="CF65" s="49"/>
      <c r="CG65" s="49"/>
      <c r="CH65" s="49"/>
      <c r="CI65" s="49"/>
      <c r="CJ65" s="49"/>
      <c r="CK65" s="49"/>
      <c r="CL65" s="49"/>
      <c r="CM65" s="49"/>
      <c r="CN65" s="49"/>
      <c r="CO65" s="49"/>
      <c r="CP65" s="49"/>
      <c r="CQ65" s="49"/>
      <c r="CR65" s="49"/>
      <c r="CS65" s="49"/>
      <c r="CT65" s="49"/>
      <c r="CU65" s="49"/>
      <c r="CV65" s="49"/>
      <c r="CW65" s="49"/>
      <c r="CX65" s="49"/>
      <c r="CY65" s="49"/>
      <c r="CZ65" s="49"/>
      <c r="DA65" s="49"/>
      <c r="DB65" s="49"/>
      <c r="DC65" s="49"/>
      <c r="DD65" s="49"/>
      <c r="DE65" s="49"/>
      <c r="DF65" s="49"/>
      <c r="DG65" s="49"/>
      <c r="DH65" s="49"/>
      <c r="DI65" s="49"/>
      <c r="DJ65" s="49"/>
      <c r="DK65" s="49"/>
      <c r="DL65" s="49">
        <v>34.829001052571044</v>
      </c>
      <c r="DM65" s="49">
        <v>58.853650238190419</v>
      </c>
      <c r="DN65" s="49">
        <v>156.9220969018518</v>
      </c>
      <c r="DO65" s="49">
        <v>143.23612508175134</v>
      </c>
      <c r="DP65" s="49">
        <v>137.44698836436734</v>
      </c>
      <c r="DQ65" s="49">
        <v>131.53390955662664</v>
      </c>
      <c r="DR65" s="49">
        <v>83.611334154648347</v>
      </c>
      <c r="DS65" s="49">
        <v>22.620718017709461</v>
      </c>
      <c r="DT65" s="49">
        <v>12.736295736659008</v>
      </c>
      <c r="DU65" s="49"/>
      <c r="DV65" s="49"/>
      <c r="DW65" s="49"/>
      <c r="DX65" s="49">
        <v>18.468538244728009</v>
      </c>
      <c r="DY65" s="49">
        <v>50.408896882690875</v>
      </c>
      <c r="DZ65" s="49"/>
      <c r="EA65" s="49"/>
      <c r="EB65" s="49"/>
      <c r="EC65" s="49"/>
      <c r="ED65" s="49"/>
      <c r="EE65" s="49"/>
      <c r="EF65" s="49"/>
      <c r="EG65" s="49"/>
      <c r="EH65" s="49"/>
      <c r="EI65" s="49"/>
      <c r="EJ65" s="49">
        <v>1138.9734354472084</v>
      </c>
      <c r="EK65" s="49">
        <v>51726.409795407199</v>
      </c>
      <c r="EL65" s="49">
        <v>119855.02150316469</v>
      </c>
    </row>
    <row r="66" spans="1:142" x14ac:dyDescent="0.25">
      <c r="A66" s="47" t="s">
        <v>498</v>
      </c>
      <c r="B66" s="49"/>
      <c r="C66" s="49"/>
      <c r="D66" s="49"/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  <c r="U66" s="49">
        <v>79901.8859675555</v>
      </c>
      <c r="V66" s="49"/>
      <c r="W66" s="49"/>
      <c r="X66" s="49"/>
      <c r="Y66" s="49"/>
      <c r="Z66" s="49"/>
      <c r="AA66" s="49"/>
      <c r="AB66" s="49"/>
      <c r="AC66" s="49"/>
      <c r="AD66" s="49"/>
      <c r="AE66" s="49"/>
      <c r="AF66" s="49"/>
      <c r="AG66" s="49"/>
      <c r="AH66" s="49"/>
      <c r="AI66" s="49"/>
      <c r="AJ66" s="49"/>
      <c r="AK66" s="49"/>
      <c r="AL66" s="49"/>
      <c r="AM66" s="49"/>
      <c r="AN66" s="49"/>
      <c r="AO66" s="49"/>
      <c r="AP66" s="49"/>
      <c r="AQ66" s="49"/>
      <c r="AR66" s="49"/>
      <c r="AS66" s="49"/>
      <c r="AT66" s="49"/>
      <c r="AU66" s="49"/>
      <c r="AV66" s="49"/>
      <c r="AW66" s="49"/>
      <c r="AX66" s="49"/>
      <c r="AY66" s="49"/>
      <c r="AZ66" s="49"/>
      <c r="BA66" s="49"/>
      <c r="BB66" s="49"/>
      <c r="BC66" s="49"/>
      <c r="BD66" s="49"/>
      <c r="BE66" s="49"/>
      <c r="BF66" s="49"/>
      <c r="BG66" s="49"/>
      <c r="BH66" s="49"/>
      <c r="BI66" s="49"/>
      <c r="BJ66" s="49"/>
      <c r="BK66" s="49"/>
      <c r="BL66" s="49"/>
      <c r="BM66" s="49"/>
      <c r="BN66" s="49"/>
      <c r="BO66" s="49"/>
      <c r="BP66" s="49"/>
      <c r="BQ66" s="49"/>
      <c r="BR66" s="49"/>
      <c r="BS66" s="49"/>
      <c r="BT66" s="49"/>
      <c r="BU66" s="49"/>
      <c r="BV66" s="49"/>
      <c r="BW66" s="49"/>
      <c r="BX66" s="49"/>
      <c r="BY66" s="49"/>
      <c r="BZ66" s="49"/>
      <c r="CA66" s="49"/>
      <c r="CB66" s="49"/>
      <c r="CC66" s="49"/>
      <c r="CD66" s="49"/>
      <c r="CE66" s="49"/>
      <c r="CF66" s="49"/>
      <c r="CG66" s="49"/>
      <c r="CH66" s="49"/>
      <c r="CI66" s="49"/>
      <c r="CJ66" s="49"/>
      <c r="CK66" s="49"/>
      <c r="CL66" s="49"/>
      <c r="CM66" s="49"/>
      <c r="CN66" s="49"/>
      <c r="CO66" s="49"/>
      <c r="CP66" s="49"/>
      <c r="CQ66" s="49"/>
      <c r="CR66" s="49"/>
      <c r="CS66" s="49"/>
      <c r="CT66" s="49"/>
      <c r="CU66" s="49"/>
      <c r="CV66" s="49"/>
      <c r="CW66" s="49"/>
      <c r="CX66" s="49"/>
      <c r="CY66" s="49"/>
      <c r="CZ66" s="49"/>
      <c r="DA66" s="49"/>
      <c r="DB66" s="49"/>
      <c r="DC66" s="49"/>
      <c r="DD66" s="49"/>
      <c r="DE66" s="49"/>
      <c r="DF66" s="49"/>
      <c r="DG66" s="49"/>
      <c r="DH66" s="49"/>
      <c r="DI66" s="49"/>
      <c r="DJ66" s="49"/>
      <c r="DK66" s="49"/>
      <c r="DL66" s="49"/>
      <c r="DM66" s="49"/>
      <c r="DN66" s="49"/>
      <c r="DO66" s="49"/>
      <c r="DP66" s="49"/>
      <c r="DQ66" s="49"/>
      <c r="DR66" s="49"/>
      <c r="DS66" s="49"/>
      <c r="DT66" s="49"/>
      <c r="DU66" s="49"/>
      <c r="DV66" s="49"/>
      <c r="DW66" s="49"/>
      <c r="DX66" s="49"/>
      <c r="DY66" s="49"/>
      <c r="DZ66" s="49"/>
      <c r="EA66" s="49"/>
      <c r="EB66" s="49"/>
      <c r="EC66" s="49"/>
      <c r="ED66" s="49"/>
      <c r="EE66" s="49"/>
      <c r="EF66" s="49"/>
      <c r="EG66" s="49"/>
      <c r="EH66" s="49"/>
      <c r="EI66" s="49"/>
      <c r="EJ66" s="49"/>
      <c r="EK66" s="49"/>
      <c r="EL66" s="49">
        <v>79901.8859675555</v>
      </c>
    </row>
    <row r="67" spans="1:142" x14ac:dyDescent="0.25">
      <c r="A67" s="47" t="s">
        <v>497</v>
      </c>
      <c r="B67" s="49"/>
      <c r="C67" s="49"/>
      <c r="D67" s="49"/>
      <c r="E67" s="49">
        <v>7.3324107728828025</v>
      </c>
      <c r="F67" s="49">
        <v>2.6880387777059132</v>
      </c>
      <c r="G67" s="49">
        <v>18.523831109825259</v>
      </c>
      <c r="H67" s="49">
        <v>5.1615145910580278</v>
      </c>
      <c r="I67" s="49">
        <v>0.31562659244426367</v>
      </c>
      <c r="J67" s="49">
        <v>0.37857815608373463</v>
      </c>
      <c r="K67" s="49">
        <v>1.0012423554607294E-2</v>
      </c>
      <c r="L67" s="49">
        <v>418.12860929229953</v>
      </c>
      <c r="M67" s="49">
        <v>0.17539070770044751</v>
      </c>
      <c r="N67" s="49">
        <v>2.1437284144423732</v>
      </c>
      <c r="O67" s="49"/>
      <c r="P67" s="49"/>
      <c r="Q67" s="49"/>
      <c r="R67" s="49">
        <v>50.67482324118405</v>
      </c>
      <c r="S67" s="49">
        <v>599.37184000000002</v>
      </c>
      <c r="T67" s="49">
        <v>30.862044037113858</v>
      </c>
      <c r="U67" s="49">
        <v>7357.4719999996732</v>
      </c>
      <c r="V67" s="49">
        <v>1199.4671118524896</v>
      </c>
      <c r="W67" s="49">
        <v>635.9787288526453</v>
      </c>
      <c r="X67" s="49"/>
      <c r="Y67" s="49">
        <v>97.824146871310603</v>
      </c>
      <c r="Z67" s="49">
        <v>245.42761677525013</v>
      </c>
      <c r="AA67" s="49">
        <v>2034.6043832247501</v>
      </c>
      <c r="AB67" s="49">
        <v>2265.4549818440819</v>
      </c>
      <c r="AC67" s="49">
        <v>331.61599999999999</v>
      </c>
      <c r="AD67" s="49">
        <v>165.93701815591868</v>
      </c>
      <c r="AE67" s="49">
        <v>45.757632151925002</v>
      </c>
      <c r="AF67" s="49"/>
      <c r="AG67" s="49">
        <v>0.67512388505470622</v>
      </c>
      <c r="AH67" s="49">
        <v>11.67441744771922</v>
      </c>
      <c r="AI67" s="49">
        <v>2.0125006447974457E-2</v>
      </c>
      <c r="AJ67" s="49">
        <v>0.43679572896375746</v>
      </c>
      <c r="AK67" s="49">
        <v>481.90949591571336</v>
      </c>
      <c r="AL67" s="49">
        <v>410.04799999999994</v>
      </c>
      <c r="AM67" s="49">
        <v>2.1631654333537146E-2</v>
      </c>
      <c r="AN67" s="49">
        <v>1132.9978141714357</v>
      </c>
      <c r="AO67" s="49"/>
      <c r="AP67" s="49">
        <v>1.8169680682982151E-2</v>
      </c>
      <c r="AQ67" s="49"/>
      <c r="AR67" s="49"/>
      <c r="AS67" s="49">
        <v>0.11365940628140399</v>
      </c>
      <c r="AT67" s="49"/>
      <c r="AU67" s="49"/>
      <c r="AV67" s="49">
        <v>0.67695899492310641</v>
      </c>
      <c r="AW67" s="49"/>
      <c r="AX67" s="49">
        <v>0.68527724650893396</v>
      </c>
      <c r="AY67" s="49">
        <v>1.3531907961727052</v>
      </c>
      <c r="AZ67" s="49">
        <v>4.0111122210973313</v>
      </c>
      <c r="BA67" s="49"/>
      <c r="BB67" s="49"/>
      <c r="BC67" s="49"/>
      <c r="BD67" s="49"/>
      <c r="BE67" s="49"/>
      <c r="BF67" s="49"/>
      <c r="BG67" s="49"/>
      <c r="BH67" s="49"/>
      <c r="BI67" s="49"/>
      <c r="BJ67" s="49"/>
      <c r="BK67" s="49"/>
      <c r="BL67" s="49"/>
      <c r="BM67" s="49"/>
      <c r="BN67" s="49"/>
      <c r="BO67" s="49"/>
      <c r="BP67" s="49"/>
      <c r="BQ67" s="49"/>
      <c r="BR67" s="49"/>
      <c r="BS67" s="49"/>
      <c r="BT67" s="49"/>
      <c r="BU67" s="49"/>
      <c r="BV67" s="49"/>
      <c r="BW67" s="49"/>
      <c r="BX67" s="49"/>
      <c r="BY67" s="49"/>
      <c r="BZ67" s="49"/>
      <c r="CA67" s="49"/>
      <c r="CB67" s="49"/>
      <c r="CC67" s="49"/>
      <c r="CD67" s="49"/>
      <c r="CE67" s="49"/>
      <c r="CF67" s="49"/>
      <c r="CG67" s="49"/>
      <c r="CH67" s="49"/>
      <c r="CI67" s="49"/>
      <c r="CJ67" s="49"/>
      <c r="CK67" s="49"/>
      <c r="CL67" s="49"/>
      <c r="CM67" s="49"/>
      <c r="CN67" s="49"/>
      <c r="CO67" s="49"/>
      <c r="CP67" s="49"/>
      <c r="CQ67" s="49"/>
      <c r="CR67" s="49"/>
      <c r="CS67" s="49"/>
      <c r="CT67" s="49"/>
      <c r="CU67" s="49"/>
      <c r="CV67" s="49"/>
      <c r="CW67" s="49"/>
      <c r="CX67" s="49"/>
      <c r="CY67" s="49"/>
      <c r="CZ67" s="49"/>
      <c r="DA67" s="49"/>
      <c r="DB67" s="49"/>
      <c r="DC67" s="49"/>
      <c r="DD67" s="49"/>
      <c r="DE67" s="49"/>
      <c r="DF67" s="49"/>
      <c r="DG67" s="49"/>
      <c r="DH67" s="49"/>
      <c r="DI67" s="49"/>
      <c r="DJ67" s="49"/>
      <c r="DK67" s="49"/>
      <c r="DL67" s="49"/>
      <c r="DM67" s="49"/>
      <c r="DN67" s="49"/>
      <c r="DO67" s="49"/>
      <c r="DP67" s="49"/>
      <c r="DQ67" s="49"/>
      <c r="DR67" s="49"/>
      <c r="DS67" s="49"/>
      <c r="DT67" s="49"/>
      <c r="DU67" s="49"/>
      <c r="DV67" s="49"/>
      <c r="DW67" s="49"/>
      <c r="DX67" s="49"/>
      <c r="DY67" s="49"/>
      <c r="DZ67" s="49"/>
      <c r="EA67" s="49"/>
      <c r="EB67" s="49"/>
      <c r="EC67" s="49"/>
      <c r="ED67" s="49"/>
      <c r="EE67" s="49"/>
      <c r="EF67" s="49"/>
      <c r="EG67" s="49"/>
      <c r="EH67" s="49"/>
      <c r="EI67" s="49"/>
      <c r="EJ67" s="49"/>
      <c r="EK67" s="49">
        <v>1.6955248535156249</v>
      </c>
      <c r="EL67" s="49">
        <v>17561.643364853189</v>
      </c>
    </row>
    <row r="68" spans="1:142" x14ac:dyDescent="0.25">
      <c r="A68" s="47" t="s">
        <v>496</v>
      </c>
      <c r="B68" s="49"/>
      <c r="C68" s="49"/>
      <c r="D68" s="49"/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  <c r="U68" s="49"/>
      <c r="V68" s="49"/>
      <c r="W68" s="49"/>
      <c r="X68" s="49"/>
      <c r="Y68" s="49"/>
      <c r="Z68" s="49"/>
      <c r="AA68" s="49"/>
      <c r="AB68" s="49"/>
      <c r="AC68" s="49"/>
      <c r="AD68" s="49"/>
      <c r="AE68" s="49"/>
      <c r="AF68" s="49"/>
      <c r="AG68" s="49"/>
      <c r="AH68" s="49"/>
      <c r="AI68" s="49"/>
      <c r="AJ68" s="49"/>
      <c r="AK68" s="49"/>
      <c r="AL68" s="49"/>
      <c r="AM68" s="49"/>
      <c r="AN68" s="49"/>
      <c r="AO68" s="49"/>
      <c r="AP68" s="49"/>
      <c r="AQ68" s="49"/>
      <c r="AR68" s="49"/>
      <c r="AS68" s="49"/>
      <c r="AT68" s="49"/>
      <c r="AU68" s="49">
        <v>1</v>
      </c>
      <c r="AV68" s="49"/>
      <c r="AW68" s="49"/>
      <c r="AX68" s="49"/>
      <c r="AY68" s="49"/>
      <c r="AZ68" s="49"/>
      <c r="BA68" s="49"/>
      <c r="BB68" s="49"/>
      <c r="BC68" s="49"/>
      <c r="BD68" s="49"/>
      <c r="BE68" s="49"/>
      <c r="BF68" s="49"/>
      <c r="BG68" s="49"/>
      <c r="BH68" s="49"/>
      <c r="BI68" s="49"/>
      <c r="BJ68" s="49"/>
      <c r="BK68" s="49"/>
      <c r="BL68" s="49"/>
      <c r="BM68" s="49"/>
      <c r="BN68" s="49"/>
      <c r="BO68" s="49"/>
      <c r="BP68" s="49"/>
      <c r="BQ68" s="49"/>
      <c r="BR68" s="49"/>
      <c r="BS68" s="49"/>
      <c r="BT68" s="49"/>
      <c r="BU68" s="49"/>
      <c r="BV68" s="49"/>
      <c r="BW68" s="49"/>
      <c r="BX68" s="49"/>
      <c r="BY68" s="49"/>
      <c r="BZ68" s="49"/>
      <c r="CA68" s="49"/>
      <c r="CB68" s="49"/>
      <c r="CC68" s="49"/>
      <c r="CD68" s="49"/>
      <c r="CE68" s="49"/>
      <c r="CF68" s="49"/>
      <c r="CG68" s="49"/>
      <c r="CH68" s="49"/>
      <c r="CI68" s="49"/>
      <c r="CJ68" s="49"/>
      <c r="CK68" s="49"/>
      <c r="CL68" s="49"/>
      <c r="CM68" s="49"/>
      <c r="CN68" s="49"/>
      <c r="CO68" s="49"/>
      <c r="CP68" s="49"/>
      <c r="CQ68" s="49"/>
      <c r="CR68" s="49"/>
      <c r="CS68" s="49"/>
      <c r="CT68" s="49"/>
      <c r="CU68" s="49"/>
      <c r="CV68" s="49"/>
      <c r="CW68" s="49"/>
      <c r="CX68" s="49"/>
      <c r="CY68" s="49"/>
      <c r="CZ68" s="49"/>
      <c r="DA68" s="49"/>
      <c r="DB68" s="49"/>
      <c r="DC68" s="49"/>
      <c r="DD68" s="49"/>
      <c r="DE68" s="49"/>
      <c r="DF68" s="49"/>
      <c r="DG68" s="49"/>
      <c r="DH68" s="49"/>
      <c r="DI68" s="49"/>
      <c r="DJ68" s="49"/>
      <c r="DK68" s="49"/>
      <c r="DL68" s="49"/>
      <c r="DM68" s="49"/>
      <c r="DN68" s="49"/>
      <c r="DO68" s="49"/>
      <c r="DP68" s="49"/>
      <c r="DQ68" s="49"/>
      <c r="DR68" s="49"/>
      <c r="DS68" s="49"/>
      <c r="DT68" s="49"/>
      <c r="DU68" s="49"/>
      <c r="DV68" s="49"/>
      <c r="DW68" s="49"/>
      <c r="DX68" s="49"/>
      <c r="DY68" s="49"/>
      <c r="DZ68" s="49"/>
      <c r="EA68" s="49"/>
      <c r="EB68" s="49"/>
      <c r="EC68" s="49"/>
      <c r="ED68" s="49"/>
      <c r="EE68" s="49"/>
      <c r="EF68" s="49"/>
      <c r="EG68" s="49"/>
      <c r="EH68" s="49"/>
      <c r="EI68" s="49"/>
      <c r="EJ68" s="49"/>
      <c r="EK68" s="49"/>
      <c r="EL68" s="49">
        <v>1</v>
      </c>
    </row>
    <row r="69" spans="1:142" x14ac:dyDescent="0.25">
      <c r="A69" s="47" t="s">
        <v>495</v>
      </c>
      <c r="B69" s="49">
        <v>9886.1109202205243</v>
      </c>
      <c r="C69" s="49">
        <v>1046.9189324965855</v>
      </c>
      <c r="D69" s="49">
        <v>109.67099595965833</v>
      </c>
      <c r="E69" s="49">
        <v>3.2404717141586641</v>
      </c>
      <c r="F69" s="49"/>
      <c r="G69" s="49"/>
      <c r="H69" s="49">
        <v>0.71061338575284771</v>
      </c>
      <c r="I69" s="49">
        <v>4.6893469010038775E-2</v>
      </c>
      <c r="J69" s="49">
        <v>5.6246347599260657E-2</v>
      </c>
      <c r="K69" s="49">
        <v>1.1787414449050038E-2</v>
      </c>
      <c r="L69" s="49">
        <v>54794.726807006555</v>
      </c>
      <c r="M69" s="49">
        <v>5996.7530248382182</v>
      </c>
      <c r="N69" s="49">
        <v>27.767171342603092</v>
      </c>
      <c r="O69" s="49">
        <v>4.0558108927281324</v>
      </c>
      <c r="P69" s="49">
        <v>271.42126808225959</v>
      </c>
      <c r="Q69" s="49"/>
      <c r="R69" s="49">
        <v>1.8768236284844901</v>
      </c>
      <c r="S69" s="49">
        <v>331.18531103035821</v>
      </c>
      <c r="T69" s="49"/>
      <c r="U69" s="49">
        <v>2.4615930498404257E-2</v>
      </c>
      <c r="V69" s="49">
        <v>1412.1072573786953</v>
      </c>
      <c r="W69" s="49">
        <v>3209.7683243070956</v>
      </c>
      <c r="X69" s="49"/>
      <c r="Y69" s="49">
        <v>9.8207305300825221E-2</v>
      </c>
      <c r="Z69" s="49"/>
      <c r="AA69" s="49">
        <v>93.424705872181747</v>
      </c>
      <c r="AB69" s="49"/>
      <c r="AC69" s="49"/>
      <c r="AD69" s="49"/>
      <c r="AE69" s="49">
        <v>15.822519570685953</v>
      </c>
      <c r="AF69" s="49"/>
      <c r="AG69" s="49"/>
      <c r="AH69" s="49"/>
      <c r="AI69" s="49"/>
      <c r="AJ69" s="49"/>
      <c r="AK69" s="49">
        <v>1721.6012440349305</v>
      </c>
      <c r="AL69" s="49">
        <v>219.13109528992584</v>
      </c>
      <c r="AM69" s="49"/>
      <c r="AN69" s="49"/>
      <c r="AO69" s="49">
        <v>1702.6741629636756</v>
      </c>
      <c r="AP69" s="49">
        <v>4484.465327129089</v>
      </c>
      <c r="AQ69" s="49">
        <v>2.6595327930454298</v>
      </c>
      <c r="AR69" s="49">
        <v>34.810605634170741</v>
      </c>
      <c r="AS69" s="49">
        <v>30.792851017902848</v>
      </c>
      <c r="AT69" s="49">
        <v>36.32927345470393</v>
      </c>
      <c r="AU69" s="49">
        <v>113.66324203993864</v>
      </c>
      <c r="AV69" s="49">
        <v>183.39389330512333</v>
      </c>
      <c r="AW69" s="49"/>
      <c r="AX69" s="49">
        <v>6846.3505225621693</v>
      </c>
      <c r="AY69" s="49">
        <v>2969.8808029066604</v>
      </c>
      <c r="AZ69" s="49">
        <v>7458.5429210849134</v>
      </c>
      <c r="BA69" s="49"/>
      <c r="BB69" s="49"/>
      <c r="BC69" s="49"/>
      <c r="BD69" s="49"/>
      <c r="BE69" s="49"/>
      <c r="BF69" s="49"/>
      <c r="BG69" s="49"/>
      <c r="BH69" s="49"/>
      <c r="BI69" s="49"/>
      <c r="BJ69" s="49"/>
      <c r="BK69" s="49"/>
      <c r="BL69" s="49"/>
      <c r="BM69" s="49"/>
      <c r="BN69" s="49"/>
      <c r="BO69" s="49"/>
      <c r="BP69" s="49"/>
      <c r="BQ69" s="49"/>
      <c r="BR69" s="49"/>
      <c r="BS69" s="49"/>
      <c r="BT69" s="49"/>
      <c r="BU69" s="49"/>
      <c r="BV69" s="49"/>
      <c r="BW69" s="49"/>
      <c r="BX69" s="49"/>
      <c r="BY69" s="49"/>
      <c r="BZ69" s="49"/>
      <c r="CA69" s="49"/>
      <c r="CB69" s="49"/>
      <c r="CC69" s="49"/>
      <c r="CD69" s="49"/>
      <c r="CE69" s="49"/>
      <c r="CF69" s="49"/>
      <c r="CG69" s="49"/>
      <c r="CH69" s="49"/>
      <c r="CI69" s="49"/>
      <c r="CJ69" s="49"/>
      <c r="CK69" s="49"/>
      <c r="CL69" s="49"/>
      <c r="CM69" s="49"/>
      <c r="CN69" s="49"/>
      <c r="CO69" s="49"/>
      <c r="CP69" s="49"/>
      <c r="CQ69" s="49"/>
      <c r="CR69" s="49"/>
      <c r="CS69" s="49"/>
      <c r="CT69" s="49"/>
      <c r="CU69" s="49"/>
      <c r="CV69" s="49"/>
      <c r="CW69" s="49"/>
      <c r="CX69" s="49"/>
      <c r="CY69" s="49"/>
      <c r="CZ69" s="49"/>
      <c r="DA69" s="49"/>
      <c r="DB69" s="49"/>
      <c r="DC69" s="49"/>
      <c r="DD69" s="49"/>
      <c r="DE69" s="49"/>
      <c r="DF69" s="49"/>
      <c r="DG69" s="49"/>
      <c r="DH69" s="49"/>
      <c r="DI69" s="49"/>
      <c r="DJ69" s="49"/>
      <c r="DK69" s="49"/>
      <c r="DL69" s="49">
        <v>16555.524281731879</v>
      </c>
      <c r="DM69" s="49">
        <v>20056.984656949557</v>
      </c>
      <c r="DN69" s="49">
        <v>22745.853964017137</v>
      </c>
      <c r="DO69" s="49">
        <v>23895.280329553185</v>
      </c>
      <c r="DP69" s="49">
        <v>23699.588113381611</v>
      </c>
      <c r="DQ69" s="49">
        <v>25424.884814570691</v>
      </c>
      <c r="DR69" s="49">
        <v>27220.738371132487</v>
      </c>
      <c r="DS69" s="49">
        <v>28393.316440783576</v>
      </c>
      <c r="DT69" s="49">
        <v>39134.743492840556</v>
      </c>
      <c r="DU69" s="49">
        <v>8636.1383632831294</v>
      </c>
      <c r="DV69" s="49">
        <v>9189.6393650824775</v>
      </c>
      <c r="DW69" s="49">
        <v>9537.3853426227051</v>
      </c>
      <c r="DX69" s="49">
        <v>11025.03100193247</v>
      </c>
      <c r="DY69" s="49">
        <v>13573.795121911906</v>
      </c>
      <c r="DZ69" s="49"/>
      <c r="EA69" s="49"/>
      <c r="EB69" s="49"/>
      <c r="EC69" s="49"/>
      <c r="ED69" s="49"/>
      <c r="EE69" s="49"/>
      <c r="EF69" s="49"/>
      <c r="EG69" s="49"/>
      <c r="EH69" s="49"/>
      <c r="EI69" s="49"/>
      <c r="EJ69" s="49">
        <v>4885.7729679855565</v>
      </c>
      <c r="EK69" s="49">
        <v>28462.364944513407</v>
      </c>
      <c r="EL69" s="49">
        <v>415447.13575470191</v>
      </c>
    </row>
    <row r="70" spans="1:142" x14ac:dyDescent="0.25">
      <c r="A70" s="47" t="s">
        <v>494</v>
      </c>
      <c r="B70" s="49"/>
      <c r="C70" s="49"/>
      <c r="D70" s="49"/>
      <c r="E70" s="49">
        <v>510.88401411766381</v>
      </c>
      <c r="F70" s="49">
        <v>31.42222042311074</v>
      </c>
      <c r="G70" s="49">
        <v>142.51224280405307</v>
      </c>
      <c r="H70" s="49">
        <v>153.08791350195284</v>
      </c>
      <c r="I70" s="49">
        <v>10.102291163583748</v>
      </c>
      <c r="J70" s="49">
        <v>12.117188007870119</v>
      </c>
      <c r="K70" s="49">
        <v>2.8440429530388276E-5</v>
      </c>
      <c r="L70" s="49">
        <v>509.88789994793041</v>
      </c>
      <c r="M70" s="49">
        <v>12545.465816950144</v>
      </c>
      <c r="N70" s="49"/>
      <c r="O70" s="49"/>
      <c r="P70" s="49"/>
      <c r="Q70" s="49"/>
      <c r="R70" s="49"/>
      <c r="S70" s="49"/>
      <c r="T70" s="49"/>
      <c r="U70" s="49"/>
      <c r="V70" s="49">
        <v>3.407103153657693</v>
      </c>
      <c r="W70" s="49">
        <v>0.59932003602470352</v>
      </c>
      <c r="X70" s="49"/>
      <c r="Y70" s="49"/>
      <c r="Z70" s="49"/>
      <c r="AA70" s="49"/>
      <c r="AB70" s="49"/>
      <c r="AC70" s="49"/>
      <c r="AD70" s="49"/>
      <c r="AE70" s="49"/>
      <c r="AF70" s="49"/>
      <c r="AG70" s="49"/>
      <c r="AH70" s="49"/>
      <c r="AI70" s="49"/>
      <c r="AJ70" s="49"/>
      <c r="AK70" s="49">
        <v>8.266947644782654</v>
      </c>
      <c r="AL70" s="49"/>
      <c r="AM70" s="49"/>
      <c r="AN70" s="49"/>
      <c r="AO70" s="49"/>
      <c r="AP70" s="49">
        <v>16089.367132772255</v>
      </c>
      <c r="AQ70" s="49">
        <v>48.594360192143</v>
      </c>
      <c r="AR70" s="49">
        <v>636.04028800072069</v>
      </c>
      <c r="AS70" s="49">
        <v>562.64335040022888</v>
      </c>
      <c r="AT70" s="49">
        <v>663.75271441164455</v>
      </c>
      <c r="AU70" s="49">
        <v>2076.6802707161892</v>
      </c>
      <c r="AV70" s="49">
        <v>3350.6341257113918</v>
      </c>
      <c r="AW70" s="49"/>
      <c r="AX70" s="49">
        <v>3.5870407172227483</v>
      </c>
      <c r="AY70" s="49">
        <v>1859.2816135315807</v>
      </c>
      <c r="AZ70" s="49">
        <v>8199.0355690543947</v>
      </c>
      <c r="BA70" s="49"/>
      <c r="BB70" s="49"/>
      <c r="BC70" s="49"/>
      <c r="BD70" s="49"/>
      <c r="BE70" s="49"/>
      <c r="BF70" s="49"/>
      <c r="BG70" s="49"/>
      <c r="BH70" s="49"/>
      <c r="BI70" s="49"/>
      <c r="BJ70" s="49"/>
      <c r="BK70" s="49"/>
      <c r="BL70" s="49"/>
      <c r="BM70" s="49"/>
      <c r="BN70" s="49"/>
      <c r="BO70" s="49"/>
      <c r="BP70" s="49"/>
      <c r="BQ70" s="49"/>
      <c r="BR70" s="49"/>
      <c r="BS70" s="49"/>
      <c r="BT70" s="49"/>
      <c r="BU70" s="49"/>
      <c r="BV70" s="49"/>
      <c r="BW70" s="49"/>
      <c r="BX70" s="49"/>
      <c r="BY70" s="49"/>
      <c r="BZ70" s="49"/>
      <c r="CA70" s="49"/>
      <c r="CB70" s="49"/>
      <c r="CC70" s="49"/>
      <c r="CD70" s="49"/>
      <c r="CE70" s="49"/>
      <c r="CF70" s="49"/>
      <c r="CG70" s="49"/>
      <c r="CH70" s="49"/>
      <c r="CI70" s="49"/>
      <c r="CJ70" s="49"/>
      <c r="CK70" s="49"/>
      <c r="CL70" s="49"/>
      <c r="CM70" s="49"/>
      <c r="CN70" s="49"/>
      <c r="CO70" s="49"/>
      <c r="CP70" s="49"/>
      <c r="CQ70" s="49"/>
      <c r="CR70" s="49"/>
      <c r="CS70" s="49"/>
      <c r="CT70" s="49"/>
      <c r="CU70" s="49"/>
      <c r="CV70" s="49"/>
      <c r="CW70" s="49"/>
      <c r="CX70" s="49"/>
      <c r="CY70" s="49"/>
      <c r="CZ70" s="49"/>
      <c r="DA70" s="49"/>
      <c r="DB70" s="49"/>
      <c r="DC70" s="49"/>
      <c r="DD70" s="49"/>
      <c r="DE70" s="49"/>
      <c r="DF70" s="49"/>
      <c r="DG70" s="49"/>
      <c r="DH70" s="49"/>
      <c r="DI70" s="49"/>
      <c r="DJ70" s="49"/>
      <c r="DK70" s="49"/>
      <c r="DL70" s="49">
        <v>1946.5416210289968</v>
      </c>
      <c r="DM70" s="49">
        <v>3293.7577300631201</v>
      </c>
      <c r="DN70" s="49">
        <v>5118.4409955109531</v>
      </c>
      <c r="DO70" s="49">
        <v>6478.4476270484911</v>
      </c>
      <c r="DP70" s="49">
        <v>8196.9010481142905</v>
      </c>
      <c r="DQ70" s="49">
        <v>10491.836568202032</v>
      </c>
      <c r="DR70" s="49">
        <v>12636.751023850356</v>
      </c>
      <c r="DS70" s="49">
        <v>14350.585170086519</v>
      </c>
      <c r="DT70" s="49">
        <v>22716.809206946404</v>
      </c>
      <c r="DU70" s="49">
        <v>4904.1755094863056</v>
      </c>
      <c r="DV70" s="49">
        <v>5562.2307728124097</v>
      </c>
      <c r="DW70" s="49">
        <v>5476.1744871223509</v>
      </c>
      <c r="DX70" s="49">
        <v>8938.9296867484663</v>
      </c>
      <c r="DY70" s="49">
        <v>9755.8486220437189</v>
      </c>
      <c r="DZ70" s="49"/>
      <c r="EA70" s="49"/>
      <c r="EB70" s="49"/>
      <c r="EC70" s="49"/>
      <c r="ED70" s="49"/>
      <c r="EE70" s="49"/>
      <c r="EF70" s="49"/>
      <c r="EG70" s="49"/>
      <c r="EH70" s="49"/>
      <c r="EI70" s="49"/>
      <c r="EJ70" s="49">
        <v>2472.7462899288903</v>
      </c>
      <c r="EK70" s="49">
        <v>13913.787371085549</v>
      </c>
      <c r="EL70" s="49">
        <v>183671.33318177788</v>
      </c>
    </row>
    <row r="71" spans="1:142" x14ac:dyDescent="0.25">
      <c r="A71" s="47" t="s">
        <v>493</v>
      </c>
      <c r="B71" s="49"/>
      <c r="C71" s="49"/>
      <c r="D71" s="49"/>
      <c r="E71" s="49"/>
      <c r="F71" s="49"/>
      <c r="G71" s="49"/>
      <c r="H71" s="49"/>
      <c r="I71" s="49"/>
      <c r="J71" s="49"/>
      <c r="K71" s="49">
        <v>1.6384235510025525E-4</v>
      </c>
      <c r="L71" s="49">
        <v>50.571529665689596</v>
      </c>
      <c r="M71" s="49">
        <v>394.87044213255797</v>
      </c>
      <c r="N71" s="49">
        <v>8368.2333721170889</v>
      </c>
      <c r="O71" s="49">
        <v>18257.525934099398</v>
      </c>
      <c r="P71" s="49">
        <v>23.5926180303012</v>
      </c>
      <c r="Q71" s="49">
        <v>382.67758068076182</v>
      </c>
      <c r="R71" s="49">
        <v>81.330798413189981</v>
      </c>
      <c r="S71" s="49">
        <v>47.722753594238554</v>
      </c>
      <c r="T71" s="49">
        <v>588.99688293786653</v>
      </c>
      <c r="U71" s="49">
        <v>39.70718711255747</v>
      </c>
      <c r="V71" s="49">
        <v>19.627966735464501</v>
      </c>
      <c r="W71" s="49">
        <v>306.58632598927056</v>
      </c>
      <c r="X71" s="49">
        <v>1160.8812145434269</v>
      </c>
      <c r="Y71" s="49">
        <v>142.01961385520656</v>
      </c>
      <c r="Z71" s="49"/>
      <c r="AA71" s="49">
        <v>108.4044590110051</v>
      </c>
      <c r="AB71" s="49"/>
      <c r="AC71" s="49"/>
      <c r="AD71" s="49">
        <v>175.24555713908578</v>
      </c>
      <c r="AE71" s="49">
        <v>49.747835891863119</v>
      </c>
      <c r="AF71" s="49">
        <v>11.613236749484182</v>
      </c>
      <c r="AG71" s="49"/>
      <c r="AH71" s="49">
        <v>1434.9240269663364</v>
      </c>
      <c r="AI71" s="49">
        <v>14.927235308480498</v>
      </c>
      <c r="AJ71" s="49">
        <v>723.76113029625378</v>
      </c>
      <c r="AK71" s="49">
        <v>396.16375280431623</v>
      </c>
      <c r="AL71" s="49"/>
      <c r="AM71" s="49"/>
      <c r="AN71" s="49"/>
      <c r="AO71" s="49"/>
      <c r="AP71" s="49"/>
      <c r="AQ71" s="49">
        <v>5.5439135727666913E-2</v>
      </c>
      <c r="AR71" s="49">
        <v>0.72564274479970536</v>
      </c>
      <c r="AS71" s="49">
        <v>0.64189052760394016</v>
      </c>
      <c r="AT71" s="49">
        <v>0.75730104474727389</v>
      </c>
      <c r="AU71" s="49">
        <v>2.369364530604519</v>
      </c>
      <c r="AV71" s="49">
        <v>3.8229347996501266</v>
      </c>
      <c r="AW71" s="49">
        <v>3.0176353396349502</v>
      </c>
      <c r="AX71" s="49">
        <v>0.41093806568527075</v>
      </c>
      <c r="AY71" s="49">
        <v>26.840991203984142</v>
      </c>
      <c r="AZ71" s="49">
        <v>942.16053754766335</v>
      </c>
      <c r="BA71" s="49"/>
      <c r="BB71" s="49"/>
      <c r="BC71" s="49"/>
      <c r="BD71" s="49"/>
      <c r="BE71" s="49"/>
      <c r="BF71" s="49"/>
      <c r="BG71" s="49"/>
      <c r="BH71" s="49"/>
      <c r="BI71" s="49"/>
      <c r="BJ71" s="49"/>
      <c r="BK71" s="49"/>
      <c r="BL71" s="49"/>
      <c r="BM71" s="49"/>
      <c r="BN71" s="49"/>
      <c r="BO71" s="49"/>
      <c r="BP71" s="49"/>
      <c r="BQ71" s="49"/>
      <c r="BR71" s="49"/>
      <c r="BS71" s="49"/>
      <c r="BT71" s="49"/>
      <c r="BU71" s="49"/>
      <c r="BV71" s="49"/>
      <c r="BW71" s="49"/>
      <c r="BX71" s="49"/>
      <c r="BY71" s="49"/>
      <c r="BZ71" s="49"/>
      <c r="CA71" s="49"/>
      <c r="CB71" s="49"/>
      <c r="CC71" s="49"/>
      <c r="CD71" s="49"/>
      <c r="CE71" s="49"/>
      <c r="CF71" s="49"/>
      <c r="CG71" s="49"/>
      <c r="CH71" s="49"/>
      <c r="CI71" s="49"/>
      <c r="CJ71" s="49"/>
      <c r="CK71" s="49"/>
      <c r="CL71" s="49"/>
      <c r="CM71" s="49"/>
      <c r="CN71" s="49"/>
      <c r="CO71" s="49"/>
      <c r="CP71" s="49"/>
      <c r="CQ71" s="49"/>
      <c r="CR71" s="49"/>
      <c r="CS71" s="49"/>
      <c r="CT71" s="49"/>
      <c r="CU71" s="49"/>
      <c r="CV71" s="49"/>
      <c r="CW71" s="49"/>
      <c r="CX71" s="49"/>
      <c r="CY71" s="49"/>
      <c r="CZ71" s="49"/>
      <c r="DA71" s="49"/>
      <c r="DB71" s="49"/>
      <c r="DC71" s="49"/>
      <c r="DD71" s="49"/>
      <c r="DE71" s="49"/>
      <c r="DF71" s="49"/>
      <c r="DG71" s="49"/>
      <c r="DH71" s="49"/>
      <c r="DI71" s="49"/>
      <c r="DJ71" s="49"/>
      <c r="DK71" s="49"/>
      <c r="DL71" s="49">
        <v>5.2375979614914572</v>
      </c>
      <c r="DM71" s="49">
        <v>21.615476803865015</v>
      </c>
      <c r="DN71" s="49">
        <v>49.388872525051916</v>
      </c>
      <c r="DO71" s="49">
        <v>45.477886847563404</v>
      </c>
      <c r="DP71" s="49">
        <v>69.714073966621157</v>
      </c>
      <c r="DQ71" s="49">
        <v>79.726125947061817</v>
      </c>
      <c r="DR71" s="49">
        <v>54.802315172753069</v>
      </c>
      <c r="DS71" s="49">
        <v>115.52783087464506</v>
      </c>
      <c r="DT71" s="49">
        <v>189.47288423395659</v>
      </c>
      <c r="DU71" s="49">
        <v>33.351724993213068</v>
      </c>
      <c r="DV71" s="49">
        <v>50.027765299518663</v>
      </c>
      <c r="DW71" s="49">
        <v>71.978085085178193</v>
      </c>
      <c r="DX71" s="49">
        <v>124.4556606569822</v>
      </c>
      <c r="DY71" s="49">
        <v>169.01140196239626</v>
      </c>
      <c r="DZ71" s="49"/>
      <c r="EA71" s="49"/>
      <c r="EB71" s="49"/>
      <c r="EC71" s="49"/>
      <c r="ED71" s="49"/>
      <c r="EE71" s="49"/>
      <c r="EF71" s="49"/>
      <c r="EG71" s="49"/>
      <c r="EH71" s="49"/>
      <c r="EI71" s="49"/>
      <c r="EJ71" s="49">
        <v>751.08673178457275</v>
      </c>
      <c r="EK71" s="49">
        <v>1251.8627529960024</v>
      </c>
      <c r="EL71" s="49">
        <v>36842.671479967161</v>
      </c>
    </row>
    <row r="72" spans="1:142" x14ac:dyDescent="0.25">
      <c r="A72" s="47" t="s">
        <v>492</v>
      </c>
      <c r="B72" s="49">
        <v>2028.0366056948128</v>
      </c>
      <c r="C72" s="49">
        <v>214.30917353139697</v>
      </c>
      <c r="D72" s="49">
        <v>22.711644879508221</v>
      </c>
      <c r="E72" s="49">
        <v>205.07007409888575</v>
      </c>
      <c r="F72" s="49">
        <v>114.87566226637986</v>
      </c>
      <c r="G72" s="49">
        <v>831.70053793615716</v>
      </c>
      <c r="H72" s="49">
        <v>183.4648362233074</v>
      </c>
      <c r="I72" s="49">
        <v>12.106868213233668</v>
      </c>
      <c r="J72" s="49">
        <v>14.521576932476499</v>
      </c>
      <c r="K72" s="49"/>
      <c r="L72" s="49"/>
      <c r="M72" s="49"/>
      <c r="N72" s="49">
        <v>887.12855126054205</v>
      </c>
      <c r="O72" s="49">
        <v>2381.9724477513737</v>
      </c>
      <c r="P72" s="49">
        <v>59.469436431465525</v>
      </c>
      <c r="Q72" s="49">
        <v>137.82181176287745</v>
      </c>
      <c r="R72" s="49"/>
      <c r="S72" s="49">
        <v>842.76287053570184</v>
      </c>
      <c r="T72" s="49"/>
      <c r="U72" s="49"/>
      <c r="V72" s="49"/>
      <c r="W72" s="49">
        <v>985.63363881427779</v>
      </c>
      <c r="X72" s="49"/>
      <c r="Y72" s="49">
        <v>18.901600007964603</v>
      </c>
      <c r="Z72" s="49"/>
      <c r="AA72" s="49"/>
      <c r="AB72" s="49"/>
      <c r="AC72" s="49"/>
      <c r="AD72" s="49">
        <v>0.49836807005081596</v>
      </c>
      <c r="AE72" s="49">
        <v>109.10050590892386</v>
      </c>
      <c r="AF72" s="49">
        <v>37.833084441596199</v>
      </c>
      <c r="AG72" s="49">
        <v>136.0748104760799</v>
      </c>
      <c r="AH72" s="49">
        <v>1373.1450568768669</v>
      </c>
      <c r="AI72" s="49">
        <v>13.230760351409362</v>
      </c>
      <c r="AJ72" s="49">
        <v>55.21820857142945</v>
      </c>
      <c r="AK72" s="49">
        <v>162.85523052421527</v>
      </c>
      <c r="AL72" s="49">
        <v>40.78416175889997</v>
      </c>
      <c r="AM72" s="49"/>
      <c r="AN72" s="49">
        <v>2565.6785993535796</v>
      </c>
      <c r="AO72" s="49">
        <v>1535.4276412308732</v>
      </c>
      <c r="AP72" s="49">
        <v>102.72844868665732</v>
      </c>
      <c r="AQ72" s="49">
        <v>12.061194049067229</v>
      </c>
      <c r="AR72" s="49">
        <v>157.87098669833759</v>
      </c>
      <c r="AS72" s="49">
        <v>139.65054672401311</v>
      </c>
      <c r="AT72" s="49">
        <v>164.76659502140421</v>
      </c>
      <c r="AU72" s="49">
        <v>515.5045391525581</v>
      </c>
      <c r="AV72" s="49">
        <v>831.77033527788808</v>
      </c>
      <c r="AW72" s="49">
        <v>6.4807732853890396</v>
      </c>
      <c r="AX72" s="49">
        <v>256.03858488264621</v>
      </c>
      <c r="AY72" s="49">
        <v>1063.2131674829959</v>
      </c>
      <c r="AZ72" s="49">
        <v>2609.3362922258252</v>
      </c>
      <c r="BA72" s="49"/>
      <c r="BB72" s="49"/>
      <c r="BC72" s="49"/>
      <c r="BD72" s="49"/>
      <c r="BE72" s="49"/>
      <c r="BF72" s="49"/>
      <c r="BG72" s="49"/>
      <c r="BH72" s="49"/>
      <c r="BI72" s="49"/>
      <c r="BJ72" s="49"/>
      <c r="BK72" s="49"/>
      <c r="BL72" s="49"/>
      <c r="BM72" s="49"/>
      <c r="BN72" s="49"/>
      <c r="BO72" s="49"/>
      <c r="BP72" s="49"/>
      <c r="BQ72" s="49"/>
      <c r="BR72" s="49"/>
      <c r="BS72" s="49"/>
      <c r="BT72" s="49"/>
      <c r="BU72" s="49"/>
      <c r="BV72" s="49"/>
      <c r="BW72" s="49"/>
      <c r="BX72" s="49"/>
      <c r="BY72" s="49"/>
      <c r="BZ72" s="49"/>
      <c r="CA72" s="49"/>
      <c r="CB72" s="49"/>
      <c r="CC72" s="49"/>
      <c r="CD72" s="49"/>
      <c r="CE72" s="49"/>
      <c r="CF72" s="49"/>
      <c r="CG72" s="49"/>
      <c r="CH72" s="49"/>
      <c r="CI72" s="49"/>
      <c r="CJ72" s="49"/>
      <c r="CK72" s="49"/>
      <c r="CL72" s="49"/>
      <c r="CM72" s="49"/>
      <c r="CN72" s="49"/>
      <c r="CO72" s="49"/>
      <c r="CP72" s="49"/>
      <c r="CQ72" s="49"/>
      <c r="CR72" s="49"/>
      <c r="CS72" s="49"/>
      <c r="CT72" s="49"/>
      <c r="CU72" s="49"/>
      <c r="CV72" s="49"/>
      <c r="CW72" s="49"/>
      <c r="CX72" s="49"/>
      <c r="CY72" s="49"/>
      <c r="CZ72" s="49"/>
      <c r="DA72" s="49"/>
      <c r="DB72" s="49"/>
      <c r="DC72" s="49"/>
      <c r="DD72" s="49"/>
      <c r="DE72" s="49"/>
      <c r="DF72" s="49"/>
      <c r="DG72" s="49"/>
      <c r="DH72" s="49"/>
      <c r="DI72" s="49"/>
      <c r="DJ72" s="49"/>
      <c r="DK72" s="49"/>
      <c r="DL72" s="49">
        <v>2687.5609544190334</v>
      </c>
      <c r="DM72" s="49">
        <v>3690.4003764959416</v>
      </c>
      <c r="DN72" s="49">
        <v>4661.5372743667667</v>
      </c>
      <c r="DO72" s="49">
        <v>5496.2122013163671</v>
      </c>
      <c r="DP72" s="49">
        <v>5975.2168966409936</v>
      </c>
      <c r="DQ72" s="49">
        <v>6754.9172865966593</v>
      </c>
      <c r="DR72" s="49">
        <v>8298.2489484129565</v>
      </c>
      <c r="DS72" s="49">
        <v>10318.16853559319</v>
      </c>
      <c r="DT72" s="49">
        <v>14249.157498873145</v>
      </c>
      <c r="DU72" s="49">
        <v>3352.9754274612878</v>
      </c>
      <c r="DV72" s="49">
        <v>3271.6765986309174</v>
      </c>
      <c r="DW72" s="49">
        <v>3344.9439232344203</v>
      </c>
      <c r="DX72" s="49">
        <v>5208.8777118393282</v>
      </c>
      <c r="DY72" s="49">
        <v>5540.4055119136519</v>
      </c>
      <c r="DZ72" s="49"/>
      <c r="EA72" s="49"/>
      <c r="EB72" s="49"/>
      <c r="EC72" s="49"/>
      <c r="ED72" s="49"/>
      <c r="EE72" s="49"/>
      <c r="EF72" s="49"/>
      <c r="EG72" s="49"/>
      <c r="EH72" s="49">
        <v>20.860730254039279</v>
      </c>
      <c r="EI72" s="49">
        <v>1.1111884882240612</v>
      </c>
      <c r="EJ72" s="49">
        <v>25.783783007370175</v>
      </c>
      <c r="EK72" s="49">
        <v>5675.8936556490207</v>
      </c>
      <c r="EL72" s="49">
        <v>109403.70373058438</v>
      </c>
    </row>
    <row r="73" spans="1:142" x14ac:dyDescent="0.25">
      <c r="A73" s="47" t="s">
        <v>491</v>
      </c>
      <c r="B73" s="49"/>
      <c r="C73" s="49"/>
      <c r="D73" s="49"/>
      <c r="E73" s="49">
        <v>79.300555747855526</v>
      </c>
      <c r="F73" s="49">
        <v>17.135111156596562</v>
      </c>
      <c r="G73" s="49">
        <v>132.83645930741284</v>
      </c>
      <c r="H73" s="49">
        <v>21.73874429794957</v>
      </c>
      <c r="I73" s="49">
        <v>1.4345425409810757</v>
      </c>
      <c r="J73" s="49">
        <v>1.7206613225537841</v>
      </c>
      <c r="K73" s="49"/>
      <c r="L73" s="49"/>
      <c r="M73" s="49"/>
      <c r="N73" s="49">
        <v>69.913679674719759</v>
      </c>
      <c r="O73" s="49">
        <v>1101.7257898858188</v>
      </c>
      <c r="P73" s="49">
        <v>339.79497308512498</v>
      </c>
      <c r="Q73" s="49">
        <v>1963.1504637803814</v>
      </c>
      <c r="R73" s="49"/>
      <c r="S73" s="49">
        <v>60.4691494329292</v>
      </c>
      <c r="T73" s="49">
        <v>2.2357282240877385</v>
      </c>
      <c r="U73" s="49"/>
      <c r="V73" s="49"/>
      <c r="W73" s="49"/>
      <c r="X73" s="49"/>
      <c r="Y73" s="49">
        <v>22.490735579301305</v>
      </c>
      <c r="Z73" s="49"/>
      <c r="AA73" s="49"/>
      <c r="AB73" s="49"/>
      <c r="AC73" s="49"/>
      <c r="AD73" s="49"/>
      <c r="AE73" s="49"/>
      <c r="AF73" s="49"/>
      <c r="AG73" s="49"/>
      <c r="AH73" s="49">
        <v>4579.8732370946445</v>
      </c>
      <c r="AI73" s="49"/>
      <c r="AJ73" s="49">
        <v>541.80849889099875</v>
      </c>
      <c r="AK73" s="49">
        <v>43.133963762023185</v>
      </c>
      <c r="AL73" s="49"/>
      <c r="AM73" s="49"/>
      <c r="AN73" s="49"/>
      <c r="AO73" s="49"/>
      <c r="AP73" s="49"/>
      <c r="AQ73" s="49"/>
      <c r="AR73" s="49"/>
      <c r="AS73" s="49"/>
      <c r="AT73" s="49"/>
      <c r="AU73" s="49"/>
      <c r="AV73" s="49"/>
      <c r="AW73" s="49"/>
      <c r="AX73" s="49">
        <v>5.1444673309063306E-2</v>
      </c>
      <c r="AY73" s="49">
        <v>94.511124731933691</v>
      </c>
      <c r="AZ73" s="49">
        <v>324.13375320071145</v>
      </c>
      <c r="BA73" s="49"/>
      <c r="BB73" s="49"/>
      <c r="BC73" s="49"/>
      <c r="BD73" s="49"/>
      <c r="BE73" s="49"/>
      <c r="BF73" s="49"/>
      <c r="BG73" s="49"/>
      <c r="BH73" s="49"/>
      <c r="BI73" s="49"/>
      <c r="BJ73" s="49"/>
      <c r="BK73" s="49"/>
      <c r="BL73" s="49"/>
      <c r="BM73" s="49"/>
      <c r="BN73" s="49"/>
      <c r="BO73" s="49"/>
      <c r="BP73" s="49"/>
      <c r="BQ73" s="49"/>
      <c r="BR73" s="49"/>
      <c r="BS73" s="49"/>
      <c r="BT73" s="49"/>
      <c r="BU73" s="49"/>
      <c r="BV73" s="49"/>
      <c r="BW73" s="49"/>
      <c r="BX73" s="49"/>
      <c r="BY73" s="49"/>
      <c r="BZ73" s="49"/>
      <c r="CA73" s="49"/>
      <c r="CB73" s="49"/>
      <c r="CC73" s="49"/>
      <c r="CD73" s="49"/>
      <c r="CE73" s="49"/>
      <c r="CF73" s="49"/>
      <c r="CG73" s="49"/>
      <c r="CH73" s="49"/>
      <c r="CI73" s="49"/>
      <c r="CJ73" s="49"/>
      <c r="CK73" s="49"/>
      <c r="CL73" s="49"/>
      <c r="CM73" s="49"/>
      <c r="CN73" s="49"/>
      <c r="CO73" s="49"/>
      <c r="CP73" s="49"/>
      <c r="CQ73" s="49"/>
      <c r="CR73" s="49"/>
      <c r="CS73" s="49"/>
      <c r="CT73" s="49"/>
      <c r="CU73" s="49"/>
      <c r="CV73" s="49"/>
      <c r="CW73" s="49"/>
      <c r="CX73" s="49"/>
      <c r="CY73" s="49"/>
      <c r="CZ73" s="49"/>
      <c r="DA73" s="49"/>
      <c r="DB73" s="49"/>
      <c r="DC73" s="49"/>
      <c r="DD73" s="49"/>
      <c r="DE73" s="49"/>
      <c r="DF73" s="49"/>
      <c r="DG73" s="49"/>
      <c r="DH73" s="49"/>
      <c r="DI73" s="49"/>
      <c r="DJ73" s="49"/>
      <c r="DK73" s="49"/>
      <c r="DL73" s="49">
        <v>87.354930661208499</v>
      </c>
      <c r="DM73" s="49">
        <v>131.86302695391834</v>
      </c>
      <c r="DN73" s="49">
        <v>147.76746795077736</v>
      </c>
      <c r="DO73" s="49">
        <v>196.69427882193628</v>
      </c>
      <c r="DP73" s="49">
        <v>223.27030440975722</v>
      </c>
      <c r="DQ73" s="49">
        <v>262.17994616919106</v>
      </c>
      <c r="DR73" s="49">
        <v>293.58115548348837</v>
      </c>
      <c r="DS73" s="49">
        <v>478.51548005208144</v>
      </c>
      <c r="DT73" s="49">
        <v>658.78520367383976</v>
      </c>
      <c r="DU73" s="49">
        <v>147.8947668622238</v>
      </c>
      <c r="DV73" s="49">
        <v>265.81057405437434</v>
      </c>
      <c r="DW73" s="49">
        <v>209.32198298288941</v>
      </c>
      <c r="DX73" s="49">
        <v>299.97492544404309</v>
      </c>
      <c r="DY73" s="49">
        <v>356.94617033261767</v>
      </c>
      <c r="DZ73" s="49"/>
      <c r="EA73" s="49"/>
      <c r="EB73" s="49"/>
      <c r="EC73" s="49"/>
      <c r="ED73" s="49"/>
      <c r="EE73" s="49"/>
      <c r="EF73" s="49"/>
      <c r="EG73" s="49"/>
      <c r="EH73" s="49">
        <v>2.5813131584053298E-2</v>
      </c>
      <c r="EI73" s="49">
        <v>1.3749880426961081E-3</v>
      </c>
      <c r="EJ73" s="49">
        <v>-228.69500610272752</v>
      </c>
      <c r="EK73" s="49">
        <v>1345.0070642363012</v>
      </c>
      <c r="EL73" s="49">
        <v>14273.758076494882</v>
      </c>
    </row>
    <row r="74" spans="1:142" x14ac:dyDescent="0.25">
      <c r="A74" s="47" t="s">
        <v>490</v>
      </c>
      <c r="B74" s="49"/>
      <c r="C74" s="49"/>
      <c r="D74" s="49"/>
      <c r="E74" s="49">
        <v>62.709991699629597</v>
      </c>
      <c r="F74" s="49">
        <v>115.83218322780114</v>
      </c>
      <c r="G74" s="49">
        <v>810.65288393840626</v>
      </c>
      <c r="H74" s="49">
        <v>146.13121874330562</v>
      </c>
      <c r="I74" s="49">
        <v>9.6432179788993491</v>
      </c>
      <c r="J74" s="49">
        <v>11.56655290954266</v>
      </c>
      <c r="K74" s="49"/>
      <c r="L74" s="49"/>
      <c r="M74" s="49"/>
      <c r="N74" s="49"/>
      <c r="O74" s="49">
        <v>37.220964188166462</v>
      </c>
      <c r="P74" s="49">
        <v>64.986856199034477</v>
      </c>
      <c r="Q74" s="49">
        <v>1167.2682116934116</v>
      </c>
      <c r="R74" s="49"/>
      <c r="S74" s="49"/>
      <c r="T74" s="49"/>
      <c r="U74" s="49"/>
      <c r="V74" s="49"/>
      <c r="W74" s="49"/>
      <c r="X74" s="49"/>
      <c r="Y74" s="49"/>
      <c r="Z74" s="49"/>
      <c r="AA74" s="49"/>
      <c r="AB74" s="49"/>
      <c r="AC74" s="49"/>
      <c r="AD74" s="49"/>
      <c r="AE74" s="49"/>
      <c r="AF74" s="49"/>
      <c r="AG74" s="49"/>
      <c r="AH74" s="49"/>
      <c r="AI74" s="49"/>
      <c r="AJ74" s="49"/>
      <c r="AK74" s="49">
        <v>0.3052282158288589</v>
      </c>
      <c r="AL74" s="49"/>
      <c r="AM74" s="49">
        <v>19.923925830884649</v>
      </c>
      <c r="AN74" s="49">
        <v>697.6703904594674</v>
      </c>
      <c r="AO74" s="49">
        <v>286.37455365090472</v>
      </c>
      <c r="AP74" s="49"/>
      <c r="AQ74" s="49"/>
      <c r="AR74" s="49"/>
      <c r="AS74" s="49"/>
      <c r="AT74" s="49"/>
      <c r="AU74" s="49"/>
      <c r="AV74" s="49"/>
      <c r="AW74" s="49"/>
      <c r="AX74" s="49">
        <v>0.34169914371686999</v>
      </c>
      <c r="AY74" s="49">
        <v>468.11363923113919</v>
      </c>
      <c r="AZ74" s="49">
        <v>924.73703025358805</v>
      </c>
      <c r="BA74" s="49"/>
      <c r="BB74" s="49"/>
      <c r="BC74" s="49"/>
      <c r="BD74" s="49"/>
      <c r="BE74" s="49"/>
      <c r="BF74" s="49"/>
      <c r="BG74" s="49"/>
      <c r="BH74" s="49"/>
      <c r="BI74" s="49"/>
      <c r="BJ74" s="49"/>
      <c r="BK74" s="49"/>
      <c r="BL74" s="49"/>
      <c r="BM74" s="49"/>
      <c r="BN74" s="49"/>
      <c r="BO74" s="49"/>
      <c r="BP74" s="49"/>
      <c r="BQ74" s="49"/>
      <c r="BR74" s="49"/>
      <c r="BS74" s="49"/>
      <c r="BT74" s="49"/>
      <c r="BU74" s="49"/>
      <c r="BV74" s="49"/>
      <c r="BW74" s="49"/>
      <c r="BX74" s="49"/>
      <c r="BY74" s="49"/>
      <c r="BZ74" s="49"/>
      <c r="CA74" s="49"/>
      <c r="CB74" s="49"/>
      <c r="CC74" s="49"/>
      <c r="CD74" s="49"/>
      <c r="CE74" s="49"/>
      <c r="CF74" s="49"/>
      <c r="CG74" s="49"/>
      <c r="CH74" s="49"/>
      <c r="CI74" s="49"/>
      <c r="CJ74" s="49"/>
      <c r="CK74" s="49"/>
      <c r="CL74" s="49"/>
      <c r="CM74" s="49"/>
      <c r="CN74" s="49"/>
      <c r="CO74" s="49"/>
      <c r="CP74" s="49"/>
      <c r="CQ74" s="49"/>
      <c r="CR74" s="49"/>
      <c r="CS74" s="49"/>
      <c r="CT74" s="49"/>
      <c r="CU74" s="49"/>
      <c r="CV74" s="49"/>
      <c r="CW74" s="49"/>
      <c r="CX74" s="49"/>
      <c r="CY74" s="49"/>
      <c r="CZ74" s="49"/>
      <c r="DA74" s="49"/>
      <c r="DB74" s="49"/>
      <c r="DC74" s="49"/>
      <c r="DD74" s="49"/>
      <c r="DE74" s="49"/>
      <c r="DF74" s="49"/>
      <c r="DG74" s="49"/>
      <c r="DH74" s="49"/>
      <c r="DI74" s="49"/>
      <c r="DJ74" s="49"/>
      <c r="DK74" s="49"/>
      <c r="DL74" s="49">
        <v>599.72852371399813</v>
      </c>
      <c r="DM74" s="49">
        <v>848.82749469172575</v>
      </c>
      <c r="DN74" s="49">
        <v>1076.5617005846277</v>
      </c>
      <c r="DO74" s="49">
        <v>1356.8499539912766</v>
      </c>
      <c r="DP74" s="49">
        <v>1484.2537055397531</v>
      </c>
      <c r="DQ74" s="49">
        <v>1719.9506459044349</v>
      </c>
      <c r="DR74" s="49">
        <v>2213.6401831547819</v>
      </c>
      <c r="DS74" s="49">
        <v>2611.7769067437716</v>
      </c>
      <c r="DT74" s="49">
        <v>3328.4230092039525</v>
      </c>
      <c r="DU74" s="49">
        <v>867.93805742399718</v>
      </c>
      <c r="DV74" s="49">
        <v>761.237415502148</v>
      </c>
      <c r="DW74" s="49">
        <v>823.34674438203035</v>
      </c>
      <c r="DX74" s="49">
        <v>1035.1554813313728</v>
      </c>
      <c r="DY74" s="49">
        <v>953.93558971921902</v>
      </c>
      <c r="DZ74" s="49"/>
      <c r="EA74" s="49"/>
      <c r="EB74" s="49"/>
      <c r="EC74" s="49"/>
      <c r="ED74" s="49"/>
      <c r="EE74" s="49"/>
      <c r="EF74" s="49"/>
      <c r="EG74" s="49"/>
      <c r="EH74" s="49"/>
      <c r="EI74" s="49"/>
      <c r="EJ74" s="49">
        <v>186.56853628431335</v>
      </c>
      <c r="EK74" s="49">
        <v>946.75447296642722</v>
      </c>
      <c r="EL74" s="49">
        <v>25638.426968501561</v>
      </c>
    </row>
    <row r="75" spans="1:142" x14ac:dyDescent="0.25">
      <c r="A75" s="47" t="s">
        <v>489</v>
      </c>
      <c r="B75" s="49">
        <v>1001.0612981684277</v>
      </c>
      <c r="C75" s="49">
        <v>74.704728065745087</v>
      </c>
      <c r="D75" s="49">
        <v>3.7910200967727521</v>
      </c>
      <c r="E75" s="49">
        <v>127.50793310914717</v>
      </c>
      <c r="F75" s="49">
        <v>131.83310646223114</v>
      </c>
      <c r="G75" s="49">
        <v>975.49229274799086</v>
      </c>
      <c r="H75" s="49">
        <v>790.44914407445151</v>
      </c>
      <c r="I75" s="49">
        <v>52.161841002188631</v>
      </c>
      <c r="J75" s="49">
        <v>62.565493710827567</v>
      </c>
      <c r="K75" s="49">
        <v>8.7913366865625189E-3</v>
      </c>
      <c r="L75" s="49">
        <v>4112.4741299166435</v>
      </c>
      <c r="M75" s="49">
        <v>2845.9746988939805</v>
      </c>
      <c r="N75" s="49">
        <v>191.62659787632043</v>
      </c>
      <c r="O75" s="49">
        <v>76.269372390112338</v>
      </c>
      <c r="P75" s="49">
        <v>9.0407987995339845</v>
      </c>
      <c r="Q75" s="49">
        <v>61.251635914154626</v>
      </c>
      <c r="R75" s="49">
        <v>9836.5877939841157</v>
      </c>
      <c r="S75" s="49">
        <v>1893.6430148487609</v>
      </c>
      <c r="T75" s="49">
        <v>94.82476762447159</v>
      </c>
      <c r="U75" s="49">
        <v>909.50069620561931</v>
      </c>
      <c r="V75" s="49">
        <v>1053.1834942102159</v>
      </c>
      <c r="W75" s="49">
        <v>2434.714933483589</v>
      </c>
      <c r="X75" s="49">
        <v>16.486809111019319</v>
      </c>
      <c r="Y75" s="49">
        <v>96.6414833940443</v>
      </c>
      <c r="Z75" s="49">
        <v>92.341955672474782</v>
      </c>
      <c r="AA75" s="49">
        <v>656.52253361419582</v>
      </c>
      <c r="AB75" s="49">
        <v>404.80624693924261</v>
      </c>
      <c r="AC75" s="49">
        <v>55.923625014340629</v>
      </c>
      <c r="AD75" s="49">
        <v>657.5263646165256</v>
      </c>
      <c r="AE75" s="49">
        <v>239.53317204334533</v>
      </c>
      <c r="AF75" s="49">
        <v>81.850908028392041</v>
      </c>
      <c r="AG75" s="49">
        <v>123.66527191772326</v>
      </c>
      <c r="AH75" s="49">
        <v>1217.849963992385</v>
      </c>
      <c r="AI75" s="49">
        <v>171.82093227504939</v>
      </c>
      <c r="AJ75" s="49">
        <v>5395.6663734465747</v>
      </c>
      <c r="AK75" s="49">
        <v>434.73248426303132</v>
      </c>
      <c r="AL75" s="49">
        <v>313.78893879776825</v>
      </c>
      <c r="AM75" s="49">
        <v>52.794933125363563</v>
      </c>
      <c r="AN75" s="49">
        <v>4748.9946457084807</v>
      </c>
      <c r="AO75" s="49">
        <v>2991.5143043607904</v>
      </c>
      <c r="AP75" s="49">
        <v>91.651978490990317</v>
      </c>
      <c r="AQ75" s="49">
        <v>13.620851977616049</v>
      </c>
      <c r="AR75" s="49">
        <v>180.11342649446789</v>
      </c>
      <c r="AS75" s="49">
        <v>251.41638297185105</v>
      </c>
      <c r="AT75" s="49">
        <v>313.14289131329559</v>
      </c>
      <c r="AU75" s="49">
        <v>979.72882096877549</v>
      </c>
      <c r="AV75" s="49">
        <v>1226.7727405233998</v>
      </c>
      <c r="AW75" s="49"/>
      <c r="AX75" s="49">
        <v>1085.4628789765404</v>
      </c>
      <c r="AY75" s="49">
        <v>1021.843019907178</v>
      </c>
      <c r="AZ75" s="49">
        <v>3392.1173074809562</v>
      </c>
      <c r="BA75" s="49"/>
      <c r="BB75" s="49"/>
      <c r="BC75" s="49"/>
      <c r="BD75" s="49"/>
      <c r="BE75" s="49"/>
      <c r="BF75" s="49"/>
      <c r="BG75" s="49"/>
      <c r="BH75" s="49"/>
      <c r="BI75" s="49"/>
      <c r="BJ75" s="49"/>
      <c r="BK75" s="49"/>
      <c r="BL75" s="49"/>
      <c r="BM75" s="49"/>
      <c r="BN75" s="49"/>
      <c r="BO75" s="49"/>
      <c r="BP75" s="49"/>
      <c r="BQ75" s="49"/>
      <c r="BR75" s="49"/>
      <c r="BS75" s="49"/>
      <c r="BT75" s="49"/>
      <c r="BU75" s="49"/>
      <c r="BV75" s="49"/>
      <c r="BW75" s="49"/>
      <c r="BX75" s="49"/>
      <c r="BY75" s="49"/>
      <c r="BZ75" s="49"/>
      <c r="CA75" s="49"/>
      <c r="CB75" s="49"/>
      <c r="CC75" s="49"/>
      <c r="CD75" s="49"/>
      <c r="CE75" s="49"/>
      <c r="CF75" s="49"/>
      <c r="CG75" s="49"/>
      <c r="CH75" s="49"/>
      <c r="CI75" s="49"/>
      <c r="CJ75" s="49"/>
      <c r="CK75" s="49"/>
      <c r="CL75" s="49"/>
      <c r="CM75" s="49"/>
      <c r="CN75" s="49"/>
      <c r="CO75" s="49"/>
      <c r="CP75" s="49"/>
      <c r="CQ75" s="49"/>
      <c r="CR75" s="49"/>
      <c r="CS75" s="49"/>
      <c r="CT75" s="49"/>
      <c r="CU75" s="49"/>
      <c r="CV75" s="49"/>
      <c r="CW75" s="49"/>
      <c r="CX75" s="49"/>
      <c r="CY75" s="49"/>
      <c r="CZ75" s="49"/>
      <c r="DA75" s="49"/>
      <c r="DB75" s="49"/>
      <c r="DC75" s="49"/>
      <c r="DD75" s="49"/>
      <c r="DE75" s="49"/>
      <c r="DF75" s="49"/>
      <c r="DG75" s="49"/>
      <c r="DH75" s="49"/>
      <c r="DI75" s="49"/>
      <c r="DJ75" s="49"/>
      <c r="DK75" s="49"/>
      <c r="DL75" s="49">
        <v>57.110105073342396</v>
      </c>
      <c r="DM75" s="49">
        <v>57.626980140088584</v>
      </c>
      <c r="DN75" s="49">
        <v>68.597700256125094</v>
      </c>
      <c r="DO75" s="49">
        <v>60.211940554062913</v>
      </c>
      <c r="DP75" s="49">
        <v>57.922107404101865</v>
      </c>
      <c r="DQ75" s="49">
        <v>81.041412774969146</v>
      </c>
      <c r="DR75" s="49">
        <v>69.02537658269398</v>
      </c>
      <c r="DS75" s="49">
        <v>129.91217343128201</v>
      </c>
      <c r="DT75" s="49">
        <v>251.6069874781293</v>
      </c>
      <c r="DU75" s="49">
        <v>78.289593332384229</v>
      </c>
      <c r="DV75" s="49">
        <v>76.905271962037119</v>
      </c>
      <c r="DW75" s="49">
        <v>71.070892414714464</v>
      </c>
      <c r="DX75" s="49">
        <v>154.05121569606573</v>
      </c>
      <c r="DY75" s="49">
        <v>202.30582530024313</v>
      </c>
      <c r="DZ75" s="49"/>
      <c r="EA75" s="49"/>
      <c r="EB75" s="49"/>
      <c r="EC75" s="49"/>
      <c r="ED75" s="49"/>
      <c r="EE75" s="49"/>
      <c r="EF75" s="49"/>
      <c r="EG75" s="49"/>
      <c r="EH75" s="49"/>
      <c r="EI75" s="49"/>
      <c r="EJ75" s="49">
        <v>278.42550590120192</v>
      </c>
      <c r="EK75" s="49">
        <v>5029.9800896295146</v>
      </c>
      <c r="EL75" s="49">
        <v>59771.082006278768</v>
      </c>
    </row>
    <row r="76" spans="1:142" x14ac:dyDescent="0.25">
      <c r="A76" s="47" t="s">
        <v>488</v>
      </c>
      <c r="B76" s="49">
        <v>61.558138209613332</v>
      </c>
      <c r="C76" s="49">
        <v>27.67087098122952</v>
      </c>
      <c r="D76" s="49">
        <v>6.3189018678204798</v>
      </c>
      <c r="E76" s="49">
        <v>36.946343597636186</v>
      </c>
      <c r="F76" s="49">
        <v>29.082420698480046</v>
      </c>
      <c r="G76" s="49">
        <v>236.46549716399957</v>
      </c>
      <c r="H76" s="49">
        <v>59.371497252992661</v>
      </c>
      <c r="I76" s="49">
        <v>3.9179327639081936</v>
      </c>
      <c r="J76" s="49">
        <v>4.6993624647845191</v>
      </c>
      <c r="K76" s="49">
        <v>2.168155534024501E-3</v>
      </c>
      <c r="L76" s="49">
        <v>3625.633240039193</v>
      </c>
      <c r="M76" s="49">
        <v>2467.63907124445</v>
      </c>
      <c r="N76" s="49">
        <v>239.60345709751095</v>
      </c>
      <c r="O76" s="49">
        <v>139.22417554012554</v>
      </c>
      <c r="P76" s="49">
        <v>13.901244555444688</v>
      </c>
      <c r="Q76" s="49">
        <v>104.50849817261798</v>
      </c>
      <c r="R76" s="49">
        <v>401.27228079951186</v>
      </c>
      <c r="S76" s="49">
        <v>21194.273608523588</v>
      </c>
      <c r="T76" s="49">
        <v>12336.244065989971</v>
      </c>
      <c r="U76" s="49">
        <v>161.76364688716203</v>
      </c>
      <c r="V76" s="49">
        <v>259.74043569567726</v>
      </c>
      <c r="W76" s="49">
        <v>3332.8266588153574</v>
      </c>
      <c r="X76" s="49">
        <v>19.017197442361997</v>
      </c>
      <c r="Y76" s="49">
        <v>5126.7800328746598</v>
      </c>
      <c r="Z76" s="49">
        <v>42.56318201311089</v>
      </c>
      <c r="AA76" s="49">
        <v>408.65795692274048</v>
      </c>
      <c r="AB76" s="49">
        <v>112.75031725512756</v>
      </c>
      <c r="AC76" s="49">
        <v>93.566326068805211</v>
      </c>
      <c r="AD76" s="49">
        <v>135.36472677543023</v>
      </c>
      <c r="AE76" s="49">
        <v>226.87822649637727</v>
      </c>
      <c r="AF76" s="49">
        <v>141.5573555680086</v>
      </c>
      <c r="AG76" s="49">
        <v>81.849726550251688</v>
      </c>
      <c r="AH76" s="49">
        <v>945.64599542766325</v>
      </c>
      <c r="AI76" s="49">
        <v>5.5058513110178398</v>
      </c>
      <c r="AJ76" s="49">
        <v>163.98935096683792</v>
      </c>
      <c r="AK76" s="49">
        <v>784.82236237248878</v>
      </c>
      <c r="AL76" s="49">
        <v>102.00212127666117</v>
      </c>
      <c r="AM76" s="49">
        <v>9.7428782356393793</v>
      </c>
      <c r="AN76" s="49">
        <v>562.83802361350683</v>
      </c>
      <c r="AO76" s="49">
        <v>19698.212401112978</v>
      </c>
      <c r="AP76" s="49">
        <v>64.504802665418325</v>
      </c>
      <c r="AQ76" s="49">
        <v>19.048696868167472</v>
      </c>
      <c r="AR76" s="49">
        <v>264.08434598710789</v>
      </c>
      <c r="AS76" s="49">
        <v>281.44446512932814</v>
      </c>
      <c r="AT76" s="49">
        <v>340.49235681638635</v>
      </c>
      <c r="AU76" s="49">
        <v>1065.2969763852789</v>
      </c>
      <c r="AV76" s="49">
        <v>1448.9316602641793</v>
      </c>
      <c r="AW76" s="49">
        <v>215.28889979642324</v>
      </c>
      <c r="AX76" s="49">
        <v>11850.751164624991</v>
      </c>
      <c r="AY76" s="49">
        <v>1394.8881624630642</v>
      </c>
      <c r="AZ76" s="49">
        <v>3808.2006751255958</v>
      </c>
      <c r="BA76" s="49"/>
      <c r="BB76" s="49"/>
      <c r="BC76" s="49"/>
      <c r="BD76" s="49"/>
      <c r="BE76" s="49"/>
      <c r="BF76" s="49"/>
      <c r="BG76" s="49"/>
      <c r="BH76" s="49"/>
      <c r="BI76" s="49"/>
      <c r="BJ76" s="49"/>
      <c r="BK76" s="49"/>
      <c r="BL76" s="49"/>
      <c r="BM76" s="49"/>
      <c r="BN76" s="49"/>
      <c r="BO76" s="49"/>
      <c r="BP76" s="49"/>
      <c r="BQ76" s="49"/>
      <c r="BR76" s="49"/>
      <c r="BS76" s="49"/>
      <c r="BT76" s="49"/>
      <c r="BU76" s="49"/>
      <c r="BV76" s="49"/>
      <c r="BW76" s="49"/>
      <c r="BX76" s="49"/>
      <c r="BY76" s="49"/>
      <c r="BZ76" s="49"/>
      <c r="CA76" s="49"/>
      <c r="CB76" s="49"/>
      <c r="CC76" s="49"/>
      <c r="CD76" s="49"/>
      <c r="CE76" s="49"/>
      <c r="CF76" s="49"/>
      <c r="CG76" s="49"/>
      <c r="CH76" s="49"/>
      <c r="CI76" s="49"/>
      <c r="CJ76" s="49"/>
      <c r="CK76" s="49"/>
      <c r="CL76" s="49"/>
      <c r="CM76" s="49"/>
      <c r="CN76" s="49"/>
      <c r="CO76" s="49"/>
      <c r="CP76" s="49"/>
      <c r="CQ76" s="49"/>
      <c r="CR76" s="49"/>
      <c r="CS76" s="49"/>
      <c r="CT76" s="49"/>
      <c r="CU76" s="49"/>
      <c r="CV76" s="49"/>
      <c r="CW76" s="49"/>
      <c r="CX76" s="49"/>
      <c r="CY76" s="49"/>
      <c r="CZ76" s="49"/>
      <c r="DA76" s="49"/>
      <c r="DB76" s="49"/>
      <c r="DC76" s="49"/>
      <c r="DD76" s="49"/>
      <c r="DE76" s="49"/>
      <c r="DF76" s="49"/>
      <c r="DG76" s="49"/>
      <c r="DH76" s="49"/>
      <c r="DI76" s="49"/>
      <c r="DJ76" s="49"/>
      <c r="DK76" s="49"/>
      <c r="DL76" s="49">
        <v>258.87771935422467</v>
      </c>
      <c r="DM76" s="49">
        <v>407.54163456609888</v>
      </c>
      <c r="DN76" s="49">
        <v>543.88922959270838</v>
      </c>
      <c r="DO76" s="49">
        <v>743.32671189206633</v>
      </c>
      <c r="DP76" s="49">
        <v>754.50947223302785</v>
      </c>
      <c r="DQ76" s="49">
        <v>825.4025725424051</v>
      </c>
      <c r="DR76" s="49">
        <v>1062.0312313922325</v>
      </c>
      <c r="DS76" s="49">
        <v>1435.553344708022</v>
      </c>
      <c r="DT76" s="49">
        <v>2113.222857650228</v>
      </c>
      <c r="DU76" s="49">
        <v>584.41834540226739</v>
      </c>
      <c r="DV76" s="49">
        <v>448.99000231873566</v>
      </c>
      <c r="DW76" s="49">
        <v>475.16161099882407</v>
      </c>
      <c r="DX76" s="49">
        <v>748.24537572800273</v>
      </c>
      <c r="DY76" s="49">
        <v>670.71307126907845</v>
      </c>
      <c r="DZ76" s="49"/>
      <c r="EA76" s="49"/>
      <c r="EB76" s="49"/>
      <c r="EC76" s="49"/>
      <c r="ED76" s="49"/>
      <c r="EE76" s="49"/>
      <c r="EF76" s="49"/>
      <c r="EG76" s="49"/>
      <c r="EH76" s="49"/>
      <c r="EI76" s="49"/>
      <c r="EJ76" s="49">
        <v>-161.08407922607557</v>
      </c>
      <c r="EK76" s="49">
        <v>11741.859540664365</v>
      </c>
      <c r="EL76" s="49">
        <v>116809.99839601238</v>
      </c>
    </row>
    <row r="77" spans="1:142" x14ac:dyDescent="0.25">
      <c r="A77" s="47" t="s">
        <v>487</v>
      </c>
      <c r="B77" s="49">
        <v>14.066506878074524</v>
      </c>
      <c r="C77" s="49">
        <v>6.3230008182951289</v>
      </c>
      <c r="D77" s="49">
        <v>2.2460888608837375</v>
      </c>
      <c r="E77" s="49">
        <v>6.1536264701500665</v>
      </c>
      <c r="F77" s="49">
        <v>4.5944133584144931</v>
      </c>
      <c r="G77" s="49">
        <v>31.696895552894532</v>
      </c>
      <c r="H77" s="49">
        <v>5.4124895164124291</v>
      </c>
      <c r="I77" s="49">
        <v>0.35717088151407494</v>
      </c>
      <c r="J77" s="49">
        <v>0.42840843251912769</v>
      </c>
      <c r="K77" s="49">
        <v>9.8792256045284393E-5</v>
      </c>
      <c r="L77" s="49">
        <v>95.085456535871629</v>
      </c>
      <c r="M77" s="49">
        <v>8.0494347539012967</v>
      </c>
      <c r="N77" s="49">
        <v>27.856776680891603</v>
      </c>
      <c r="O77" s="49">
        <v>8.5532420054834564</v>
      </c>
      <c r="P77" s="49">
        <v>0.91544695532777576</v>
      </c>
      <c r="Q77" s="49">
        <v>5.4928835510563134</v>
      </c>
      <c r="R77" s="49">
        <v>13.737402366707999</v>
      </c>
      <c r="S77" s="49">
        <v>1309.00573197325</v>
      </c>
      <c r="T77" s="49">
        <v>2836.5419207123564</v>
      </c>
      <c r="U77" s="49">
        <v>13.175085883006352</v>
      </c>
      <c r="V77" s="49">
        <v>11.835102798612743</v>
      </c>
      <c r="W77" s="49">
        <v>133.3304902208609</v>
      </c>
      <c r="X77" s="49">
        <v>5.8383987546173381</v>
      </c>
      <c r="Y77" s="49">
        <v>36.645393636117852</v>
      </c>
      <c r="Z77" s="49">
        <v>2.242978541626897</v>
      </c>
      <c r="AA77" s="49">
        <v>9.178684003249133</v>
      </c>
      <c r="AB77" s="49">
        <v>16.110485992081465</v>
      </c>
      <c r="AC77" s="49">
        <v>5.3289600961569308</v>
      </c>
      <c r="AD77" s="49">
        <v>24.449905651860345</v>
      </c>
      <c r="AE77" s="49">
        <v>37.291698418022172</v>
      </c>
      <c r="AF77" s="49">
        <v>17.305838842843556</v>
      </c>
      <c r="AG77" s="49">
        <v>1891.2989719572008</v>
      </c>
      <c r="AH77" s="49">
        <v>42.528632274293521</v>
      </c>
      <c r="AI77" s="49">
        <v>2.3929510820094486</v>
      </c>
      <c r="AJ77" s="49">
        <v>8.0646334418305621</v>
      </c>
      <c r="AK77" s="49">
        <v>211.98279764880772</v>
      </c>
      <c r="AL77" s="49">
        <v>82.861549066362684</v>
      </c>
      <c r="AM77" s="49">
        <v>6.9263214911109925</v>
      </c>
      <c r="AN77" s="49">
        <v>120.10543576568452</v>
      </c>
      <c r="AO77" s="49">
        <v>20913.563072735295</v>
      </c>
      <c r="AP77" s="49">
        <v>172.65433716421236</v>
      </c>
      <c r="AQ77" s="49">
        <v>5.2194907351542765</v>
      </c>
      <c r="AR77" s="49">
        <v>76.000463183401251</v>
      </c>
      <c r="AS77" s="49">
        <v>84.133701620563869</v>
      </c>
      <c r="AT77" s="49">
        <v>84.066951807319271</v>
      </c>
      <c r="AU77" s="49">
        <v>263.0199115528406</v>
      </c>
      <c r="AV77" s="49">
        <v>479.06865098756987</v>
      </c>
      <c r="AW77" s="49">
        <v>648.09720589721189</v>
      </c>
      <c r="AX77" s="49">
        <v>19052.441818924788</v>
      </c>
      <c r="AY77" s="49">
        <v>2306.4641696243652</v>
      </c>
      <c r="AZ77" s="49">
        <v>5832.7802929760901</v>
      </c>
      <c r="BA77" s="49"/>
      <c r="BB77" s="49"/>
      <c r="BC77" s="49"/>
      <c r="BD77" s="49"/>
      <c r="BE77" s="49"/>
      <c r="BF77" s="49"/>
      <c r="BG77" s="49"/>
      <c r="BH77" s="49"/>
      <c r="BI77" s="49"/>
      <c r="BJ77" s="49"/>
      <c r="BK77" s="49"/>
      <c r="BL77" s="49"/>
      <c r="BM77" s="49"/>
      <c r="BN77" s="49"/>
      <c r="BO77" s="49"/>
      <c r="BP77" s="49"/>
      <c r="BQ77" s="49"/>
      <c r="BR77" s="49"/>
      <c r="BS77" s="49"/>
      <c r="BT77" s="49"/>
      <c r="BU77" s="49"/>
      <c r="BV77" s="49"/>
      <c r="BW77" s="49"/>
      <c r="BX77" s="49"/>
      <c r="BY77" s="49"/>
      <c r="BZ77" s="49"/>
      <c r="CA77" s="49"/>
      <c r="CB77" s="49"/>
      <c r="CC77" s="49"/>
      <c r="CD77" s="49"/>
      <c r="CE77" s="49"/>
      <c r="CF77" s="49"/>
      <c r="CG77" s="49"/>
      <c r="CH77" s="49"/>
      <c r="CI77" s="49"/>
      <c r="CJ77" s="49"/>
      <c r="CK77" s="49"/>
      <c r="CL77" s="49"/>
      <c r="CM77" s="49"/>
      <c r="CN77" s="49"/>
      <c r="CO77" s="49"/>
      <c r="CP77" s="49"/>
      <c r="CQ77" s="49"/>
      <c r="CR77" s="49"/>
      <c r="CS77" s="49"/>
      <c r="CT77" s="49"/>
      <c r="CU77" s="49"/>
      <c r="CV77" s="49"/>
      <c r="CW77" s="49"/>
      <c r="CX77" s="49"/>
      <c r="CY77" s="49"/>
      <c r="CZ77" s="49"/>
      <c r="DA77" s="49"/>
      <c r="DB77" s="49"/>
      <c r="DC77" s="49"/>
      <c r="DD77" s="49"/>
      <c r="DE77" s="49"/>
      <c r="DF77" s="49"/>
      <c r="DG77" s="49"/>
      <c r="DH77" s="49"/>
      <c r="DI77" s="49"/>
      <c r="DJ77" s="49"/>
      <c r="DK77" s="49"/>
      <c r="DL77" s="49">
        <v>66.872321892403562</v>
      </c>
      <c r="DM77" s="49">
        <v>159.31108403520369</v>
      </c>
      <c r="DN77" s="49">
        <v>182.25525898280094</v>
      </c>
      <c r="DO77" s="49">
        <v>262.52098640292019</v>
      </c>
      <c r="DP77" s="49">
        <v>315.35116492959537</v>
      </c>
      <c r="DQ77" s="49">
        <v>578.00404924901704</v>
      </c>
      <c r="DR77" s="49">
        <v>1029.9771403911056</v>
      </c>
      <c r="DS77" s="49">
        <v>1594.9435043187159</v>
      </c>
      <c r="DT77" s="49">
        <v>2824.8318196380528</v>
      </c>
      <c r="DU77" s="49">
        <v>658.40310873102317</v>
      </c>
      <c r="DV77" s="49">
        <v>771.39638151654526</v>
      </c>
      <c r="DW77" s="49">
        <v>693.17026958810675</v>
      </c>
      <c r="DX77" s="49">
        <v>1060.398406141054</v>
      </c>
      <c r="DY77" s="49">
        <v>1421.1077000332975</v>
      </c>
      <c r="DZ77" s="49"/>
      <c r="EA77" s="49"/>
      <c r="EB77" s="49"/>
      <c r="EC77" s="49"/>
      <c r="ED77" s="49"/>
      <c r="EE77" s="49"/>
      <c r="EF77" s="49"/>
      <c r="EG77" s="49"/>
      <c r="EH77" s="49">
        <v>1.0857660613639877</v>
      </c>
      <c r="EI77" s="49">
        <v>5.7835499217887117E-2</v>
      </c>
      <c r="EJ77" s="49">
        <v>1005.2245982828197</v>
      </c>
      <c r="EK77" s="49">
        <v>1175.3951959377221</v>
      </c>
      <c r="EL77" s="49">
        <v>70773.22796950239</v>
      </c>
    </row>
    <row r="78" spans="1:142" x14ac:dyDescent="0.25">
      <c r="A78" s="47" t="s">
        <v>486</v>
      </c>
      <c r="B78" s="49"/>
      <c r="C78" s="49"/>
      <c r="D78" s="49"/>
      <c r="E78" s="49"/>
      <c r="F78" s="49"/>
      <c r="G78" s="49"/>
      <c r="H78" s="49"/>
      <c r="I78" s="49"/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  <c r="U78" s="49"/>
      <c r="V78" s="49"/>
      <c r="W78" s="49"/>
      <c r="X78" s="49"/>
      <c r="Y78" s="49"/>
      <c r="Z78" s="49"/>
      <c r="AA78" s="49"/>
      <c r="AB78" s="49"/>
      <c r="AC78" s="49"/>
      <c r="AD78" s="49"/>
      <c r="AE78" s="49"/>
      <c r="AF78" s="49"/>
      <c r="AG78" s="49"/>
      <c r="AH78" s="49"/>
      <c r="AI78" s="49"/>
      <c r="AJ78" s="49"/>
      <c r="AK78" s="49"/>
      <c r="AL78" s="49"/>
      <c r="AM78" s="49"/>
      <c r="AN78" s="49"/>
      <c r="AO78" s="49"/>
      <c r="AP78" s="49"/>
      <c r="AQ78" s="49"/>
      <c r="AR78" s="49"/>
      <c r="AS78" s="49"/>
      <c r="AT78" s="49">
        <v>23072.835574879213</v>
      </c>
      <c r="AU78" s="49">
        <v>43355.10343832885</v>
      </c>
      <c r="AV78" s="49"/>
      <c r="AW78" s="49"/>
      <c r="AX78" s="49"/>
      <c r="AY78" s="49"/>
      <c r="AZ78" s="49"/>
      <c r="BA78" s="49"/>
      <c r="BB78" s="49"/>
      <c r="BC78" s="49"/>
      <c r="BD78" s="49"/>
      <c r="BE78" s="49"/>
      <c r="BF78" s="49"/>
      <c r="BG78" s="49"/>
      <c r="BH78" s="49"/>
      <c r="BI78" s="49"/>
      <c r="BJ78" s="49"/>
      <c r="BK78" s="49"/>
      <c r="BL78" s="49"/>
      <c r="BM78" s="49"/>
      <c r="BN78" s="49"/>
      <c r="BO78" s="49"/>
      <c r="BP78" s="49"/>
      <c r="BQ78" s="49"/>
      <c r="BR78" s="49"/>
      <c r="BS78" s="49"/>
      <c r="BT78" s="49"/>
      <c r="BU78" s="49"/>
      <c r="BV78" s="49"/>
      <c r="BW78" s="49"/>
      <c r="BX78" s="49"/>
      <c r="BY78" s="49"/>
      <c r="BZ78" s="49"/>
      <c r="CA78" s="49"/>
      <c r="CB78" s="49"/>
      <c r="CC78" s="49"/>
      <c r="CD78" s="49"/>
      <c r="CE78" s="49"/>
      <c r="CF78" s="49"/>
      <c r="CG78" s="49"/>
      <c r="CH78" s="49"/>
      <c r="CI78" s="49"/>
      <c r="CJ78" s="49"/>
      <c r="CK78" s="49"/>
      <c r="CL78" s="49"/>
      <c r="CM78" s="49"/>
      <c r="CN78" s="49"/>
      <c r="CO78" s="49"/>
      <c r="CP78" s="49"/>
      <c r="CQ78" s="49"/>
      <c r="CR78" s="49"/>
      <c r="CS78" s="49"/>
      <c r="CT78" s="49"/>
      <c r="CU78" s="49"/>
      <c r="CV78" s="49"/>
      <c r="CW78" s="49"/>
      <c r="CX78" s="49"/>
      <c r="CY78" s="49"/>
      <c r="CZ78" s="49"/>
      <c r="DA78" s="49"/>
      <c r="DB78" s="49"/>
      <c r="DC78" s="49"/>
      <c r="DD78" s="49"/>
      <c r="DE78" s="49"/>
      <c r="DF78" s="49"/>
      <c r="DG78" s="49"/>
      <c r="DH78" s="49"/>
      <c r="DI78" s="49"/>
      <c r="DJ78" s="49"/>
      <c r="DK78" s="49"/>
      <c r="DL78" s="49">
        <v>255.25799449603869</v>
      </c>
      <c r="DM78" s="49">
        <v>399.88643055811383</v>
      </c>
      <c r="DN78" s="49">
        <v>618.5228117216468</v>
      </c>
      <c r="DO78" s="49">
        <v>739.88847822468836</v>
      </c>
      <c r="DP78" s="49">
        <v>1293.3483635108726</v>
      </c>
      <c r="DQ78" s="49">
        <v>2651.6871128164566</v>
      </c>
      <c r="DR78" s="49">
        <v>4092.109742000705</v>
      </c>
      <c r="DS78" s="49">
        <v>6989.323439337204</v>
      </c>
      <c r="DT78" s="49">
        <v>17519.76559275408</v>
      </c>
      <c r="DU78" s="49">
        <v>5065.1203495883092</v>
      </c>
      <c r="DV78" s="49">
        <v>4718.1942982466444</v>
      </c>
      <c r="DW78" s="49">
        <v>5602.8557291678899</v>
      </c>
      <c r="DX78" s="49">
        <v>7597.6805243824647</v>
      </c>
      <c r="DY78" s="49">
        <v>7250.7544730407981</v>
      </c>
      <c r="DZ78" s="49"/>
      <c r="EA78" s="49"/>
      <c r="EB78" s="49"/>
      <c r="EC78" s="49"/>
      <c r="ED78" s="49"/>
      <c r="EE78" s="49"/>
      <c r="EF78" s="49"/>
      <c r="EG78" s="49"/>
      <c r="EH78" s="49"/>
      <c r="EI78" s="49"/>
      <c r="EJ78" s="49"/>
      <c r="EK78" s="49">
        <v>9249.4803104154216</v>
      </c>
      <c r="EL78" s="49">
        <v>140471.81466346935</v>
      </c>
    </row>
    <row r="79" spans="1:142" x14ac:dyDescent="0.25">
      <c r="A79" s="47" t="s">
        <v>485</v>
      </c>
      <c r="B79" s="49">
        <v>7150.9024285738687</v>
      </c>
      <c r="C79" s="49">
        <v>757.36143798344392</v>
      </c>
      <c r="D79" s="49">
        <v>82.082047693727915</v>
      </c>
      <c r="E79" s="49">
        <v>1384.0852067580481</v>
      </c>
      <c r="F79" s="49">
        <v>1085.763989358981</v>
      </c>
      <c r="G79" s="49">
        <v>7639.7946068386882</v>
      </c>
      <c r="H79" s="49">
        <v>1171.5972304592171</v>
      </c>
      <c r="I79" s="49">
        <v>77.313852398911692</v>
      </c>
      <c r="J79" s="49">
        <v>92.734061012551294</v>
      </c>
      <c r="K79" s="49"/>
      <c r="L79" s="49"/>
      <c r="M79" s="49"/>
      <c r="N79" s="49"/>
      <c r="O79" s="49"/>
      <c r="P79" s="49"/>
      <c r="Q79" s="49"/>
      <c r="R79" s="49"/>
      <c r="S79" s="49">
        <v>38.633630796150605</v>
      </c>
      <c r="T79" s="49"/>
      <c r="U79" s="49"/>
      <c r="V79" s="49"/>
      <c r="W79" s="49"/>
      <c r="X79" s="49"/>
      <c r="Y79" s="49"/>
      <c r="Z79" s="49"/>
      <c r="AA79" s="49"/>
      <c r="AB79" s="49"/>
      <c r="AC79" s="49"/>
      <c r="AD79" s="49"/>
      <c r="AE79" s="49"/>
      <c r="AF79" s="49"/>
      <c r="AG79" s="49"/>
      <c r="AH79" s="49"/>
      <c r="AI79" s="49"/>
      <c r="AJ79" s="49"/>
      <c r="AK79" s="49"/>
      <c r="AL79" s="49">
        <v>3253.9456350439482</v>
      </c>
      <c r="AM79" s="49"/>
      <c r="AN79" s="49">
        <v>2725.2600725092611</v>
      </c>
      <c r="AO79" s="49">
        <v>46.904411366994033</v>
      </c>
      <c r="AP79" s="49">
        <v>0.71570566305041294</v>
      </c>
      <c r="AQ79" s="49"/>
      <c r="AR79" s="49"/>
      <c r="AS79" s="49"/>
      <c r="AT79" s="49">
        <v>24643.852671205921</v>
      </c>
      <c r="AU79" s="49">
        <v>91471.782675604278</v>
      </c>
      <c r="AV79" s="49">
        <v>105.47943522803716</v>
      </c>
      <c r="AW79" s="49">
        <v>1.7449429611731155</v>
      </c>
      <c r="AX79" s="49">
        <v>64.357590868036624</v>
      </c>
      <c r="AY79" s="49">
        <v>19.090650757095887</v>
      </c>
      <c r="AZ79" s="49">
        <v>26.474309346376454</v>
      </c>
      <c r="BA79" s="49"/>
      <c r="BB79" s="49"/>
      <c r="BC79" s="49"/>
      <c r="BD79" s="49"/>
      <c r="BE79" s="49"/>
      <c r="BF79" s="49"/>
      <c r="BG79" s="49"/>
      <c r="BH79" s="49"/>
      <c r="BI79" s="49"/>
      <c r="BJ79" s="49"/>
      <c r="BK79" s="49"/>
      <c r="BL79" s="49"/>
      <c r="BM79" s="49"/>
      <c r="BN79" s="49"/>
      <c r="BO79" s="49"/>
      <c r="BP79" s="49"/>
      <c r="BQ79" s="49"/>
      <c r="BR79" s="49"/>
      <c r="BS79" s="49"/>
      <c r="BT79" s="49"/>
      <c r="BU79" s="49"/>
      <c r="BV79" s="49"/>
      <c r="BW79" s="49"/>
      <c r="BX79" s="49"/>
      <c r="BY79" s="49"/>
      <c r="BZ79" s="49"/>
      <c r="CA79" s="49"/>
      <c r="CB79" s="49"/>
      <c r="CC79" s="49"/>
      <c r="CD79" s="49"/>
      <c r="CE79" s="49"/>
      <c r="CF79" s="49"/>
      <c r="CG79" s="49"/>
      <c r="CH79" s="49"/>
      <c r="CI79" s="49"/>
      <c r="CJ79" s="49"/>
      <c r="CK79" s="49"/>
      <c r="CL79" s="49"/>
      <c r="CM79" s="49"/>
      <c r="CN79" s="49"/>
      <c r="CO79" s="49"/>
      <c r="CP79" s="49"/>
      <c r="CQ79" s="49"/>
      <c r="CR79" s="49"/>
      <c r="CS79" s="49"/>
      <c r="CT79" s="49"/>
      <c r="CU79" s="49"/>
      <c r="CV79" s="49"/>
      <c r="CW79" s="49"/>
      <c r="CX79" s="49"/>
      <c r="CY79" s="49"/>
      <c r="CZ79" s="49"/>
      <c r="DA79" s="49"/>
      <c r="DB79" s="49"/>
      <c r="DC79" s="49"/>
      <c r="DD79" s="49"/>
      <c r="DE79" s="49"/>
      <c r="DF79" s="49"/>
      <c r="DG79" s="49"/>
      <c r="DH79" s="49"/>
      <c r="DI79" s="49"/>
      <c r="DJ79" s="49"/>
      <c r="DK79" s="49"/>
      <c r="DL79" s="49">
        <v>35.936835783282092</v>
      </c>
      <c r="DM79" s="49">
        <v>56.2985422466476</v>
      </c>
      <c r="DN79" s="49">
        <v>87.079555556876684</v>
      </c>
      <c r="DO79" s="49">
        <v>104.16618211076538</v>
      </c>
      <c r="DP79" s="49">
        <v>182.08576715425133</v>
      </c>
      <c r="DQ79" s="49">
        <v>373.32129209143835</v>
      </c>
      <c r="DR79" s="49">
        <v>576.11310507938026</v>
      </c>
      <c r="DS79" s="49">
        <v>984.00118347558134</v>
      </c>
      <c r="DT79" s="49">
        <v>2466.5434683502926</v>
      </c>
      <c r="DU79" s="49">
        <v>713.0996958002828</v>
      </c>
      <c r="DV79" s="49">
        <v>664.25725088245531</v>
      </c>
      <c r="DW79" s="49">
        <v>788.80548542291535</v>
      </c>
      <c r="DX79" s="49">
        <v>1069.6495437004244</v>
      </c>
      <c r="DY79" s="49">
        <v>1020.8070987825967</v>
      </c>
      <c r="DZ79" s="49"/>
      <c r="EA79" s="49"/>
      <c r="EB79" s="49"/>
      <c r="EC79" s="49"/>
      <c r="ED79" s="49"/>
      <c r="EE79" s="49"/>
      <c r="EF79" s="49"/>
      <c r="EG79" s="49"/>
      <c r="EH79" s="49">
        <v>234.18201618696301</v>
      </c>
      <c r="EI79" s="49">
        <v>12.47417311700617</v>
      </c>
      <c r="EJ79" s="49"/>
      <c r="EK79" s="49">
        <v>6932.415272635807</v>
      </c>
      <c r="EL79" s="49">
        <v>158141.11306080475</v>
      </c>
    </row>
    <row r="80" spans="1:142" x14ac:dyDescent="0.25">
      <c r="A80" s="47" t="s">
        <v>484</v>
      </c>
      <c r="B80" s="49">
        <v>401.24121656648191</v>
      </c>
      <c r="C80" s="49">
        <v>42.495982540992664</v>
      </c>
      <c r="D80" s="49">
        <v>4.6056705435243472</v>
      </c>
      <c r="E80" s="49"/>
      <c r="F80" s="49"/>
      <c r="G80" s="49"/>
      <c r="H80" s="49"/>
      <c r="I80" s="49"/>
      <c r="J80" s="49"/>
      <c r="K80" s="49"/>
      <c r="L80" s="49">
        <v>157.48160443643067</v>
      </c>
      <c r="M80" s="49"/>
      <c r="N80" s="49"/>
      <c r="O80" s="49"/>
      <c r="P80" s="49"/>
      <c r="Q80" s="49"/>
      <c r="R80" s="49"/>
      <c r="S80" s="49"/>
      <c r="T80" s="49"/>
      <c r="U80" s="49"/>
      <c r="V80" s="49"/>
      <c r="W80" s="49"/>
      <c r="X80" s="49"/>
      <c r="Y80" s="49"/>
      <c r="Z80" s="49"/>
      <c r="AA80" s="49"/>
      <c r="AB80" s="49">
        <v>263.76234889937763</v>
      </c>
      <c r="AC80" s="49"/>
      <c r="AD80" s="49">
        <v>8.7838366541284921E-2</v>
      </c>
      <c r="AE80" s="49"/>
      <c r="AF80" s="49"/>
      <c r="AG80" s="49"/>
      <c r="AH80" s="49"/>
      <c r="AI80" s="49"/>
      <c r="AJ80" s="49"/>
      <c r="AK80" s="49"/>
      <c r="AL80" s="49"/>
      <c r="AM80" s="49"/>
      <c r="AN80" s="49">
        <v>3090.327544073506</v>
      </c>
      <c r="AO80" s="49">
        <v>246.04024623297406</v>
      </c>
      <c r="AP80" s="49">
        <v>3.7542822185627358</v>
      </c>
      <c r="AQ80" s="49">
        <v>528.39813798432363</v>
      </c>
      <c r="AR80" s="49">
        <v>6915.4578141463753</v>
      </c>
      <c r="AS80" s="49"/>
      <c r="AT80" s="49"/>
      <c r="AU80" s="49"/>
      <c r="AV80" s="49">
        <v>553.29947567114095</v>
      </c>
      <c r="AW80" s="49">
        <v>9.1532157278417277</v>
      </c>
      <c r="AX80" s="49">
        <v>337.59207380812137</v>
      </c>
      <c r="AY80" s="49">
        <v>100.14129324153174</v>
      </c>
      <c r="AZ80" s="49">
        <v>138.87277125097918</v>
      </c>
      <c r="BA80" s="49"/>
      <c r="BB80" s="49"/>
      <c r="BC80" s="49"/>
      <c r="BD80" s="49"/>
      <c r="BE80" s="49"/>
      <c r="BF80" s="49"/>
      <c r="BG80" s="49"/>
      <c r="BH80" s="49"/>
      <c r="BI80" s="49"/>
      <c r="BJ80" s="49"/>
      <c r="BK80" s="49"/>
      <c r="BL80" s="49"/>
      <c r="BM80" s="49"/>
      <c r="BN80" s="49"/>
      <c r="BO80" s="49"/>
      <c r="BP80" s="49"/>
      <c r="BQ80" s="49"/>
      <c r="BR80" s="49"/>
      <c r="BS80" s="49"/>
      <c r="BT80" s="49"/>
      <c r="BU80" s="49"/>
      <c r="BV80" s="49"/>
      <c r="BW80" s="49"/>
      <c r="BX80" s="49"/>
      <c r="BY80" s="49"/>
      <c r="BZ80" s="49"/>
      <c r="CA80" s="49"/>
      <c r="CB80" s="49"/>
      <c r="CC80" s="49"/>
      <c r="CD80" s="49"/>
      <c r="CE80" s="49"/>
      <c r="CF80" s="49"/>
      <c r="CG80" s="49"/>
      <c r="CH80" s="49"/>
      <c r="CI80" s="49"/>
      <c r="CJ80" s="49"/>
      <c r="CK80" s="49"/>
      <c r="CL80" s="49"/>
      <c r="CM80" s="49"/>
      <c r="CN80" s="49"/>
      <c r="CO80" s="49"/>
      <c r="CP80" s="49"/>
      <c r="CQ80" s="49"/>
      <c r="CR80" s="49"/>
      <c r="CS80" s="49"/>
      <c r="CT80" s="49"/>
      <c r="CU80" s="49"/>
      <c r="CV80" s="49"/>
      <c r="CW80" s="49"/>
      <c r="CX80" s="49"/>
      <c r="CY80" s="49"/>
      <c r="CZ80" s="49"/>
      <c r="DA80" s="49"/>
      <c r="DB80" s="49"/>
      <c r="DC80" s="49"/>
      <c r="DD80" s="49"/>
      <c r="DE80" s="49"/>
      <c r="DF80" s="49"/>
      <c r="DG80" s="49"/>
      <c r="DH80" s="49"/>
      <c r="DI80" s="49"/>
      <c r="DJ80" s="49"/>
      <c r="DK80" s="49"/>
      <c r="DL80" s="49">
        <v>142.96454815919864</v>
      </c>
      <c r="DM80" s="49">
        <v>223.9678446608759</v>
      </c>
      <c r="DN80" s="49">
        <v>346.42140975261248</v>
      </c>
      <c r="DO80" s="49">
        <v>414.39572612183633</v>
      </c>
      <c r="DP80" s="49">
        <v>724.37678109486365</v>
      </c>
      <c r="DQ80" s="49">
        <v>185.52643928235614</v>
      </c>
      <c r="DR80" s="49">
        <v>286.30623346042614</v>
      </c>
      <c r="DS80" s="49">
        <v>489.01104675040784</v>
      </c>
      <c r="DT80" s="49">
        <v>29.98842427929516</v>
      </c>
      <c r="DU80" s="49">
        <v>8.669920682726918</v>
      </c>
      <c r="DV80" s="49">
        <v>8.0760904989785018</v>
      </c>
      <c r="DW80" s="49">
        <v>9.5903574675369683</v>
      </c>
      <c r="DX80" s="49">
        <v>13.004881024090375</v>
      </c>
      <c r="DY80" s="49">
        <v>12.411050840341959</v>
      </c>
      <c r="DZ80" s="49"/>
      <c r="EA80" s="49"/>
      <c r="EB80" s="49"/>
      <c r="EC80" s="49"/>
      <c r="ED80" s="49"/>
      <c r="EE80" s="49"/>
      <c r="EF80" s="49"/>
      <c r="EG80" s="49"/>
      <c r="EH80" s="49">
        <v>265.55232003340478</v>
      </c>
      <c r="EI80" s="49">
        <v>14.145175046553073</v>
      </c>
      <c r="EJ80" s="49"/>
      <c r="EK80" s="49">
        <v>12045.401497645895</v>
      </c>
      <c r="EL80" s="49">
        <v>28012.521262510105</v>
      </c>
    </row>
    <row r="81" spans="1:142" x14ac:dyDescent="0.25">
      <c r="A81" s="47" t="s">
        <v>483</v>
      </c>
      <c r="B81" s="49">
        <v>14340.305681357957</v>
      </c>
      <c r="C81" s="49">
        <v>1520.0946732699558</v>
      </c>
      <c r="D81" s="49">
        <v>159.08483750064056</v>
      </c>
      <c r="E81" s="49">
        <v>250.50338179061006</v>
      </c>
      <c r="F81" s="49">
        <v>371.37901005427631</v>
      </c>
      <c r="G81" s="49">
        <v>2597.4414893387434</v>
      </c>
      <c r="H81" s="49">
        <v>576.23717033451487</v>
      </c>
      <c r="I81" s="49">
        <v>38.0259652171993</v>
      </c>
      <c r="J81" s="49">
        <v>45.610224676406773</v>
      </c>
      <c r="K81" s="49">
        <v>0.40333312522118758</v>
      </c>
      <c r="L81" s="49">
        <v>2384.5939633696712</v>
      </c>
      <c r="M81" s="49">
        <v>2134.4153583605557</v>
      </c>
      <c r="N81" s="49">
        <v>2538.797012959265</v>
      </c>
      <c r="O81" s="49">
        <v>421.60919033733092</v>
      </c>
      <c r="P81" s="49">
        <v>257.4234407613975</v>
      </c>
      <c r="Q81" s="49">
        <v>664.14922768945144</v>
      </c>
      <c r="R81" s="49">
        <v>447.90547621492107</v>
      </c>
      <c r="S81" s="49">
        <v>4549.8327158482862</v>
      </c>
      <c r="T81" s="49">
        <v>228.83051188795403</v>
      </c>
      <c r="U81" s="49">
        <v>11066.671793464173</v>
      </c>
      <c r="V81" s="49">
        <v>48318.453188177307</v>
      </c>
      <c r="W81" s="49">
        <v>29661.681871466466</v>
      </c>
      <c r="X81" s="49">
        <v>5370.4947855462024</v>
      </c>
      <c r="Y81" s="49">
        <v>11973.094741545234</v>
      </c>
      <c r="Z81" s="49">
        <v>106.06232154818838</v>
      </c>
      <c r="AA81" s="49">
        <v>407.85980946246661</v>
      </c>
      <c r="AB81" s="49">
        <v>1856.7158003967022</v>
      </c>
      <c r="AC81" s="49">
        <v>7303.1456484106366</v>
      </c>
      <c r="AD81" s="49">
        <v>270.4411432782868</v>
      </c>
      <c r="AE81" s="49">
        <v>976.04972652529943</v>
      </c>
      <c r="AF81" s="49">
        <v>1318.6779367809349</v>
      </c>
      <c r="AG81" s="49">
        <v>351.17769436752809</v>
      </c>
      <c r="AH81" s="49">
        <v>1621.2933302745914</v>
      </c>
      <c r="AI81" s="49">
        <v>13.380039293720136</v>
      </c>
      <c r="AJ81" s="49">
        <v>667.47514397809232</v>
      </c>
      <c r="AK81" s="49">
        <v>1140.4388575997548</v>
      </c>
      <c r="AL81" s="49">
        <v>185.95897999268368</v>
      </c>
      <c r="AM81" s="49">
        <v>464.09501710127688</v>
      </c>
      <c r="AN81" s="49"/>
      <c r="AO81" s="49">
        <v>223.83580878111616</v>
      </c>
      <c r="AP81" s="49">
        <v>225.47295446020186</v>
      </c>
      <c r="AQ81" s="49">
        <v>2.2464978215449447</v>
      </c>
      <c r="AR81" s="49">
        <v>29.404340339597134</v>
      </c>
      <c r="AS81" s="49">
        <v>26.010604119629011</v>
      </c>
      <c r="AT81" s="49">
        <v>30.68696584466834</v>
      </c>
      <c r="AU81" s="49">
        <v>95.010178420516752</v>
      </c>
      <c r="AV81" s="49">
        <v>154.91066053770294</v>
      </c>
      <c r="AW81" s="49">
        <v>1.6188425303859661</v>
      </c>
      <c r="AX81" s="49">
        <v>351.7142207582433</v>
      </c>
      <c r="AY81" s="49">
        <v>405.05981559244674</v>
      </c>
      <c r="AZ81" s="49">
        <v>3426.2299790274137</v>
      </c>
      <c r="BA81" s="49"/>
      <c r="BB81" s="49"/>
      <c r="BC81" s="49"/>
      <c r="BD81" s="49"/>
      <c r="BE81" s="49"/>
      <c r="BF81" s="49"/>
      <c r="BG81" s="49"/>
      <c r="BH81" s="49"/>
      <c r="BI81" s="49"/>
      <c r="BJ81" s="49"/>
      <c r="BK81" s="49"/>
      <c r="BL81" s="49"/>
      <c r="BM81" s="49"/>
      <c r="BN81" s="49"/>
      <c r="BO81" s="49"/>
      <c r="BP81" s="49"/>
      <c r="BQ81" s="49"/>
      <c r="BR81" s="49"/>
      <c r="BS81" s="49"/>
      <c r="BT81" s="49"/>
      <c r="BU81" s="49"/>
      <c r="BV81" s="49"/>
      <c r="BW81" s="49"/>
      <c r="BX81" s="49"/>
      <c r="BY81" s="49"/>
      <c r="BZ81" s="49"/>
      <c r="CA81" s="49"/>
      <c r="CB81" s="49"/>
      <c r="CC81" s="49"/>
      <c r="CD81" s="49"/>
      <c r="CE81" s="49"/>
      <c r="CF81" s="49"/>
      <c r="CG81" s="49"/>
      <c r="CH81" s="49"/>
      <c r="CI81" s="49"/>
      <c r="CJ81" s="49"/>
      <c r="CK81" s="49"/>
      <c r="CL81" s="49"/>
      <c r="CM81" s="49"/>
      <c r="CN81" s="49"/>
      <c r="CO81" s="49"/>
      <c r="CP81" s="49"/>
      <c r="CQ81" s="49"/>
      <c r="CR81" s="49"/>
      <c r="CS81" s="49"/>
      <c r="CT81" s="49"/>
      <c r="CU81" s="49"/>
      <c r="CV81" s="49"/>
      <c r="CW81" s="49"/>
      <c r="CX81" s="49"/>
      <c r="CY81" s="49"/>
      <c r="CZ81" s="49"/>
      <c r="DA81" s="49"/>
      <c r="DB81" s="49"/>
      <c r="DC81" s="49"/>
      <c r="DD81" s="49"/>
      <c r="DE81" s="49"/>
      <c r="DF81" s="49"/>
      <c r="DG81" s="49"/>
      <c r="DH81" s="49"/>
      <c r="DI81" s="49"/>
      <c r="DJ81" s="49"/>
      <c r="DK81" s="49"/>
      <c r="DL81" s="49">
        <v>63.813490434126592</v>
      </c>
      <c r="DM81" s="49">
        <v>76.639575324927847</v>
      </c>
      <c r="DN81" s="49">
        <v>89.105412916857688</v>
      </c>
      <c r="DO81" s="49">
        <v>146.61973760221639</v>
      </c>
      <c r="DP81" s="49">
        <v>150.09337583137827</v>
      </c>
      <c r="DQ81" s="49">
        <v>270.15662853937937</v>
      </c>
      <c r="DR81" s="49">
        <v>323.91896714990833</v>
      </c>
      <c r="DS81" s="49">
        <v>595.98978033463197</v>
      </c>
      <c r="DT81" s="49">
        <v>1031.4056010535085</v>
      </c>
      <c r="DU81" s="49">
        <v>343.52541422950662</v>
      </c>
      <c r="DV81" s="49">
        <v>351.7942718836216</v>
      </c>
      <c r="DW81" s="49">
        <v>290.8999254220804</v>
      </c>
      <c r="DX81" s="49">
        <v>501.10341474959671</v>
      </c>
      <c r="DY81" s="49">
        <v>371.39230274529399</v>
      </c>
      <c r="DZ81" s="49"/>
      <c r="EA81" s="49"/>
      <c r="EB81" s="49"/>
      <c r="EC81" s="49"/>
      <c r="ED81" s="49"/>
      <c r="EE81" s="49"/>
      <c r="EF81" s="49"/>
      <c r="EG81" s="49"/>
      <c r="EH81" s="49"/>
      <c r="EI81" s="49"/>
      <c r="EJ81" s="49">
        <v>3484.1830361492166</v>
      </c>
      <c r="EK81" s="49">
        <v>39268.027590883277</v>
      </c>
      <c r="EL81" s="49">
        <v>208930.67988678691</v>
      </c>
    </row>
    <row r="82" spans="1:142" x14ac:dyDescent="0.25">
      <c r="A82" s="47" t="s">
        <v>482</v>
      </c>
      <c r="B82" s="49">
        <v>3927.9049649847839</v>
      </c>
      <c r="C82" s="49">
        <v>416.39250266174179</v>
      </c>
      <c r="D82" s="49">
        <v>44.498534251618018</v>
      </c>
      <c r="E82" s="49">
        <v>1700.7078154170219</v>
      </c>
      <c r="F82" s="49">
        <v>1266.7562210538081</v>
      </c>
      <c r="G82" s="49">
        <v>8918.9639648872217</v>
      </c>
      <c r="H82" s="49">
        <v>1678.0194626868965</v>
      </c>
      <c r="I82" s="49">
        <v>110.73272084283218</v>
      </c>
      <c r="J82" s="49">
        <v>132.81830580297867</v>
      </c>
      <c r="K82" s="49">
        <v>7.596048880105627E-2</v>
      </c>
      <c r="L82" s="49">
        <v>2388.9222576060838</v>
      </c>
      <c r="M82" s="49">
        <v>334.69379681465369</v>
      </c>
      <c r="N82" s="49">
        <v>557.79908278619394</v>
      </c>
      <c r="O82" s="49">
        <v>266.90328992938993</v>
      </c>
      <c r="P82" s="49">
        <v>39.965953148013881</v>
      </c>
      <c r="Q82" s="49">
        <v>44.275778142522164</v>
      </c>
      <c r="R82" s="49">
        <v>647.37467484470835</v>
      </c>
      <c r="S82" s="49">
        <v>2520.0033550931439</v>
      </c>
      <c r="T82" s="49">
        <v>2058.5882164877494</v>
      </c>
      <c r="U82" s="49">
        <v>3122.6753272004498</v>
      </c>
      <c r="V82" s="49">
        <v>9099.9054944275103</v>
      </c>
      <c r="W82" s="49">
        <v>12213.079357919189</v>
      </c>
      <c r="X82" s="49">
        <v>1074.0218291826393</v>
      </c>
      <c r="Y82" s="49">
        <v>724.85816112805719</v>
      </c>
      <c r="Z82" s="49">
        <v>34.246032581767487</v>
      </c>
      <c r="AA82" s="49">
        <v>752.88565677580732</v>
      </c>
      <c r="AB82" s="49">
        <v>920.37030323823865</v>
      </c>
      <c r="AC82" s="49">
        <v>75.094104962990556</v>
      </c>
      <c r="AD82" s="49">
        <v>914.08872097380697</v>
      </c>
      <c r="AE82" s="49">
        <v>306.62203769326663</v>
      </c>
      <c r="AF82" s="49">
        <v>319.75947861175314</v>
      </c>
      <c r="AG82" s="49">
        <v>73.286500758557636</v>
      </c>
      <c r="AH82" s="49">
        <v>1929.166822095621</v>
      </c>
      <c r="AI82" s="49">
        <v>33.665609842420793</v>
      </c>
      <c r="AJ82" s="49">
        <v>347.77729356453671</v>
      </c>
      <c r="AK82" s="49">
        <v>514.13515977080863</v>
      </c>
      <c r="AL82" s="49">
        <v>368.74045524232594</v>
      </c>
      <c r="AM82" s="49">
        <v>405.91485160589332</v>
      </c>
      <c r="AN82" s="49">
        <v>4918.4536296776223</v>
      </c>
      <c r="AO82" s="49">
        <v>2647.3476380465363</v>
      </c>
      <c r="AP82" s="49">
        <v>392.71229930829179</v>
      </c>
      <c r="AQ82" s="49">
        <v>30.096678356234168</v>
      </c>
      <c r="AR82" s="49">
        <v>393.93307840938701</v>
      </c>
      <c r="AS82" s="49">
        <v>348.47226663172211</v>
      </c>
      <c r="AT82" s="49">
        <v>411.11349240265702</v>
      </c>
      <c r="AU82" s="49">
        <v>1286.2490203970003</v>
      </c>
      <c r="AV82" s="49">
        <v>2075.332480142366</v>
      </c>
      <c r="AW82" s="49">
        <v>171.20723885895961</v>
      </c>
      <c r="AX82" s="49">
        <v>25022.224732401057</v>
      </c>
      <c r="AY82" s="49">
        <v>12226.334227803163</v>
      </c>
      <c r="AZ82" s="49">
        <v>7600.8827051472936</v>
      </c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  <c r="BL82" s="49"/>
      <c r="BM82" s="49"/>
      <c r="BN82" s="49"/>
      <c r="BO82" s="49"/>
      <c r="BP82" s="49"/>
      <c r="BQ82" s="49"/>
      <c r="BR82" s="49"/>
      <c r="BS82" s="49"/>
      <c r="BT82" s="49"/>
      <c r="BU82" s="49"/>
      <c r="BV82" s="49"/>
      <c r="BW82" s="49"/>
      <c r="BX82" s="49"/>
      <c r="BY82" s="49"/>
      <c r="BZ82" s="49"/>
      <c r="CA82" s="49"/>
      <c r="CB82" s="49"/>
      <c r="CC82" s="49"/>
      <c r="CD82" s="49"/>
      <c r="CE82" s="49"/>
      <c r="CF82" s="49"/>
      <c r="CG82" s="49"/>
      <c r="CH82" s="49"/>
      <c r="CI82" s="49"/>
      <c r="CJ82" s="49"/>
      <c r="CK82" s="49"/>
      <c r="CL82" s="49"/>
      <c r="CM82" s="49"/>
      <c r="CN82" s="49"/>
      <c r="CO82" s="49"/>
      <c r="CP82" s="49"/>
      <c r="CQ82" s="49"/>
      <c r="CR82" s="49"/>
      <c r="CS82" s="49"/>
      <c r="CT82" s="49"/>
      <c r="CU82" s="49"/>
      <c r="CV82" s="49"/>
      <c r="CW82" s="49"/>
      <c r="CX82" s="49"/>
      <c r="CY82" s="49"/>
      <c r="CZ82" s="49"/>
      <c r="DA82" s="49"/>
      <c r="DB82" s="49"/>
      <c r="DC82" s="49"/>
      <c r="DD82" s="49"/>
      <c r="DE82" s="49"/>
      <c r="DF82" s="49"/>
      <c r="DG82" s="49"/>
      <c r="DH82" s="49"/>
      <c r="DI82" s="49"/>
      <c r="DJ82" s="49"/>
      <c r="DK82" s="49"/>
      <c r="DL82" s="49">
        <v>2112.9132176777725</v>
      </c>
      <c r="DM82" s="49">
        <v>2806.2475703382538</v>
      </c>
      <c r="DN82" s="49">
        <v>3485.4524967766256</v>
      </c>
      <c r="DO82" s="49">
        <v>3720.3179272288271</v>
      </c>
      <c r="DP82" s="49">
        <v>4067.1813264837542</v>
      </c>
      <c r="DQ82" s="49">
        <v>4560.3107268848735</v>
      </c>
      <c r="DR82" s="49">
        <v>5355.3185784912093</v>
      </c>
      <c r="DS82" s="49">
        <v>6661.4104776038903</v>
      </c>
      <c r="DT82" s="49">
        <v>12311.925613791542</v>
      </c>
      <c r="DU82" s="49">
        <v>3243.5949658244313</v>
      </c>
      <c r="DV82" s="49">
        <v>3855.0588909944117</v>
      </c>
      <c r="DW82" s="49">
        <v>3946.0967541767873</v>
      </c>
      <c r="DX82" s="49">
        <v>5424.2347245026513</v>
      </c>
      <c r="DY82" s="49">
        <v>10046.968946465637</v>
      </c>
      <c r="DZ82" s="49"/>
      <c r="EA82" s="49"/>
      <c r="EB82" s="49"/>
      <c r="EC82" s="49"/>
      <c r="ED82" s="49"/>
      <c r="EE82" s="49"/>
      <c r="EF82" s="49"/>
      <c r="EG82" s="49"/>
      <c r="EH82" s="49"/>
      <c r="EI82" s="49"/>
      <c r="EJ82" s="49">
        <v>4293.5527219361929</v>
      </c>
      <c r="EK82" s="49">
        <v>13182.890712732333</v>
      </c>
      <c r="EL82" s="49">
        <v>206883.52519499723</v>
      </c>
    </row>
    <row r="83" spans="1:142" x14ac:dyDescent="0.25">
      <c r="A83" s="47" t="s">
        <v>481</v>
      </c>
      <c r="B83" s="49">
        <v>432.24678391817605</v>
      </c>
      <c r="C83" s="49">
        <v>44.904669513168969</v>
      </c>
      <c r="D83" s="49">
        <v>6.0280131312759906</v>
      </c>
      <c r="E83" s="49">
        <v>832.95843799033037</v>
      </c>
      <c r="F83" s="49">
        <v>390.60157780444706</v>
      </c>
      <c r="G83" s="49">
        <v>2715.7243300058353</v>
      </c>
      <c r="H83" s="49">
        <v>450.22046575248464</v>
      </c>
      <c r="I83" s="49">
        <v>29.710106623001732</v>
      </c>
      <c r="J83" s="49">
        <v>35.635772307028766</v>
      </c>
      <c r="K83" s="49">
        <v>3.8729185617367959E-4</v>
      </c>
      <c r="L83" s="49"/>
      <c r="M83" s="49"/>
      <c r="N83" s="49">
        <v>15.086227588529569</v>
      </c>
      <c r="O83" s="49">
        <v>90.527561415043692</v>
      </c>
      <c r="P83" s="49">
        <v>0.98442316891709747</v>
      </c>
      <c r="Q83" s="49">
        <v>407.96705730326977</v>
      </c>
      <c r="R83" s="49">
        <v>108.88020290988277</v>
      </c>
      <c r="S83" s="49">
        <v>1.3098355788196354</v>
      </c>
      <c r="T83" s="49">
        <v>36.698255562754831</v>
      </c>
      <c r="U83" s="49"/>
      <c r="V83" s="49">
        <v>46.396743169626482</v>
      </c>
      <c r="W83" s="49">
        <v>66.84461785950694</v>
      </c>
      <c r="X83" s="49">
        <v>691.02558804539308</v>
      </c>
      <c r="Y83" s="49">
        <v>252.00445096749399</v>
      </c>
      <c r="Z83" s="49"/>
      <c r="AA83" s="49">
        <v>1.389252663239853</v>
      </c>
      <c r="AB83" s="49"/>
      <c r="AC83" s="49"/>
      <c r="AD83" s="49">
        <v>25.905480859363109</v>
      </c>
      <c r="AE83" s="49">
        <v>420.79139053936831</v>
      </c>
      <c r="AF83" s="49">
        <v>5.5592680444533817</v>
      </c>
      <c r="AG83" s="49">
        <v>63.423578945224413</v>
      </c>
      <c r="AH83" s="49">
        <v>2553.9296989964027</v>
      </c>
      <c r="AI83" s="49">
        <v>53.272633793181562</v>
      </c>
      <c r="AJ83" s="49">
        <v>66.851957335595387</v>
      </c>
      <c r="AK83" s="49">
        <v>753.55867477474658</v>
      </c>
      <c r="AL83" s="49">
        <v>8.9717370043377649</v>
      </c>
      <c r="AM83" s="49">
        <v>56.234633331108981</v>
      </c>
      <c r="AN83" s="49"/>
      <c r="AO83" s="49">
        <v>113.39796130335162</v>
      </c>
      <c r="AP83" s="49"/>
      <c r="AQ83" s="49">
        <v>62.545774070926441</v>
      </c>
      <c r="AR83" s="49">
        <v>818.70294953802033</v>
      </c>
      <c r="AS83" s="49">
        <v>724.23820705500952</v>
      </c>
      <c r="AT83" s="49">
        <v>854.59000698708553</v>
      </c>
      <c r="AU83" s="49">
        <v>2673.7520894877352</v>
      </c>
      <c r="AV83" s="49">
        <v>4314.2927640390844</v>
      </c>
      <c r="AW83" s="49">
        <v>49.197234003857588</v>
      </c>
      <c r="AX83" s="49">
        <v>424.0784426376544</v>
      </c>
      <c r="AY83" s="49">
        <v>553.63474667187813</v>
      </c>
      <c r="AZ83" s="49">
        <v>699.70757311011812</v>
      </c>
      <c r="BA83" s="49"/>
      <c r="BB83" s="49"/>
      <c r="BC83" s="49"/>
      <c r="BD83" s="49"/>
      <c r="BE83" s="49"/>
      <c r="BF83" s="49"/>
      <c r="BG83" s="49"/>
      <c r="BH83" s="49"/>
      <c r="BI83" s="49"/>
      <c r="BJ83" s="49"/>
      <c r="BK83" s="49"/>
      <c r="BL83" s="49"/>
      <c r="BM83" s="49"/>
      <c r="BN83" s="49"/>
      <c r="BO83" s="49"/>
      <c r="BP83" s="49"/>
      <c r="BQ83" s="49"/>
      <c r="BR83" s="49"/>
      <c r="BS83" s="49"/>
      <c r="BT83" s="49"/>
      <c r="BU83" s="49"/>
      <c r="BV83" s="49"/>
      <c r="BW83" s="49"/>
      <c r="BX83" s="49"/>
      <c r="BY83" s="49"/>
      <c r="BZ83" s="49"/>
      <c r="CA83" s="49"/>
      <c r="CB83" s="49"/>
      <c r="CC83" s="49"/>
      <c r="CD83" s="49"/>
      <c r="CE83" s="49"/>
      <c r="CF83" s="49"/>
      <c r="CG83" s="49"/>
      <c r="CH83" s="49"/>
      <c r="CI83" s="49"/>
      <c r="CJ83" s="49"/>
      <c r="CK83" s="49"/>
      <c r="CL83" s="49"/>
      <c r="CM83" s="49"/>
      <c r="CN83" s="49"/>
      <c r="CO83" s="49"/>
      <c r="CP83" s="49"/>
      <c r="CQ83" s="49"/>
      <c r="CR83" s="49"/>
      <c r="CS83" s="49"/>
      <c r="CT83" s="49"/>
      <c r="CU83" s="49"/>
      <c r="CV83" s="49"/>
      <c r="CW83" s="49"/>
      <c r="CX83" s="49"/>
      <c r="CY83" s="49"/>
      <c r="CZ83" s="49"/>
      <c r="DA83" s="49"/>
      <c r="DB83" s="49"/>
      <c r="DC83" s="49"/>
      <c r="DD83" s="49"/>
      <c r="DE83" s="49"/>
      <c r="DF83" s="49"/>
      <c r="DG83" s="49"/>
      <c r="DH83" s="49"/>
      <c r="DI83" s="49"/>
      <c r="DJ83" s="49"/>
      <c r="DK83" s="49"/>
      <c r="DL83" s="49">
        <v>6.2650627575099147</v>
      </c>
      <c r="DM83" s="49">
        <v>12.552741052699581</v>
      </c>
      <c r="DN83" s="49">
        <v>44.224706869401196</v>
      </c>
      <c r="DO83" s="49">
        <v>80.567196161835398</v>
      </c>
      <c r="DP83" s="49">
        <v>146.75329160073215</v>
      </c>
      <c r="DQ83" s="49">
        <v>242.90864432942368</v>
      </c>
      <c r="DR83" s="49">
        <v>622.29126998966433</v>
      </c>
      <c r="DS83" s="49">
        <v>982.48201174649807</v>
      </c>
      <c r="DT83" s="49">
        <v>2839.9743979180334</v>
      </c>
      <c r="DU83" s="49">
        <v>854.91152947606008</v>
      </c>
      <c r="DV83" s="49">
        <v>554.87107014011758</v>
      </c>
      <c r="DW83" s="49">
        <v>698.18539462237936</v>
      </c>
      <c r="DX83" s="49">
        <v>852.08819457571587</v>
      </c>
      <c r="DY83" s="49">
        <v>1324.8762478577348</v>
      </c>
      <c r="DZ83" s="49"/>
      <c r="EA83" s="49"/>
      <c r="EB83" s="49"/>
      <c r="EC83" s="49"/>
      <c r="ED83" s="49"/>
      <c r="EE83" s="49"/>
      <c r="EF83" s="49"/>
      <c r="EG83" s="49"/>
      <c r="EH83" s="49">
        <v>2.6071971813960095</v>
      </c>
      <c r="EI83" s="49">
        <v>0.13887756848476099</v>
      </c>
      <c r="EJ83" s="49">
        <v>419.08833584131958</v>
      </c>
      <c r="EK83" s="49">
        <v>3797.4468600677192</v>
      </c>
      <c r="EL83" s="49">
        <v>35436.014592855317</v>
      </c>
    </row>
    <row r="84" spans="1:142" x14ac:dyDescent="0.25">
      <c r="A84" s="47" t="s">
        <v>480</v>
      </c>
      <c r="B84" s="49">
        <v>484.38408741090819</v>
      </c>
      <c r="C84" s="49">
        <v>51.610563380364759</v>
      </c>
      <c r="D84" s="49">
        <v>6.875014169944512</v>
      </c>
      <c r="E84" s="49">
        <v>255.17119650614262</v>
      </c>
      <c r="F84" s="49">
        <v>122.17730358587094</v>
      </c>
      <c r="G84" s="49">
        <v>1153.7553298366995</v>
      </c>
      <c r="H84" s="49">
        <v>237.00749379391701</v>
      </c>
      <c r="I84" s="49">
        <v>15.640155094457375</v>
      </c>
      <c r="J84" s="49">
        <v>18.759576088535351</v>
      </c>
      <c r="K84" s="49">
        <v>4.7119155612875101E-3</v>
      </c>
      <c r="L84" s="49">
        <v>8254.4282836124203</v>
      </c>
      <c r="M84" s="49">
        <v>3756.2325260270964</v>
      </c>
      <c r="N84" s="49">
        <v>516.54796619757792</v>
      </c>
      <c r="O84" s="49">
        <v>458.3442966356547</v>
      </c>
      <c r="P84" s="49">
        <v>41.421111764040617</v>
      </c>
      <c r="Q84" s="49">
        <v>101.96086492533595</v>
      </c>
      <c r="R84" s="49">
        <v>722.73022954024214</v>
      </c>
      <c r="S84" s="49">
        <v>591.47391162715394</v>
      </c>
      <c r="T84" s="49">
        <v>411.1183084664948</v>
      </c>
      <c r="U84" s="49">
        <v>283.27311104889804</v>
      </c>
      <c r="V84" s="49">
        <v>564.47749326281928</v>
      </c>
      <c r="W84" s="49">
        <v>5430.8154464039626</v>
      </c>
      <c r="X84" s="49">
        <v>327.95970134449749</v>
      </c>
      <c r="Y84" s="49">
        <v>1979.5457335840504</v>
      </c>
      <c r="Z84" s="49">
        <v>2758.2208945293669</v>
      </c>
      <c r="AA84" s="49">
        <v>245.93145931922177</v>
      </c>
      <c r="AB84" s="49">
        <v>218.99305111715393</v>
      </c>
      <c r="AC84" s="49">
        <v>71.149823237891113</v>
      </c>
      <c r="AD84" s="49">
        <v>400.23244766101163</v>
      </c>
      <c r="AE84" s="49">
        <v>659.86233853128999</v>
      </c>
      <c r="AF84" s="49">
        <v>1512.2388322688691</v>
      </c>
      <c r="AG84" s="49">
        <v>493.5729614559516</v>
      </c>
      <c r="AH84" s="49">
        <v>4156.5132876155903</v>
      </c>
      <c r="AI84" s="49">
        <v>22.974393002111483</v>
      </c>
      <c r="AJ84" s="49">
        <v>839.83395637141257</v>
      </c>
      <c r="AK84" s="49">
        <v>1154.2293364659033</v>
      </c>
      <c r="AL84" s="49">
        <v>13.290334224449923</v>
      </c>
      <c r="AM84" s="49">
        <v>12.628276382599458</v>
      </c>
      <c r="AN84" s="49">
        <v>11312.547052416179</v>
      </c>
      <c r="AO84" s="49">
        <v>12667.477764387148</v>
      </c>
      <c r="AP84" s="49"/>
      <c r="AQ84" s="49">
        <v>2.5104039774355766</v>
      </c>
      <c r="AR84" s="49">
        <v>34.104578855363769</v>
      </c>
      <c r="AS84" s="49">
        <v>92.794882116395954</v>
      </c>
      <c r="AT84" s="49">
        <v>120.73233594480054</v>
      </c>
      <c r="AU84" s="49">
        <v>377.7347416443917</v>
      </c>
      <c r="AV84" s="49">
        <v>368.70029475074824</v>
      </c>
      <c r="AW84" s="49"/>
      <c r="AX84" s="49">
        <v>1148.3314459734438</v>
      </c>
      <c r="AY84" s="49">
        <v>77.341183532835018</v>
      </c>
      <c r="AZ84" s="49">
        <v>3951.8128018498433</v>
      </c>
      <c r="BA84" s="49"/>
      <c r="BB84" s="49"/>
      <c r="BC84" s="49"/>
      <c r="BD84" s="49"/>
      <c r="BE84" s="49"/>
      <c r="BF84" s="49"/>
      <c r="BG84" s="49"/>
      <c r="BH84" s="49"/>
      <c r="BI84" s="49"/>
      <c r="BJ84" s="49"/>
      <c r="BK84" s="49"/>
      <c r="BL84" s="49"/>
      <c r="BM84" s="49"/>
      <c r="BN84" s="49"/>
      <c r="BO84" s="49"/>
      <c r="BP84" s="49"/>
      <c r="BQ84" s="49"/>
      <c r="BR84" s="49"/>
      <c r="BS84" s="49"/>
      <c r="BT84" s="49"/>
      <c r="BU84" s="49"/>
      <c r="BV84" s="49"/>
      <c r="BW84" s="49"/>
      <c r="BX84" s="49"/>
      <c r="BY84" s="49"/>
      <c r="BZ84" s="49"/>
      <c r="CA84" s="49"/>
      <c r="CB84" s="49"/>
      <c r="CC84" s="49"/>
      <c r="CD84" s="49"/>
      <c r="CE84" s="49"/>
      <c r="CF84" s="49"/>
      <c r="CG84" s="49"/>
      <c r="CH84" s="49"/>
      <c r="CI84" s="49"/>
      <c r="CJ84" s="49"/>
      <c r="CK84" s="49"/>
      <c r="CL84" s="49"/>
      <c r="CM84" s="49"/>
      <c r="CN84" s="49"/>
      <c r="CO84" s="49"/>
      <c r="CP84" s="49"/>
      <c r="CQ84" s="49"/>
      <c r="CR84" s="49"/>
      <c r="CS84" s="49"/>
      <c r="CT84" s="49"/>
      <c r="CU84" s="49"/>
      <c r="CV84" s="49"/>
      <c r="CW84" s="49"/>
      <c r="CX84" s="49"/>
      <c r="CY84" s="49"/>
      <c r="CZ84" s="49"/>
      <c r="DA84" s="49"/>
      <c r="DB84" s="49"/>
      <c r="DC84" s="49"/>
      <c r="DD84" s="49"/>
      <c r="DE84" s="49"/>
      <c r="DF84" s="49"/>
      <c r="DG84" s="49"/>
      <c r="DH84" s="49"/>
      <c r="DI84" s="49"/>
      <c r="DJ84" s="49"/>
      <c r="DK84" s="49"/>
      <c r="DL84" s="49">
        <v>64.052666624885902</v>
      </c>
      <c r="DM84" s="49">
        <v>102.84587426237344</v>
      </c>
      <c r="DN84" s="49">
        <v>149.45250206312608</v>
      </c>
      <c r="DO84" s="49">
        <v>161.28274923401312</v>
      </c>
      <c r="DP84" s="49">
        <v>220.13248805595225</v>
      </c>
      <c r="DQ84" s="49">
        <v>262.9827091436905</v>
      </c>
      <c r="DR84" s="49">
        <v>384.44647172051555</v>
      </c>
      <c r="DS84" s="49">
        <v>622.58900299790184</v>
      </c>
      <c r="DT84" s="49">
        <v>1080.6132166613638</v>
      </c>
      <c r="DU84" s="49">
        <v>237.17068986057114</v>
      </c>
      <c r="DV84" s="49">
        <v>417.43422379043227</v>
      </c>
      <c r="DW84" s="49">
        <v>328.64454167487929</v>
      </c>
      <c r="DX84" s="49">
        <v>574.28400772260693</v>
      </c>
      <c r="DY84" s="49">
        <v>413.69641268484781</v>
      </c>
      <c r="DZ84" s="49"/>
      <c r="EA84" s="49"/>
      <c r="EB84" s="49"/>
      <c r="EC84" s="49"/>
      <c r="ED84" s="49"/>
      <c r="EE84" s="49"/>
      <c r="EF84" s="49"/>
      <c r="EG84" s="49"/>
      <c r="EH84" s="49">
        <v>9.0427736632679014</v>
      </c>
      <c r="EI84" s="49">
        <v>0.48168141162236494</v>
      </c>
      <c r="EJ84" s="49">
        <v>815.55863786607949</v>
      </c>
      <c r="EK84" s="49">
        <v>3725.7091555941861</v>
      </c>
      <c r="EL84" s="49">
        <v>78069.893098886416</v>
      </c>
    </row>
    <row r="85" spans="1:142" x14ac:dyDescent="0.25">
      <c r="A85" s="47" t="s">
        <v>479</v>
      </c>
      <c r="B85" s="49">
        <v>35.403241041053732</v>
      </c>
      <c r="C85" s="49">
        <v>3.9784998468058608</v>
      </c>
      <c r="D85" s="49"/>
      <c r="E85" s="49">
        <v>30.456165488605507</v>
      </c>
      <c r="F85" s="49">
        <v>13.008886383115954</v>
      </c>
      <c r="G85" s="49">
        <v>112.07317697428921</v>
      </c>
      <c r="H85" s="49">
        <v>20.034622493042967</v>
      </c>
      <c r="I85" s="49">
        <v>1.3220873232074088</v>
      </c>
      <c r="J85" s="49">
        <v>1.585776968681518</v>
      </c>
      <c r="K85" s="49">
        <v>7.8278891717857078E-5</v>
      </c>
      <c r="L85" s="49">
        <v>324.58688309779762</v>
      </c>
      <c r="M85" s="49">
        <v>3262.5204245808864</v>
      </c>
      <c r="N85" s="49">
        <v>1.0256970070455074</v>
      </c>
      <c r="O85" s="49"/>
      <c r="P85" s="49">
        <v>1.1327055088019976E-2</v>
      </c>
      <c r="Q85" s="49"/>
      <c r="R85" s="49">
        <v>129.2675212006861</v>
      </c>
      <c r="S85" s="49"/>
      <c r="T85" s="49">
        <v>25.296850246193088</v>
      </c>
      <c r="U85" s="49">
        <v>6.3808588205527075</v>
      </c>
      <c r="V85" s="49">
        <v>9.3776452480005439</v>
      </c>
      <c r="W85" s="49">
        <v>1319.8332186102555</v>
      </c>
      <c r="X85" s="49"/>
      <c r="Y85" s="49">
        <v>6.0344145064787824</v>
      </c>
      <c r="Z85" s="49">
        <v>2586.9588134907426</v>
      </c>
      <c r="AA85" s="49">
        <v>23.183153843580843</v>
      </c>
      <c r="AB85" s="49">
        <v>0.7450152379103776</v>
      </c>
      <c r="AC85" s="49">
        <v>0.89409366159482118</v>
      </c>
      <c r="AD85" s="49">
        <v>5.038949835195071</v>
      </c>
      <c r="AE85" s="49">
        <v>134.95058421086716</v>
      </c>
      <c r="AF85" s="49">
        <v>79.136889657958974</v>
      </c>
      <c r="AG85" s="49">
        <v>264.62595755535926</v>
      </c>
      <c r="AH85" s="49">
        <v>1275.6251321816776</v>
      </c>
      <c r="AI85" s="49">
        <v>107.72307135261511</v>
      </c>
      <c r="AJ85" s="49">
        <v>210.64454193364188</v>
      </c>
      <c r="AK85" s="49">
        <v>25.981050140387087</v>
      </c>
      <c r="AL85" s="49">
        <v>134.51740936335852</v>
      </c>
      <c r="AM85" s="49">
        <v>31.151244989715067</v>
      </c>
      <c r="AN85" s="49">
        <v>1461.3812400425779</v>
      </c>
      <c r="AO85" s="49">
        <v>57.373033371300011</v>
      </c>
      <c r="AP85" s="49">
        <v>64.371775349187118</v>
      </c>
      <c r="AQ85" s="49">
        <v>1.1284309293528358</v>
      </c>
      <c r="AR85" s="49">
        <v>14.770036530174776</v>
      </c>
      <c r="AS85" s="49">
        <v>13.06532129789659</v>
      </c>
      <c r="AT85" s="49">
        <v>15.414451572654226</v>
      </c>
      <c r="AU85" s="49">
        <v>48.227128522127188</v>
      </c>
      <c r="AV85" s="49">
        <v>77.813798603973268</v>
      </c>
      <c r="AW85" s="49"/>
      <c r="AX85" s="49">
        <v>91.027427631078567</v>
      </c>
      <c r="AY85" s="49">
        <v>409.99582860613742</v>
      </c>
      <c r="AZ85" s="49">
        <v>906.35869694120242</v>
      </c>
      <c r="BA85" s="49"/>
      <c r="BB85" s="49"/>
      <c r="BC85" s="49"/>
      <c r="BD85" s="49"/>
      <c r="BE85" s="49"/>
      <c r="BF85" s="49"/>
      <c r="BG85" s="49"/>
      <c r="BH85" s="49"/>
      <c r="BI85" s="49"/>
      <c r="BJ85" s="49"/>
      <c r="BK85" s="49"/>
      <c r="BL85" s="49"/>
      <c r="BM85" s="49"/>
      <c r="BN85" s="49"/>
      <c r="BO85" s="49"/>
      <c r="BP85" s="49"/>
      <c r="BQ85" s="49"/>
      <c r="BR85" s="49"/>
      <c r="BS85" s="49"/>
      <c r="BT85" s="49"/>
      <c r="BU85" s="49"/>
      <c r="BV85" s="49"/>
      <c r="BW85" s="49"/>
      <c r="BX85" s="49"/>
      <c r="BY85" s="49"/>
      <c r="BZ85" s="49"/>
      <c r="CA85" s="49"/>
      <c r="CB85" s="49"/>
      <c r="CC85" s="49"/>
      <c r="CD85" s="49"/>
      <c r="CE85" s="49"/>
      <c r="CF85" s="49"/>
      <c r="CG85" s="49"/>
      <c r="CH85" s="49"/>
      <c r="CI85" s="49"/>
      <c r="CJ85" s="49"/>
      <c r="CK85" s="49"/>
      <c r="CL85" s="49"/>
      <c r="CM85" s="49"/>
      <c r="CN85" s="49"/>
      <c r="CO85" s="49"/>
      <c r="CP85" s="49"/>
      <c r="CQ85" s="49"/>
      <c r="CR85" s="49"/>
      <c r="CS85" s="49"/>
      <c r="CT85" s="49"/>
      <c r="CU85" s="49"/>
      <c r="CV85" s="49"/>
      <c r="CW85" s="49"/>
      <c r="CX85" s="49"/>
      <c r="CY85" s="49"/>
      <c r="CZ85" s="49"/>
      <c r="DA85" s="49"/>
      <c r="DB85" s="49"/>
      <c r="DC85" s="49"/>
      <c r="DD85" s="49"/>
      <c r="DE85" s="49"/>
      <c r="DF85" s="49"/>
      <c r="DG85" s="49"/>
      <c r="DH85" s="49"/>
      <c r="DI85" s="49"/>
      <c r="DJ85" s="49"/>
      <c r="DK85" s="49"/>
      <c r="DL85" s="49">
        <v>66.249129930823685</v>
      </c>
      <c r="DM85" s="49">
        <v>128.19801773694982</v>
      </c>
      <c r="DN85" s="49">
        <v>138.23140993698328</v>
      </c>
      <c r="DO85" s="49">
        <v>149.37183013300893</v>
      </c>
      <c r="DP85" s="49">
        <v>276.98104890398889</v>
      </c>
      <c r="DQ85" s="49">
        <v>276.48941719252667</v>
      </c>
      <c r="DR85" s="49">
        <v>282.73003617306887</v>
      </c>
      <c r="DS85" s="49">
        <v>399.33567762147641</v>
      </c>
      <c r="DT85" s="49">
        <v>833.21768020253273</v>
      </c>
      <c r="DU85" s="49">
        <v>199.90881778873617</v>
      </c>
      <c r="DV85" s="49">
        <v>502.48865095850704</v>
      </c>
      <c r="DW85" s="49">
        <v>208.5361329371195</v>
      </c>
      <c r="DX85" s="49">
        <v>471.72223025898251</v>
      </c>
      <c r="DY85" s="49">
        <v>1345.9332866139582</v>
      </c>
      <c r="DZ85" s="49"/>
      <c r="EA85" s="49"/>
      <c r="EB85" s="49"/>
      <c r="EC85" s="49"/>
      <c r="ED85" s="49"/>
      <c r="EE85" s="49"/>
      <c r="EF85" s="49"/>
      <c r="EG85" s="49"/>
      <c r="EH85" s="49">
        <v>8.7735597530213427E-2</v>
      </c>
      <c r="EI85" s="49">
        <v>4.673411946552318E-3</v>
      </c>
      <c r="EJ85" s="49">
        <v>634.70993975255544</v>
      </c>
      <c r="EK85" s="49">
        <v>896.12599570709085</v>
      </c>
      <c r="EL85" s="49">
        <v>20154.622162880733</v>
      </c>
    </row>
    <row r="86" spans="1:142" x14ac:dyDescent="0.25">
      <c r="A86" s="47" t="s">
        <v>478</v>
      </c>
      <c r="B86" s="49">
        <v>506.90175909044262</v>
      </c>
      <c r="C86" s="49">
        <v>56.885885678444239</v>
      </c>
      <c r="D86" s="49">
        <v>7.5910659358774675</v>
      </c>
      <c r="E86" s="49">
        <v>138.08436495305216</v>
      </c>
      <c r="F86" s="49">
        <v>69.078520790903525</v>
      </c>
      <c r="G86" s="49">
        <v>493.60037436373477</v>
      </c>
      <c r="H86" s="49">
        <v>213.64787774208827</v>
      </c>
      <c r="I86" s="49">
        <v>14.098651017310956</v>
      </c>
      <c r="J86" s="49">
        <v>16.910619805725613</v>
      </c>
      <c r="K86" s="49"/>
      <c r="L86" s="49"/>
      <c r="M86" s="49"/>
      <c r="N86" s="49">
        <v>0.11427456329725132</v>
      </c>
      <c r="O86" s="49"/>
      <c r="P86" s="49"/>
      <c r="Q86" s="49"/>
      <c r="R86" s="49">
        <v>51.007733415289735</v>
      </c>
      <c r="S86" s="49">
        <v>34.730093330018519</v>
      </c>
      <c r="T86" s="49">
        <v>0.98666255397209812</v>
      </c>
      <c r="U86" s="49">
        <v>98.234441721612313</v>
      </c>
      <c r="V86" s="49"/>
      <c r="W86" s="49">
        <v>257.38963557273223</v>
      </c>
      <c r="X86" s="49"/>
      <c r="Y86" s="49">
        <v>285.01236207123287</v>
      </c>
      <c r="Z86" s="49">
        <v>137.51445950970475</v>
      </c>
      <c r="AA86" s="49">
        <v>5041.4929779200875</v>
      </c>
      <c r="AB86" s="49">
        <v>272.26809296601567</v>
      </c>
      <c r="AC86" s="49">
        <v>16.793651818201699</v>
      </c>
      <c r="AD86" s="49">
        <v>94.068926722072291</v>
      </c>
      <c r="AE86" s="49">
        <v>75.138403425486842</v>
      </c>
      <c r="AF86" s="49">
        <v>39.440635990331302</v>
      </c>
      <c r="AG86" s="49"/>
      <c r="AH86" s="49">
        <v>1206.1694734223822</v>
      </c>
      <c r="AI86" s="49">
        <v>1.3424196662065804</v>
      </c>
      <c r="AJ86" s="49">
        <v>24.696154735882715</v>
      </c>
      <c r="AK86" s="49">
        <v>515.64369248183755</v>
      </c>
      <c r="AL86" s="49">
        <v>139.58137934052937</v>
      </c>
      <c r="AM86" s="49">
        <v>57.461245562783631</v>
      </c>
      <c r="AN86" s="49">
        <v>48695.670860780876</v>
      </c>
      <c r="AO86" s="49">
        <v>1058.2158833073941</v>
      </c>
      <c r="AP86" s="49">
        <v>179.93475870708761</v>
      </c>
      <c r="AQ86" s="49">
        <v>16.648190953543409</v>
      </c>
      <c r="AR86" s="49">
        <v>217.90892923493905</v>
      </c>
      <c r="AS86" s="49">
        <v>192.76009176900561</v>
      </c>
      <c r="AT86" s="49">
        <v>227.41957869378507</v>
      </c>
      <c r="AU86" s="49">
        <v>711.52666044703381</v>
      </c>
      <c r="AV86" s="49">
        <v>1148.0424723192316</v>
      </c>
      <c r="AW86" s="49">
        <v>7.348824087546399</v>
      </c>
      <c r="AX86" s="49">
        <v>696.41254475464189</v>
      </c>
      <c r="AY86" s="49">
        <v>1392.8608188832627</v>
      </c>
      <c r="AZ86" s="49">
        <v>5319.4444913288298</v>
      </c>
      <c r="BA86" s="49"/>
      <c r="BB86" s="49"/>
      <c r="BC86" s="49"/>
      <c r="BD86" s="49"/>
      <c r="BE86" s="49"/>
      <c r="BF86" s="49"/>
      <c r="BG86" s="49"/>
      <c r="BH86" s="49"/>
      <c r="BI86" s="49"/>
      <c r="BJ86" s="49"/>
      <c r="BK86" s="49"/>
      <c r="BL86" s="49"/>
      <c r="BM86" s="49"/>
      <c r="BN86" s="49"/>
      <c r="BO86" s="49"/>
      <c r="BP86" s="49"/>
      <c r="BQ86" s="49"/>
      <c r="BR86" s="49"/>
      <c r="BS86" s="49"/>
      <c r="BT86" s="49"/>
      <c r="BU86" s="49"/>
      <c r="BV86" s="49"/>
      <c r="BW86" s="49"/>
      <c r="BX86" s="49"/>
      <c r="BY86" s="49"/>
      <c r="BZ86" s="49"/>
      <c r="CA86" s="49"/>
      <c r="CB86" s="49"/>
      <c r="CC86" s="49"/>
      <c r="CD86" s="49"/>
      <c r="CE86" s="49"/>
      <c r="CF86" s="49"/>
      <c r="CG86" s="49"/>
      <c r="CH86" s="49"/>
      <c r="CI86" s="49"/>
      <c r="CJ86" s="49"/>
      <c r="CK86" s="49"/>
      <c r="CL86" s="49"/>
      <c r="CM86" s="49"/>
      <c r="CN86" s="49"/>
      <c r="CO86" s="49"/>
      <c r="CP86" s="49"/>
      <c r="CQ86" s="49"/>
      <c r="CR86" s="49"/>
      <c r="CS86" s="49"/>
      <c r="CT86" s="49"/>
      <c r="CU86" s="49"/>
      <c r="CV86" s="49"/>
      <c r="CW86" s="49"/>
      <c r="CX86" s="49"/>
      <c r="CY86" s="49"/>
      <c r="CZ86" s="49"/>
      <c r="DA86" s="49"/>
      <c r="DB86" s="49"/>
      <c r="DC86" s="49"/>
      <c r="DD86" s="49"/>
      <c r="DE86" s="49"/>
      <c r="DF86" s="49"/>
      <c r="DG86" s="49"/>
      <c r="DH86" s="49"/>
      <c r="DI86" s="49"/>
      <c r="DJ86" s="49"/>
      <c r="DK86" s="49"/>
      <c r="DL86" s="49">
        <v>40.590040356607737</v>
      </c>
      <c r="DM86" s="49">
        <v>6.2516432631061472</v>
      </c>
      <c r="DN86" s="49">
        <v>15.328976695426336</v>
      </c>
      <c r="DO86" s="49">
        <v>17.017023504441845</v>
      </c>
      <c r="DP86" s="49">
        <v>6.1288949219729174</v>
      </c>
      <c r="DQ86" s="49">
        <v>181.90068790654584</v>
      </c>
      <c r="DR86" s="49">
        <v>83.446876242235902</v>
      </c>
      <c r="DS86" s="49">
        <v>422.91621383889293</v>
      </c>
      <c r="DT86" s="49">
        <v>634.82531955313198</v>
      </c>
      <c r="DU86" s="49">
        <v>212.92068667429186</v>
      </c>
      <c r="DV86" s="49">
        <v>249.3025391843517</v>
      </c>
      <c r="DW86" s="49">
        <v>233.7460338422822</v>
      </c>
      <c r="DX86" s="49">
        <v>567.40332578228197</v>
      </c>
      <c r="DY86" s="49">
        <v>613.25946811773929</v>
      </c>
      <c r="DZ86" s="49"/>
      <c r="EA86" s="49"/>
      <c r="EB86" s="49"/>
      <c r="EC86" s="49"/>
      <c r="ED86" s="49"/>
      <c r="EE86" s="49"/>
      <c r="EF86" s="49"/>
      <c r="EG86" s="49"/>
      <c r="EH86" s="49">
        <v>13.695802948845223</v>
      </c>
      <c r="EI86" s="49">
        <v>0.72953431583705797</v>
      </c>
      <c r="EJ86" s="49">
        <v>1749.7542434355141</v>
      </c>
      <c r="EK86" s="49">
        <v>3394.044242001612</v>
      </c>
      <c r="EL86" s="49">
        <v>78173.341494019536</v>
      </c>
    </row>
    <row r="87" spans="1:142" x14ac:dyDescent="0.25">
      <c r="A87" s="47" t="s">
        <v>477</v>
      </c>
      <c r="B87" s="49">
        <v>160.03652131689856</v>
      </c>
      <c r="C87" s="49">
        <v>16.350034544820165</v>
      </c>
      <c r="D87" s="49"/>
      <c r="E87" s="49">
        <v>122.25023653167042</v>
      </c>
      <c r="F87" s="49">
        <v>156.82225666015532</v>
      </c>
      <c r="G87" s="49">
        <v>1097.8186193493957</v>
      </c>
      <c r="H87" s="49">
        <v>245.76072918250674</v>
      </c>
      <c r="I87" s="49">
        <v>16.217782227103552</v>
      </c>
      <c r="J87" s="49">
        <v>19.452410659563267</v>
      </c>
      <c r="K87" s="49">
        <v>1.4487465509584762E-3</v>
      </c>
      <c r="L87" s="49"/>
      <c r="M87" s="49"/>
      <c r="N87" s="49">
        <v>140.96467459708023</v>
      </c>
      <c r="O87" s="49">
        <v>2.576767795573407</v>
      </c>
      <c r="P87" s="49">
        <v>2.7408529579376868</v>
      </c>
      <c r="Q87" s="49">
        <v>26.110584374789159</v>
      </c>
      <c r="R87" s="49">
        <v>393.93635067406444</v>
      </c>
      <c r="S87" s="49"/>
      <c r="T87" s="49">
        <v>2.2057833080772147</v>
      </c>
      <c r="U87" s="49">
        <v>125.4445635469859</v>
      </c>
      <c r="V87" s="49">
        <v>173.5567649337799</v>
      </c>
      <c r="W87" s="49">
        <v>179.75119466272852</v>
      </c>
      <c r="X87" s="49">
        <v>410.99004385833263</v>
      </c>
      <c r="Y87" s="49">
        <v>121.32663156415538</v>
      </c>
      <c r="Z87" s="49"/>
      <c r="AA87" s="49">
        <v>122.74009669730849</v>
      </c>
      <c r="AB87" s="49">
        <v>19797.440843785847</v>
      </c>
      <c r="AC87" s="49">
        <v>16285.940257899176</v>
      </c>
      <c r="AD87" s="49">
        <v>27599.507243409807</v>
      </c>
      <c r="AE87" s="49">
        <v>15398.129405640264</v>
      </c>
      <c r="AF87" s="49">
        <v>4228.5593353895456</v>
      </c>
      <c r="AG87" s="49">
        <v>364.94844162745812</v>
      </c>
      <c r="AH87" s="49">
        <v>17784.955891672809</v>
      </c>
      <c r="AI87" s="49">
        <v>1539.1798240696419</v>
      </c>
      <c r="AJ87" s="49">
        <v>545.14719240736406</v>
      </c>
      <c r="AK87" s="49">
        <v>361.81569544179837</v>
      </c>
      <c r="AL87" s="49">
        <v>930.73888495866345</v>
      </c>
      <c r="AM87" s="49">
        <v>152.39077847319734</v>
      </c>
      <c r="AN87" s="49">
        <v>16406.705907166568</v>
      </c>
      <c r="AO87" s="49"/>
      <c r="AP87" s="49"/>
      <c r="AQ87" s="49">
        <v>15.231111926663919</v>
      </c>
      <c r="AR87" s="49">
        <v>199.35063205943871</v>
      </c>
      <c r="AS87" s="49">
        <v>176.34553251076395</v>
      </c>
      <c r="AT87" s="49">
        <v>208.01393847615492</v>
      </c>
      <c r="AU87" s="49">
        <v>650.81231712974773</v>
      </c>
      <c r="AV87" s="49">
        <v>1050.025332897259</v>
      </c>
      <c r="AW87" s="49"/>
      <c r="AX87" s="49">
        <v>4.8775598743189077</v>
      </c>
      <c r="AY87" s="49">
        <v>280.84614965208391</v>
      </c>
      <c r="AZ87" s="49">
        <v>1543.3303163938267</v>
      </c>
      <c r="BA87" s="49"/>
      <c r="BB87" s="49"/>
      <c r="BC87" s="49"/>
      <c r="BD87" s="49"/>
      <c r="BE87" s="49"/>
      <c r="BF87" s="49"/>
      <c r="BG87" s="49"/>
      <c r="BH87" s="49"/>
      <c r="BI87" s="49"/>
      <c r="BJ87" s="49"/>
      <c r="BK87" s="49"/>
      <c r="BL87" s="49"/>
      <c r="BM87" s="49"/>
      <c r="BN87" s="49"/>
      <c r="BO87" s="49"/>
      <c r="BP87" s="49"/>
      <c r="BQ87" s="49"/>
      <c r="BR87" s="49"/>
      <c r="BS87" s="49"/>
      <c r="BT87" s="49"/>
      <c r="BU87" s="49"/>
      <c r="BV87" s="49"/>
      <c r="BW87" s="49"/>
      <c r="BX87" s="49"/>
      <c r="BY87" s="49"/>
      <c r="BZ87" s="49"/>
      <c r="CA87" s="49"/>
      <c r="CB87" s="49"/>
      <c r="CC87" s="49"/>
      <c r="CD87" s="49"/>
      <c r="CE87" s="49"/>
      <c r="CF87" s="49"/>
      <c r="CG87" s="49"/>
      <c r="CH87" s="49"/>
      <c r="CI87" s="49"/>
      <c r="CJ87" s="49"/>
      <c r="CK87" s="49"/>
      <c r="CL87" s="49"/>
      <c r="CM87" s="49"/>
      <c r="CN87" s="49"/>
      <c r="CO87" s="49"/>
      <c r="CP87" s="49"/>
      <c r="CQ87" s="49"/>
      <c r="CR87" s="49"/>
      <c r="CS87" s="49"/>
      <c r="CT87" s="49"/>
      <c r="CU87" s="49"/>
      <c r="CV87" s="49"/>
      <c r="CW87" s="49"/>
      <c r="CX87" s="49"/>
      <c r="CY87" s="49"/>
      <c r="CZ87" s="49"/>
      <c r="DA87" s="49"/>
      <c r="DB87" s="49"/>
      <c r="DC87" s="49"/>
      <c r="DD87" s="49"/>
      <c r="DE87" s="49"/>
      <c r="DF87" s="49"/>
      <c r="DG87" s="49"/>
      <c r="DH87" s="49"/>
      <c r="DI87" s="49"/>
      <c r="DJ87" s="49"/>
      <c r="DK87" s="49"/>
      <c r="DL87" s="49"/>
      <c r="DM87" s="49"/>
      <c r="DN87" s="49"/>
      <c r="DO87" s="49"/>
      <c r="DP87" s="49"/>
      <c r="DQ87" s="49"/>
      <c r="DR87" s="49"/>
      <c r="DS87" s="49"/>
      <c r="DT87" s="49"/>
      <c r="DU87" s="49"/>
      <c r="DV87" s="49"/>
      <c r="DW87" s="49"/>
      <c r="DX87" s="49"/>
      <c r="DY87" s="49"/>
      <c r="DZ87" s="49"/>
      <c r="EA87" s="49"/>
      <c r="EB87" s="49"/>
      <c r="EC87" s="49"/>
      <c r="ED87" s="49"/>
      <c r="EE87" s="49"/>
      <c r="EF87" s="49"/>
      <c r="EG87" s="49"/>
      <c r="EH87" s="49"/>
      <c r="EI87" s="49"/>
      <c r="EJ87" s="49">
        <v>9705.3618353581223</v>
      </c>
      <c r="EK87" s="49">
        <v>69556.185133179315</v>
      </c>
      <c r="EL87" s="49">
        <v>208322.89390958933</v>
      </c>
    </row>
    <row r="88" spans="1:142" x14ac:dyDescent="0.25">
      <c r="A88" s="47" t="s">
        <v>476</v>
      </c>
      <c r="B88" s="49">
        <v>50.239019869701629</v>
      </c>
      <c r="C88" s="49">
        <v>5.0179351827354894</v>
      </c>
      <c r="D88" s="49"/>
      <c r="E88" s="49">
        <v>41.394136314321933</v>
      </c>
      <c r="F88" s="49">
        <v>54.698484198590521</v>
      </c>
      <c r="G88" s="49">
        <v>377.65766260958878</v>
      </c>
      <c r="H88" s="49">
        <v>112.17602232361995</v>
      </c>
      <c r="I88" s="49">
        <v>7.4025101862233118</v>
      </c>
      <c r="J88" s="49">
        <v>8.878937085082157</v>
      </c>
      <c r="K88" s="49">
        <v>4.4859334166790351E-3</v>
      </c>
      <c r="L88" s="49">
        <v>2.4370794340845587</v>
      </c>
      <c r="M88" s="49"/>
      <c r="N88" s="49">
        <v>97.621261818120715</v>
      </c>
      <c r="O88" s="49"/>
      <c r="P88" s="49"/>
      <c r="Q88" s="49"/>
      <c r="R88" s="49">
        <v>152.631417137081</v>
      </c>
      <c r="S88" s="49">
        <v>123.98963460007597</v>
      </c>
      <c r="T88" s="49">
        <v>153.31273822118663</v>
      </c>
      <c r="U88" s="49">
        <v>280.4696099476854</v>
      </c>
      <c r="V88" s="49">
        <v>537.40531150328616</v>
      </c>
      <c r="W88" s="49">
        <v>212.53617120960001</v>
      </c>
      <c r="X88" s="49"/>
      <c r="Y88" s="49">
        <v>164.17524813581883</v>
      </c>
      <c r="Z88" s="49">
        <v>0.69528458629276679</v>
      </c>
      <c r="AA88" s="49">
        <v>89.360507726084606</v>
      </c>
      <c r="AB88" s="49">
        <v>19639.386495989813</v>
      </c>
      <c r="AC88" s="49">
        <v>9639.0489040265747</v>
      </c>
      <c r="AD88" s="49">
        <v>12797.345069578754</v>
      </c>
      <c r="AE88" s="49">
        <v>1537.3086077697074</v>
      </c>
      <c r="AF88" s="49">
        <v>8673.6500881317043</v>
      </c>
      <c r="AG88" s="49">
        <v>155.12736876339807</v>
      </c>
      <c r="AH88" s="49">
        <v>15093.40487107706</v>
      </c>
      <c r="AI88" s="49">
        <v>12.961445548466457</v>
      </c>
      <c r="AJ88" s="49">
        <v>409.77843715049283</v>
      </c>
      <c r="AK88" s="49">
        <v>796.46821482705616</v>
      </c>
      <c r="AL88" s="49"/>
      <c r="AM88" s="49">
        <v>69.087448150953222</v>
      </c>
      <c r="AN88" s="49"/>
      <c r="AO88" s="49"/>
      <c r="AP88" s="49"/>
      <c r="AQ88" s="49">
        <v>0.3720844499793427</v>
      </c>
      <c r="AR88" s="49">
        <v>4.8702571991157333</v>
      </c>
      <c r="AS88" s="49">
        <v>4.3081383337277588</v>
      </c>
      <c r="AT88" s="49">
        <v>5.0829035189471412</v>
      </c>
      <c r="AU88" s="49">
        <v>15.902858438941305</v>
      </c>
      <c r="AV88" s="49">
        <v>25.659271998375527</v>
      </c>
      <c r="AW88" s="49"/>
      <c r="AX88" s="49">
        <v>0.13048688012349549</v>
      </c>
      <c r="AY88" s="49">
        <v>81.564959395776498</v>
      </c>
      <c r="AZ88" s="49">
        <v>168.83598956819714</v>
      </c>
      <c r="BA88" s="49"/>
      <c r="BB88" s="49"/>
      <c r="BC88" s="49"/>
      <c r="BD88" s="49"/>
      <c r="BE88" s="49"/>
      <c r="BF88" s="49"/>
      <c r="BG88" s="49"/>
      <c r="BH88" s="49"/>
      <c r="BI88" s="49"/>
      <c r="BJ88" s="49"/>
      <c r="BK88" s="49"/>
      <c r="BL88" s="49"/>
      <c r="BM88" s="49"/>
      <c r="BN88" s="49"/>
      <c r="BO88" s="49"/>
      <c r="BP88" s="49"/>
      <c r="BQ88" s="49"/>
      <c r="BR88" s="49"/>
      <c r="BS88" s="49"/>
      <c r="BT88" s="49"/>
      <c r="BU88" s="49"/>
      <c r="BV88" s="49"/>
      <c r="BW88" s="49"/>
      <c r="BX88" s="49"/>
      <c r="BY88" s="49"/>
      <c r="BZ88" s="49"/>
      <c r="CA88" s="49"/>
      <c r="CB88" s="49"/>
      <c r="CC88" s="49"/>
      <c r="CD88" s="49"/>
      <c r="CE88" s="49"/>
      <c r="CF88" s="49"/>
      <c r="CG88" s="49"/>
      <c r="CH88" s="49"/>
      <c r="CI88" s="49"/>
      <c r="CJ88" s="49"/>
      <c r="CK88" s="49"/>
      <c r="CL88" s="49"/>
      <c r="CM88" s="49"/>
      <c r="CN88" s="49"/>
      <c r="CO88" s="49"/>
      <c r="CP88" s="49"/>
      <c r="CQ88" s="49"/>
      <c r="CR88" s="49"/>
      <c r="CS88" s="49"/>
      <c r="CT88" s="49"/>
      <c r="CU88" s="49"/>
      <c r="CV88" s="49"/>
      <c r="CW88" s="49"/>
      <c r="CX88" s="49"/>
      <c r="CY88" s="49"/>
      <c r="CZ88" s="49"/>
      <c r="DA88" s="49"/>
      <c r="DB88" s="49"/>
      <c r="DC88" s="49"/>
      <c r="DD88" s="49"/>
      <c r="DE88" s="49"/>
      <c r="DF88" s="49"/>
      <c r="DG88" s="49"/>
      <c r="DH88" s="49"/>
      <c r="DI88" s="49"/>
      <c r="DJ88" s="49"/>
      <c r="DK88" s="49"/>
      <c r="DL88" s="49"/>
      <c r="DM88" s="49"/>
      <c r="DN88" s="49"/>
      <c r="DO88" s="49"/>
      <c r="DP88" s="49"/>
      <c r="DQ88" s="49"/>
      <c r="DR88" s="49"/>
      <c r="DS88" s="49"/>
      <c r="DT88" s="49"/>
      <c r="DU88" s="49"/>
      <c r="DV88" s="49"/>
      <c r="DW88" s="49"/>
      <c r="DX88" s="49"/>
      <c r="DY88" s="49"/>
      <c r="DZ88" s="49"/>
      <c r="EA88" s="49"/>
      <c r="EB88" s="49"/>
      <c r="EC88" s="49"/>
      <c r="ED88" s="49"/>
      <c r="EE88" s="49"/>
      <c r="EF88" s="49"/>
      <c r="EG88" s="49"/>
      <c r="EH88" s="49">
        <v>247.8103708593197</v>
      </c>
      <c r="EI88" s="49">
        <v>13.200114665597216</v>
      </c>
      <c r="EJ88" s="49">
        <v>-6958.3562415100823</v>
      </c>
      <c r="EK88" s="49">
        <v>56749.155386442791</v>
      </c>
      <c r="EL88" s="49">
        <v>121654.2069892774</v>
      </c>
    </row>
    <row r="89" spans="1:142" x14ac:dyDescent="0.25">
      <c r="A89" s="47" t="s">
        <v>475</v>
      </c>
      <c r="B89" s="49">
        <v>4518.7848248471419</v>
      </c>
      <c r="C89" s="49">
        <v>470.50086942461263</v>
      </c>
      <c r="D89" s="49">
        <v>43.75306339556073</v>
      </c>
      <c r="E89" s="49">
        <v>1467.470574014086</v>
      </c>
      <c r="F89" s="49">
        <v>954.53967015139915</v>
      </c>
      <c r="G89" s="49">
        <v>6710.2502477788594</v>
      </c>
      <c r="H89" s="49">
        <v>1643.4661488117465</v>
      </c>
      <c r="I89" s="49">
        <v>108.45254320210022</v>
      </c>
      <c r="J89" s="49">
        <v>130.08334788930384</v>
      </c>
      <c r="K89" s="49">
        <v>8.1078324359643208E-3</v>
      </c>
      <c r="L89" s="49"/>
      <c r="M89" s="49">
        <v>36.746772348233833</v>
      </c>
      <c r="N89" s="49">
        <v>34.393385768043757</v>
      </c>
      <c r="O89" s="49">
        <v>64.795312474715587</v>
      </c>
      <c r="P89" s="49">
        <v>96.59082182852346</v>
      </c>
      <c r="Q89" s="49">
        <v>100.06018184601878</v>
      </c>
      <c r="R89" s="49">
        <v>499.23720380890063</v>
      </c>
      <c r="S89" s="49">
        <v>2092.5290861872286</v>
      </c>
      <c r="T89" s="49">
        <v>341.96482889097558</v>
      </c>
      <c r="U89" s="49"/>
      <c r="V89" s="49">
        <v>971.30113426683693</v>
      </c>
      <c r="W89" s="49">
        <v>75.947261651563281</v>
      </c>
      <c r="X89" s="49">
        <v>219.63906040057861</v>
      </c>
      <c r="Y89" s="49">
        <v>1619.9363932722804</v>
      </c>
      <c r="Z89" s="49"/>
      <c r="AA89" s="49">
        <v>138.74428060443489</v>
      </c>
      <c r="AB89" s="49">
        <v>1561.635373592163</v>
      </c>
      <c r="AC89" s="49">
        <v>1.7127106530016389</v>
      </c>
      <c r="AD89" s="49">
        <v>4666.5399160628767</v>
      </c>
      <c r="AE89" s="49">
        <v>12460.129631715641</v>
      </c>
      <c r="AF89" s="49">
        <v>1866.17431181897</v>
      </c>
      <c r="AG89" s="49">
        <v>161.59785946708635</v>
      </c>
      <c r="AH89" s="49">
        <v>5601.768370020558</v>
      </c>
      <c r="AI89" s="49">
        <v>307.02852413575033</v>
      </c>
      <c r="AJ89" s="49">
        <v>1776.8048216508755</v>
      </c>
      <c r="AK89" s="49">
        <v>1226.5421250594957</v>
      </c>
      <c r="AL89" s="49">
        <v>1075.2227787528366</v>
      </c>
      <c r="AM89" s="49">
        <v>542.04754593253256</v>
      </c>
      <c r="AN89" s="49">
        <v>33972.597364492634</v>
      </c>
      <c r="AO89" s="49">
        <v>4968.9335863095048</v>
      </c>
      <c r="AP89" s="49">
        <v>205.01819560776636</v>
      </c>
      <c r="AQ89" s="49">
        <v>11.388682124100932</v>
      </c>
      <c r="AR89" s="49">
        <v>149.06671520499651</v>
      </c>
      <c r="AS89" s="49">
        <v>131.86290929036514</v>
      </c>
      <c r="AT89" s="49">
        <v>155.57172806982615</v>
      </c>
      <c r="AU89" s="49">
        <v>486.73659835832996</v>
      </c>
      <c r="AV89" s="49">
        <v>785.34408230161966</v>
      </c>
      <c r="AW89" s="49">
        <v>87.199395936727726</v>
      </c>
      <c r="AX89" s="49">
        <v>4148.9138240733992</v>
      </c>
      <c r="AY89" s="49">
        <v>3223.8833111555082</v>
      </c>
      <c r="AZ89" s="49">
        <v>7582.3962639829451</v>
      </c>
      <c r="BA89" s="49"/>
      <c r="BB89" s="49"/>
      <c r="BC89" s="49"/>
      <c r="BD89" s="49"/>
      <c r="BE89" s="49"/>
      <c r="BF89" s="49"/>
      <c r="BG89" s="49"/>
      <c r="BH89" s="49"/>
      <c r="BI89" s="49"/>
      <c r="BJ89" s="49"/>
      <c r="BK89" s="49"/>
      <c r="BL89" s="49"/>
      <c r="BM89" s="49"/>
      <c r="BN89" s="49"/>
      <c r="BO89" s="49"/>
      <c r="BP89" s="49"/>
      <c r="BQ89" s="49"/>
      <c r="BR89" s="49"/>
      <c r="BS89" s="49"/>
      <c r="BT89" s="49"/>
      <c r="BU89" s="49"/>
      <c r="BV89" s="49"/>
      <c r="BW89" s="49"/>
      <c r="BX89" s="49"/>
      <c r="BY89" s="49"/>
      <c r="BZ89" s="49"/>
      <c r="CA89" s="49"/>
      <c r="CB89" s="49"/>
      <c r="CC89" s="49"/>
      <c r="CD89" s="49"/>
      <c r="CE89" s="49"/>
      <c r="CF89" s="49"/>
      <c r="CG89" s="49"/>
      <c r="CH89" s="49"/>
      <c r="CI89" s="49"/>
      <c r="CJ89" s="49"/>
      <c r="CK89" s="49"/>
      <c r="CL89" s="49"/>
      <c r="CM89" s="49"/>
      <c r="CN89" s="49"/>
      <c r="CO89" s="49"/>
      <c r="CP89" s="49"/>
      <c r="CQ89" s="49"/>
      <c r="CR89" s="49"/>
      <c r="CS89" s="49"/>
      <c r="CT89" s="49"/>
      <c r="CU89" s="49"/>
      <c r="CV89" s="49"/>
      <c r="CW89" s="49"/>
      <c r="CX89" s="49"/>
      <c r="CY89" s="49"/>
      <c r="CZ89" s="49"/>
      <c r="DA89" s="49"/>
      <c r="DB89" s="49"/>
      <c r="DC89" s="49"/>
      <c r="DD89" s="49"/>
      <c r="DE89" s="49"/>
      <c r="DF89" s="49"/>
      <c r="DG89" s="49"/>
      <c r="DH89" s="49"/>
      <c r="DI89" s="49"/>
      <c r="DJ89" s="49"/>
      <c r="DK89" s="49"/>
      <c r="DL89" s="49">
        <v>137.78810339773548</v>
      </c>
      <c r="DM89" s="49">
        <v>193.06189737543747</v>
      </c>
      <c r="DN89" s="49">
        <v>249.1177503481866</v>
      </c>
      <c r="DO89" s="49">
        <v>276.61646287827756</v>
      </c>
      <c r="DP89" s="49">
        <v>301.29827995352196</v>
      </c>
      <c r="DQ89" s="49">
        <v>466.29523686772922</v>
      </c>
      <c r="DR89" s="49">
        <v>401.25014105418722</v>
      </c>
      <c r="DS89" s="49">
        <v>692.5449701190463</v>
      </c>
      <c r="DT89" s="49">
        <v>1399.1619747839368</v>
      </c>
      <c r="DU89" s="49">
        <v>237.77253763416809</v>
      </c>
      <c r="DV89" s="49">
        <v>521.6652525169078</v>
      </c>
      <c r="DW89" s="49">
        <v>277.97189285224317</v>
      </c>
      <c r="DX89" s="49">
        <v>855.20694640892725</v>
      </c>
      <c r="DY89" s="49">
        <v>1442.2833602275439</v>
      </c>
      <c r="DZ89" s="49"/>
      <c r="EA89" s="49"/>
      <c r="EB89" s="49"/>
      <c r="EC89" s="49"/>
      <c r="ED89" s="49"/>
      <c r="EE89" s="49"/>
      <c r="EF89" s="49"/>
      <c r="EG89" s="49"/>
      <c r="EH89" s="49">
        <v>814.3273879279169</v>
      </c>
      <c r="EI89" s="49">
        <v>43.376775793160924</v>
      </c>
      <c r="EJ89" s="49">
        <v>5361.7253204164581</v>
      </c>
      <c r="EK89" s="49">
        <v>15223.124761063049</v>
      </c>
      <c r="EL89" s="49">
        <v>138389.90079808357</v>
      </c>
    </row>
    <row r="90" spans="1:142" x14ac:dyDescent="0.25">
      <c r="A90" s="47" t="s">
        <v>474</v>
      </c>
      <c r="B90" s="49">
        <v>3707.7735318119849</v>
      </c>
      <c r="C90" s="49">
        <v>392.56717599775789</v>
      </c>
      <c r="D90" s="49">
        <v>37.254310478135089</v>
      </c>
      <c r="E90" s="49">
        <v>2667.4662820243807</v>
      </c>
      <c r="F90" s="49">
        <v>1788.9213915428616</v>
      </c>
      <c r="G90" s="49">
        <v>12603.808030595728</v>
      </c>
      <c r="H90" s="49">
        <v>2284.8949561468457</v>
      </c>
      <c r="I90" s="49">
        <v>150.78051295607281</v>
      </c>
      <c r="J90" s="49">
        <v>180.85360972348937</v>
      </c>
      <c r="K90" s="49">
        <v>1.879550172518185E-5</v>
      </c>
      <c r="L90" s="49">
        <v>19.667231235183742</v>
      </c>
      <c r="M90" s="49"/>
      <c r="N90" s="49">
        <v>2.6695325040263024E-2</v>
      </c>
      <c r="O90" s="49"/>
      <c r="P90" s="49"/>
      <c r="Q90" s="49"/>
      <c r="R90" s="49">
        <v>40.165212568704852</v>
      </c>
      <c r="S90" s="49"/>
      <c r="T90" s="49">
        <v>0.41618930272233462</v>
      </c>
      <c r="U90" s="49"/>
      <c r="V90" s="49">
        <v>2.2516612533584133</v>
      </c>
      <c r="W90" s="49">
        <v>328.65295163891847</v>
      </c>
      <c r="X90" s="49">
        <v>0.85929314084637365</v>
      </c>
      <c r="Y90" s="49">
        <v>17.825705302116354</v>
      </c>
      <c r="Z90" s="49"/>
      <c r="AA90" s="49"/>
      <c r="AB90" s="49">
        <v>495.43806745302959</v>
      </c>
      <c r="AC90" s="49">
        <v>10.94343311723698</v>
      </c>
      <c r="AD90" s="49">
        <v>1676.9395022293484</v>
      </c>
      <c r="AE90" s="49">
        <v>9247.0002502149091</v>
      </c>
      <c r="AF90" s="49">
        <v>6108.2567899499927</v>
      </c>
      <c r="AG90" s="49">
        <v>331.87918766876635</v>
      </c>
      <c r="AH90" s="49">
        <v>4112.5231759183107</v>
      </c>
      <c r="AI90" s="49">
        <v>2424.3838568113479</v>
      </c>
      <c r="AJ90" s="49">
        <v>4.8287073066653914</v>
      </c>
      <c r="AK90" s="49">
        <v>31.486385985912079</v>
      </c>
      <c r="AL90" s="49">
        <v>489.53653180356565</v>
      </c>
      <c r="AM90" s="49">
        <v>520.42261982649291</v>
      </c>
      <c r="AN90" s="49">
        <v>2408.5001936042854</v>
      </c>
      <c r="AO90" s="49">
        <v>4937.0120512665044</v>
      </c>
      <c r="AP90" s="49">
        <v>21.38215912296468</v>
      </c>
      <c r="AQ90" s="49">
        <v>11.15283085054531</v>
      </c>
      <c r="AR90" s="49">
        <v>145.98068998384784</v>
      </c>
      <c r="AS90" s="49">
        <v>129.132417298246</v>
      </c>
      <c r="AT90" s="49">
        <v>152.35469772746413</v>
      </c>
      <c r="AU90" s="49">
        <v>476.67148932416137</v>
      </c>
      <c r="AV90" s="49">
        <v>769.10971984775165</v>
      </c>
      <c r="AW90" s="49">
        <v>42.06974776715284</v>
      </c>
      <c r="AX90" s="49">
        <v>9563.5234800465314</v>
      </c>
      <c r="AY90" s="49">
        <v>5221.134084970241</v>
      </c>
      <c r="AZ90" s="49">
        <v>1982.6711940680682</v>
      </c>
      <c r="BA90" s="49"/>
      <c r="BB90" s="49"/>
      <c r="BC90" s="49"/>
      <c r="BD90" s="49"/>
      <c r="BE90" s="49"/>
      <c r="BF90" s="49"/>
      <c r="BG90" s="49"/>
      <c r="BH90" s="49"/>
      <c r="BI90" s="49"/>
      <c r="BJ90" s="49"/>
      <c r="BK90" s="49"/>
      <c r="BL90" s="49"/>
      <c r="BM90" s="49"/>
      <c r="BN90" s="49"/>
      <c r="BO90" s="49"/>
      <c r="BP90" s="49"/>
      <c r="BQ90" s="49"/>
      <c r="BR90" s="49"/>
      <c r="BS90" s="49"/>
      <c r="BT90" s="49"/>
      <c r="BU90" s="49"/>
      <c r="BV90" s="49"/>
      <c r="BW90" s="49"/>
      <c r="BX90" s="49"/>
      <c r="BY90" s="49"/>
      <c r="BZ90" s="49"/>
      <c r="CA90" s="49"/>
      <c r="CB90" s="49"/>
      <c r="CC90" s="49"/>
      <c r="CD90" s="49"/>
      <c r="CE90" s="49"/>
      <c r="CF90" s="49"/>
      <c r="CG90" s="49"/>
      <c r="CH90" s="49"/>
      <c r="CI90" s="49"/>
      <c r="CJ90" s="49"/>
      <c r="CK90" s="49"/>
      <c r="CL90" s="49"/>
      <c r="CM90" s="49"/>
      <c r="CN90" s="49"/>
      <c r="CO90" s="49"/>
      <c r="CP90" s="49"/>
      <c r="CQ90" s="49"/>
      <c r="CR90" s="49"/>
      <c r="CS90" s="49"/>
      <c r="CT90" s="49"/>
      <c r="CU90" s="49"/>
      <c r="CV90" s="49"/>
      <c r="CW90" s="49"/>
      <c r="CX90" s="49"/>
      <c r="CY90" s="49"/>
      <c r="CZ90" s="49"/>
      <c r="DA90" s="49"/>
      <c r="DB90" s="49"/>
      <c r="DC90" s="49"/>
      <c r="DD90" s="49"/>
      <c r="DE90" s="49"/>
      <c r="DF90" s="49"/>
      <c r="DG90" s="49"/>
      <c r="DH90" s="49"/>
      <c r="DI90" s="49"/>
      <c r="DJ90" s="49"/>
      <c r="DK90" s="49"/>
      <c r="DL90" s="49">
        <v>17.550656009312469</v>
      </c>
      <c r="DM90" s="49">
        <v>38.451760358388455</v>
      </c>
      <c r="DN90" s="49">
        <v>73.813582972250259</v>
      </c>
      <c r="DO90" s="49">
        <v>103.84730204578619</v>
      </c>
      <c r="DP90" s="49">
        <v>154.84918507558123</v>
      </c>
      <c r="DQ90" s="49">
        <v>203.60402969391902</v>
      </c>
      <c r="DR90" s="49">
        <v>261.97888964711206</v>
      </c>
      <c r="DS90" s="49">
        <v>575.26998374683149</v>
      </c>
      <c r="DT90" s="49">
        <v>1814.8673565101567</v>
      </c>
      <c r="DU90" s="49">
        <v>673.72092302243527</v>
      </c>
      <c r="DV90" s="49">
        <v>448.29788812380798</v>
      </c>
      <c r="DW90" s="49">
        <v>715.74492221851688</v>
      </c>
      <c r="DX90" s="49">
        <v>1079.7006137934434</v>
      </c>
      <c r="DY90" s="49">
        <v>1408.6082581853334</v>
      </c>
      <c r="DZ90" s="49"/>
      <c r="EA90" s="49"/>
      <c r="EB90" s="49"/>
      <c r="EC90" s="49"/>
      <c r="ED90" s="49"/>
      <c r="EE90" s="49"/>
      <c r="EF90" s="49"/>
      <c r="EG90" s="49"/>
      <c r="EH90" s="49">
        <v>103005.35201953603</v>
      </c>
      <c r="EI90" s="49">
        <v>3566.4108589304224</v>
      </c>
      <c r="EJ90" s="49">
        <v>24413.291076436635</v>
      </c>
      <c r="EK90" s="49">
        <v>33481.786620066021</v>
      </c>
      <c r="EL90" s="49">
        <v>247575.66395037493</v>
      </c>
    </row>
    <row r="91" spans="1:142" x14ac:dyDescent="0.25">
      <c r="A91" s="47" t="s">
        <v>473</v>
      </c>
      <c r="B91" s="49">
        <v>255.06976721117152</v>
      </c>
      <c r="C91" s="49">
        <v>26.338876494857708</v>
      </c>
      <c r="D91" s="49">
        <v>3.3021885194288929</v>
      </c>
      <c r="E91" s="49">
        <v>848.98480545283121</v>
      </c>
      <c r="F91" s="49">
        <v>300.31787040947808</v>
      </c>
      <c r="G91" s="49">
        <v>2130.4893524629897</v>
      </c>
      <c r="H91" s="49">
        <v>425.31544478136084</v>
      </c>
      <c r="I91" s="49">
        <v>28.066621075840999</v>
      </c>
      <c r="J91" s="49">
        <v>33.664494401779862</v>
      </c>
      <c r="K91" s="49">
        <v>2.1908649263521453E-5</v>
      </c>
      <c r="L91" s="49"/>
      <c r="M91" s="49"/>
      <c r="N91" s="49">
        <v>7.9546714759323667</v>
      </c>
      <c r="O91" s="49"/>
      <c r="P91" s="49"/>
      <c r="Q91" s="49"/>
      <c r="R91" s="49"/>
      <c r="S91" s="49"/>
      <c r="T91" s="49">
        <v>0.11862663678454252</v>
      </c>
      <c r="U91" s="49"/>
      <c r="V91" s="49">
        <v>2.6246097274433522</v>
      </c>
      <c r="W91" s="49"/>
      <c r="X91" s="49"/>
      <c r="Y91" s="49">
        <v>35.826705321689936</v>
      </c>
      <c r="Z91" s="49">
        <v>49.238023805840655</v>
      </c>
      <c r="AA91" s="49"/>
      <c r="AB91" s="49">
        <v>80.00884316566912</v>
      </c>
      <c r="AC91" s="49"/>
      <c r="AD91" s="49">
        <v>560.1995664867153</v>
      </c>
      <c r="AE91" s="49">
        <v>3276.4440442386772</v>
      </c>
      <c r="AF91" s="49">
        <v>2408.8702856397572</v>
      </c>
      <c r="AG91" s="49">
        <v>5164.4423461763581</v>
      </c>
      <c r="AH91" s="49">
        <v>1642.625220280006</v>
      </c>
      <c r="AI91" s="49">
        <v>745.60793784119767</v>
      </c>
      <c r="AJ91" s="49">
        <v>2.9301443517747745</v>
      </c>
      <c r="AK91" s="49">
        <v>85.330620553893482</v>
      </c>
      <c r="AL91" s="49">
        <v>4248.9393225864987</v>
      </c>
      <c r="AM91" s="49">
        <v>334.07868096336904</v>
      </c>
      <c r="AN91" s="49">
        <v>14723.141421035372</v>
      </c>
      <c r="AO91" s="49">
        <v>1150.5079623131753</v>
      </c>
      <c r="AP91" s="49">
        <v>78.098718392242858</v>
      </c>
      <c r="AQ91" s="49">
        <v>15.852235509620645</v>
      </c>
      <c r="AR91" s="49">
        <v>207.49573391225942</v>
      </c>
      <c r="AS91" s="49">
        <v>183.54902247335622</v>
      </c>
      <c r="AT91" s="49">
        <v>216.5713538323038</v>
      </c>
      <c r="AU91" s="49">
        <v>677.58586585141359</v>
      </c>
      <c r="AV91" s="49">
        <v>1093.3073742313454</v>
      </c>
      <c r="AW91" s="49">
        <v>14.188015956908028</v>
      </c>
      <c r="AX91" s="49">
        <v>1876.053165788004</v>
      </c>
      <c r="AY91" s="49">
        <v>2154.4726797276717</v>
      </c>
      <c r="AZ91" s="49">
        <v>5794.2826655716317</v>
      </c>
      <c r="BA91" s="49"/>
      <c r="BB91" s="49"/>
      <c r="BC91" s="49"/>
      <c r="BD91" s="49"/>
      <c r="BE91" s="49"/>
      <c r="BF91" s="49"/>
      <c r="BG91" s="49"/>
      <c r="BH91" s="49"/>
      <c r="BI91" s="49"/>
      <c r="BJ91" s="49"/>
      <c r="BK91" s="49"/>
      <c r="BL91" s="49"/>
      <c r="BM91" s="49"/>
      <c r="BN91" s="49"/>
      <c r="BO91" s="49"/>
      <c r="BP91" s="49"/>
      <c r="BQ91" s="49"/>
      <c r="BR91" s="49"/>
      <c r="BS91" s="49"/>
      <c r="BT91" s="49"/>
      <c r="BU91" s="49"/>
      <c r="BV91" s="49"/>
      <c r="BW91" s="49"/>
      <c r="BX91" s="49"/>
      <c r="BY91" s="49"/>
      <c r="BZ91" s="49"/>
      <c r="CA91" s="49"/>
      <c r="CB91" s="49"/>
      <c r="CC91" s="49"/>
      <c r="CD91" s="49"/>
      <c r="CE91" s="49"/>
      <c r="CF91" s="49"/>
      <c r="CG91" s="49"/>
      <c r="CH91" s="49"/>
      <c r="CI91" s="49"/>
      <c r="CJ91" s="49"/>
      <c r="CK91" s="49"/>
      <c r="CL91" s="49"/>
      <c r="CM91" s="49"/>
      <c r="CN91" s="49"/>
      <c r="CO91" s="49"/>
      <c r="CP91" s="49"/>
      <c r="CQ91" s="49"/>
      <c r="CR91" s="49"/>
      <c r="CS91" s="49"/>
      <c r="CT91" s="49"/>
      <c r="CU91" s="49"/>
      <c r="CV91" s="49"/>
      <c r="CW91" s="49"/>
      <c r="CX91" s="49"/>
      <c r="CY91" s="49"/>
      <c r="CZ91" s="49"/>
      <c r="DA91" s="49"/>
      <c r="DB91" s="49"/>
      <c r="DC91" s="49"/>
      <c r="DD91" s="49"/>
      <c r="DE91" s="49"/>
      <c r="DF91" s="49"/>
      <c r="DG91" s="49"/>
      <c r="DH91" s="49"/>
      <c r="DI91" s="49"/>
      <c r="DJ91" s="49"/>
      <c r="DK91" s="49"/>
      <c r="DL91" s="49">
        <v>344.03412144659291</v>
      </c>
      <c r="DM91" s="49">
        <v>736.12792071395097</v>
      </c>
      <c r="DN91" s="49">
        <v>1056.0901217327778</v>
      </c>
      <c r="DO91" s="49">
        <v>1216.1468731273253</v>
      </c>
      <c r="DP91" s="49">
        <v>1463.6050629326985</v>
      </c>
      <c r="DQ91" s="49">
        <v>1525.7807773314289</v>
      </c>
      <c r="DR91" s="49">
        <v>2181.7645283332031</v>
      </c>
      <c r="DS91" s="49">
        <v>2389.3826922463122</v>
      </c>
      <c r="DT91" s="49">
        <v>3942.8462694942314</v>
      </c>
      <c r="DU91" s="49">
        <v>986.37726590318618</v>
      </c>
      <c r="DV91" s="49">
        <v>939.56000969210595</v>
      </c>
      <c r="DW91" s="49">
        <v>1254.5800362342966</v>
      </c>
      <c r="DX91" s="49">
        <v>1368.3349176806737</v>
      </c>
      <c r="DY91" s="49">
        <v>2508.800922311219</v>
      </c>
      <c r="DZ91" s="49"/>
      <c r="EA91" s="49"/>
      <c r="EB91" s="49"/>
      <c r="EC91" s="49"/>
      <c r="ED91" s="49"/>
      <c r="EE91" s="49"/>
      <c r="EF91" s="49"/>
      <c r="EG91" s="49"/>
      <c r="EH91" s="49">
        <v>40820.308459297346</v>
      </c>
      <c r="EI91" s="49">
        <v>1413.3439525211886</v>
      </c>
      <c r="EJ91" s="49">
        <v>4939.2528036107033</v>
      </c>
      <c r="EK91" s="49">
        <v>12778.862924135319</v>
      </c>
      <c r="EL91" s="49">
        <v>132747.09496530987</v>
      </c>
    </row>
    <row r="92" spans="1:142" x14ac:dyDescent="0.25">
      <c r="A92" s="47" t="s">
        <v>472</v>
      </c>
      <c r="B92" s="49"/>
      <c r="C92" s="49"/>
      <c r="D92" s="49"/>
      <c r="E92" s="49">
        <v>372.45467642534646</v>
      </c>
      <c r="F92" s="49">
        <v>97.775609549932668</v>
      </c>
      <c r="G92" s="49">
        <v>685.41429638888962</v>
      </c>
      <c r="H92" s="49">
        <v>120.23768519244598</v>
      </c>
      <c r="I92" s="49">
        <v>7.9345003590627465</v>
      </c>
      <c r="J92" s="49">
        <v>9.5170324278368561</v>
      </c>
      <c r="K92" s="49">
        <v>3.2245974720746928E-4</v>
      </c>
      <c r="L92" s="49"/>
      <c r="M92" s="49"/>
      <c r="N92" s="49"/>
      <c r="O92" s="49"/>
      <c r="P92" s="49"/>
      <c r="Q92" s="49">
        <v>167.03341640889195</v>
      </c>
      <c r="R92" s="49"/>
      <c r="S92" s="49"/>
      <c r="T92" s="49">
        <v>649.2702526634007</v>
      </c>
      <c r="U92" s="49"/>
      <c r="V92" s="49">
        <v>38.629993983189742</v>
      </c>
      <c r="W92" s="49">
        <v>100.2283751254202</v>
      </c>
      <c r="X92" s="49"/>
      <c r="Y92" s="49">
        <v>0.89718037562906816</v>
      </c>
      <c r="Z92" s="49"/>
      <c r="AA92" s="49"/>
      <c r="AB92" s="49">
        <v>26.237619036833312</v>
      </c>
      <c r="AC92" s="49"/>
      <c r="AD92" s="49">
        <v>176.02060198431235</v>
      </c>
      <c r="AE92" s="49">
        <v>9460.5138008332287</v>
      </c>
      <c r="AF92" s="49">
        <v>8424.6368298009311</v>
      </c>
      <c r="AG92" s="49">
        <v>7732.6410198646527</v>
      </c>
      <c r="AH92" s="49">
        <v>11883.090797118042</v>
      </c>
      <c r="AI92" s="49">
        <v>426.29875512845763</v>
      </c>
      <c r="AJ92" s="49"/>
      <c r="AK92" s="49">
        <v>52.62679671242288</v>
      </c>
      <c r="AL92" s="49">
        <v>6.629966471744102</v>
      </c>
      <c r="AM92" s="49">
        <v>30.250344337961494</v>
      </c>
      <c r="AN92" s="49"/>
      <c r="AO92" s="49">
        <v>2131.3847815497975</v>
      </c>
      <c r="AP92" s="49">
        <v>6.0731755962064575</v>
      </c>
      <c r="AQ92" s="49">
        <v>18.575554966424178</v>
      </c>
      <c r="AR92" s="49">
        <v>243.14656047200631</v>
      </c>
      <c r="AS92" s="49">
        <v>215.08556795714804</v>
      </c>
      <c r="AT92" s="49">
        <v>253.79782324099108</v>
      </c>
      <c r="AU92" s="49">
        <v>794.05616102446845</v>
      </c>
      <c r="AV92" s="49">
        <v>1281.2597113624686</v>
      </c>
      <c r="AW92" s="49">
        <v>726.13529729662218</v>
      </c>
      <c r="AX92" s="49">
        <v>2835.6918788081352</v>
      </c>
      <c r="AY92" s="49">
        <v>21686.662465562487</v>
      </c>
      <c r="AZ92" s="49">
        <v>15700.274106626934</v>
      </c>
      <c r="BA92" s="49"/>
      <c r="BB92" s="49"/>
      <c r="BC92" s="49"/>
      <c r="BD92" s="49"/>
      <c r="BE92" s="49"/>
      <c r="BF92" s="49"/>
      <c r="BG92" s="49"/>
      <c r="BH92" s="49"/>
      <c r="BI92" s="49"/>
      <c r="BJ92" s="49"/>
      <c r="BK92" s="49"/>
      <c r="BL92" s="49"/>
      <c r="BM92" s="49"/>
      <c r="BN92" s="49"/>
      <c r="BO92" s="49"/>
      <c r="BP92" s="49"/>
      <c r="BQ92" s="49"/>
      <c r="BR92" s="49"/>
      <c r="BS92" s="49"/>
      <c r="BT92" s="49"/>
      <c r="BU92" s="49"/>
      <c r="BV92" s="49"/>
      <c r="BW92" s="49"/>
      <c r="BX92" s="49"/>
      <c r="BY92" s="49"/>
      <c r="BZ92" s="49"/>
      <c r="CA92" s="49"/>
      <c r="CB92" s="49"/>
      <c r="CC92" s="49"/>
      <c r="CD92" s="49"/>
      <c r="CE92" s="49"/>
      <c r="CF92" s="49"/>
      <c r="CG92" s="49"/>
      <c r="CH92" s="49"/>
      <c r="CI92" s="49"/>
      <c r="CJ92" s="49"/>
      <c r="CK92" s="49"/>
      <c r="CL92" s="49"/>
      <c r="CM92" s="49"/>
      <c r="CN92" s="49"/>
      <c r="CO92" s="49"/>
      <c r="CP92" s="49"/>
      <c r="CQ92" s="49"/>
      <c r="CR92" s="49"/>
      <c r="CS92" s="49"/>
      <c r="CT92" s="49"/>
      <c r="CU92" s="49"/>
      <c r="CV92" s="49"/>
      <c r="CW92" s="49"/>
      <c r="CX92" s="49"/>
      <c r="CY92" s="49"/>
      <c r="CZ92" s="49"/>
      <c r="DA92" s="49"/>
      <c r="DB92" s="49"/>
      <c r="DC92" s="49"/>
      <c r="DD92" s="49"/>
      <c r="DE92" s="49"/>
      <c r="DF92" s="49"/>
      <c r="DG92" s="49"/>
      <c r="DH92" s="49"/>
      <c r="DI92" s="49"/>
      <c r="DJ92" s="49"/>
      <c r="DK92" s="49"/>
      <c r="DL92" s="49">
        <v>325.70460070959001</v>
      </c>
      <c r="DM92" s="49">
        <v>555.4723723217345</v>
      </c>
      <c r="DN92" s="49">
        <v>775.51830330236294</v>
      </c>
      <c r="DO92" s="49">
        <v>953.89907878750773</v>
      </c>
      <c r="DP92" s="49">
        <v>1207.1660561941342</v>
      </c>
      <c r="DQ92" s="49">
        <v>1541.7237420126544</v>
      </c>
      <c r="DR92" s="49">
        <v>1799.5619458673841</v>
      </c>
      <c r="DS92" s="49">
        <v>2822.4700438447885</v>
      </c>
      <c r="DT92" s="49">
        <v>4678.8709241920351</v>
      </c>
      <c r="DU92" s="49">
        <v>1628.6892246692337</v>
      </c>
      <c r="DV92" s="49">
        <v>1227.3727586965904</v>
      </c>
      <c r="DW92" s="49">
        <v>1548.566171236258</v>
      </c>
      <c r="DX92" s="49">
        <v>3166.8246917566212</v>
      </c>
      <c r="DY92" s="49">
        <v>3922.6703509889085</v>
      </c>
      <c r="DZ92" s="49"/>
      <c r="EA92" s="49"/>
      <c r="EB92" s="49"/>
      <c r="EC92" s="49"/>
      <c r="ED92" s="49"/>
      <c r="EE92" s="49"/>
      <c r="EF92" s="49"/>
      <c r="EG92" s="49"/>
      <c r="EH92" s="49">
        <v>25499.969296511576</v>
      </c>
      <c r="EI92" s="49">
        <v>1358.3068275792548</v>
      </c>
      <c r="EJ92" s="49">
        <v>-15339.808255033297</v>
      </c>
      <c r="EK92" s="49">
        <v>8532.2197909469487</v>
      </c>
      <c r="EL92" s="49">
        <v>132565.68088169632</v>
      </c>
    </row>
    <row r="93" spans="1:142" x14ac:dyDescent="0.25">
      <c r="A93" s="47" t="s">
        <v>471</v>
      </c>
      <c r="B93" s="49">
        <v>740.90905306293507</v>
      </c>
      <c r="C93" s="49">
        <v>78.068305895543915</v>
      </c>
      <c r="D93" s="49">
        <v>7.4622363335278834</v>
      </c>
      <c r="E93" s="49">
        <v>1374.3825200588551</v>
      </c>
      <c r="F93" s="49">
        <v>422.94140754763214</v>
      </c>
      <c r="G93" s="49">
        <v>4320.3533922930264</v>
      </c>
      <c r="H93" s="49">
        <v>742.86224711452019</v>
      </c>
      <c r="I93" s="49">
        <v>49.021575532083098</v>
      </c>
      <c r="J93" s="49">
        <v>58.798903886822444</v>
      </c>
      <c r="K93" s="49"/>
      <c r="L93" s="49">
        <v>582.19183422969616</v>
      </c>
      <c r="M93" s="49">
        <v>158.80731094805321</v>
      </c>
      <c r="N93" s="49">
        <v>36.15277520628031</v>
      </c>
      <c r="O93" s="49">
        <v>1126.0775283463211</v>
      </c>
      <c r="P93" s="49">
        <v>4.6510789726296817</v>
      </c>
      <c r="Q93" s="49">
        <v>13.061085242717484</v>
      </c>
      <c r="R93" s="49">
        <v>161.84655247231368</v>
      </c>
      <c r="S93" s="49"/>
      <c r="T93" s="49">
        <v>102.19805260182767</v>
      </c>
      <c r="U93" s="49"/>
      <c r="V93" s="49"/>
      <c r="W93" s="49"/>
      <c r="X93" s="49"/>
      <c r="Y93" s="49">
        <v>64.962079305188269</v>
      </c>
      <c r="Z93" s="49">
        <v>104.07247693953121</v>
      </c>
      <c r="AA93" s="49"/>
      <c r="AB93" s="49"/>
      <c r="AC93" s="49">
        <v>29.07933234550115</v>
      </c>
      <c r="AD93" s="49">
        <v>557.3507616726672</v>
      </c>
      <c r="AE93" s="49">
        <v>1080.3701805904398</v>
      </c>
      <c r="AF93" s="49">
        <v>1482.4499420839941</v>
      </c>
      <c r="AG93" s="49">
        <v>37.25366217003473</v>
      </c>
      <c r="AH93" s="49">
        <v>59899.874098440989</v>
      </c>
      <c r="AI93" s="49">
        <v>2041.7654984829176</v>
      </c>
      <c r="AJ93" s="49">
        <v>43.070163673539874</v>
      </c>
      <c r="AK93" s="49">
        <v>78.860722599622889</v>
      </c>
      <c r="AL93" s="49">
        <v>331.19827455623334</v>
      </c>
      <c r="AM93" s="49">
        <v>16.459376571942265</v>
      </c>
      <c r="AN93" s="49"/>
      <c r="AO93" s="49">
        <v>9844.5546710520211</v>
      </c>
      <c r="AP93" s="49"/>
      <c r="AQ93" s="49">
        <v>94.993017022942396</v>
      </c>
      <c r="AR93" s="49">
        <v>1270.8463828665074</v>
      </c>
      <c r="AS93" s="49"/>
      <c r="AT93" s="49">
        <v>9020.8298729006146</v>
      </c>
      <c r="AU93" s="49">
        <v>30358.078622593261</v>
      </c>
      <c r="AV93" s="49"/>
      <c r="AW93" s="49"/>
      <c r="AX93" s="49"/>
      <c r="AY93" s="49">
        <v>15592.993610886249</v>
      </c>
      <c r="AZ93" s="49">
        <v>12351.844764001791</v>
      </c>
      <c r="BA93" s="49"/>
      <c r="BB93" s="49"/>
      <c r="BC93" s="49"/>
      <c r="BD93" s="49"/>
      <c r="BE93" s="49"/>
      <c r="BF93" s="49"/>
      <c r="BG93" s="49"/>
      <c r="BH93" s="49"/>
      <c r="BI93" s="49"/>
      <c r="BJ93" s="49"/>
      <c r="BK93" s="49"/>
      <c r="BL93" s="49"/>
      <c r="BM93" s="49"/>
      <c r="BN93" s="49"/>
      <c r="BO93" s="49"/>
      <c r="BP93" s="49"/>
      <c r="BQ93" s="49"/>
      <c r="BR93" s="49"/>
      <c r="BS93" s="49"/>
      <c r="BT93" s="49"/>
      <c r="BU93" s="49"/>
      <c r="BV93" s="49"/>
      <c r="BW93" s="49"/>
      <c r="BX93" s="49"/>
      <c r="BY93" s="49"/>
      <c r="BZ93" s="49"/>
      <c r="CA93" s="49"/>
      <c r="CB93" s="49"/>
      <c r="CC93" s="49"/>
      <c r="CD93" s="49"/>
      <c r="CE93" s="49"/>
      <c r="CF93" s="49"/>
      <c r="CG93" s="49"/>
      <c r="CH93" s="49"/>
      <c r="CI93" s="49"/>
      <c r="CJ93" s="49"/>
      <c r="CK93" s="49"/>
      <c r="CL93" s="49"/>
      <c r="CM93" s="49"/>
      <c r="CN93" s="49"/>
      <c r="CO93" s="49"/>
      <c r="CP93" s="49"/>
      <c r="CQ93" s="49"/>
      <c r="CR93" s="49"/>
      <c r="CS93" s="49"/>
      <c r="CT93" s="49"/>
      <c r="CU93" s="49"/>
      <c r="CV93" s="49"/>
      <c r="CW93" s="49"/>
      <c r="CX93" s="49"/>
      <c r="CY93" s="49"/>
      <c r="CZ93" s="49"/>
      <c r="DA93" s="49"/>
      <c r="DB93" s="49"/>
      <c r="DC93" s="49"/>
      <c r="DD93" s="49"/>
      <c r="DE93" s="49"/>
      <c r="DF93" s="49"/>
      <c r="DG93" s="49"/>
      <c r="DH93" s="49"/>
      <c r="DI93" s="49"/>
      <c r="DJ93" s="49"/>
      <c r="DK93" s="49"/>
      <c r="DL93" s="49">
        <v>6.7000818752369877</v>
      </c>
      <c r="DM93" s="49">
        <v>5.7135350072177538</v>
      </c>
      <c r="DN93" s="49">
        <v>41.907213910785202</v>
      </c>
      <c r="DO93" s="49">
        <v>18.897762532640158</v>
      </c>
      <c r="DP93" s="49">
        <v>108.50458204897502</v>
      </c>
      <c r="DQ93" s="49">
        <v>168.71840122448529</v>
      </c>
      <c r="DR93" s="49">
        <v>478.28909962360495</v>
      </c>
      <c r="DS93" s="49">
        <v>2666.0692125938349</v>
      </c>
      <c r="DT93" s="49">
        <v>9946.4889854462308</v>
      </c>
      <c r="DU93" s="49">
        <v>5127.0561780650678</v>
      </c>
      <c r="DV93" s="49">
        <v>7870.031233329878</v>
      </c>
      <c r="DW93" s="49">
        <v>11023.170782839894</v>
      </c>
      <c r="DX93" s="49">
        <v>18688.119769047171</v>
      </c>
      <c r="DY93" s="49">
        <v>49476.092118327906</v>
      </c>
      <c r="DZ93" s="49"/>
      <c r="EA93" s="49"/>
      <c r="EB93" s="49"/>
      <c r="EC93" s="49"/>
      <c r="ED93" s="49"/>
      <c r="EE93" s="49"/>
      <c r="EF93" s="49"/>
      <c r="EG93" s="49"/>
      <c r="EH93" s="49">
        <v>83877.866226771323</v>
      </c>
      <c r="EI93" s="49">
        <v>4467.9221787999923</v>
      </c>
      <c r="EJ93" s="49">
        <v>6203.4698385754973</v>
      </c>
      <c r="EK93" s="49">
        <v>51704.864743426791</v>
      </c>
      <c r="EL93" s="49">
        <v>406160.57531394734</v>
      </c>
    </row>
    <row r="94" spans="1:142" x14ac:dyDescent="0.25">
      <c r="A94" s="47" t="s">
        <v>470</v>
      </c>
      <c r="B94" s="49">
        <v>71.314220834463768</v>
      </c>
      <c r="C94" s="49">
        <v>7.5426291883945558</v>
      </c>
      <c r="D94" s="49">
        <v>0.75356168402195345</v>
      </c>
      <c r="E94" s="49">
        <v>11.455687868346697</v>
      </c>
      <c r="F94" s="49">
        <v>26.975158213037613</v>
      </c>
      <c r="G94" s="49">
        <v>189.06794765194715</v>
      </c>
      <c r="H94" s="49">
        <v>44.899970330631803</v>
      </c>
      <c r="I94" s="49">
        <v>2.9629548351674933</v>
      </c>
      <c r="J94" s="49">
        <v>3.5539146729380144</v>
      </c>
      <c r="K94" s="49"/>
      <c r="L94" s="49"/>
      <c r="M94" s="49"/>
      <c r="N94" s="49"/>
      <c r="O94" s="49"/>
      <c r="P94" s="49"/>
      <c r="Q94" s="49"/>
      <c r="R94" s="49"/>
      <c r="S94" s="49"/>
      <c r="T94" s="49"/>
      <c r="U94" s="49"/>
      <c r="V94" s="49"/>
      <c r="W94" s="49"/>
      <c r="X94" s="49"/>
      <c r="Y94" s="49"/>
      <c r="Z94" s="49"/>
      <c r="AA94" s="49"/>
      <c r="AB94" s="49"/>
      <c r="AC94" s="49"/>
      <c r="AD94" s="49">
        <v>774.6662408531862</v>
      </c>
      <c r="AE94" s="49">
        <v>219.33296274627122</v>
      </c>
      <c r="AF94" s="49">
        <v>1443.3585776722973</v>
      </c>
      <c r="AG94" s="49"/>
      <c r="AH94" s="49">
        <v>433.35998935899886</v>
      </c>
      <c r="AI94" s="49">
        <v>4517.970368871127</v>
      </c>
      <c r="AJ94" s="49">
        <v>56.430804156057356</v>
      </c>
      <c r="AK94" s="49">
        <v>0.91589110208084734</v>
      </c>
      <c r="AL94" s="49"/>
      <c r="AM94" s="49"/>
      <c r="AN94" s="49"/>
      <c r="AO94" s="49">
        <v>4.0104523793251259</v>
      </c>
      <c r="AP94" s="49"/>
      <c r="AQ94" s="49">
        <v>12.488629782406926</v>
      </c>
      <c r="AR94" s="49">
        <v>163.4646685034441</v>
      </c>
      <c r="AS94" s="49">
        <v>144.59948233647884</v>
      </c>
      <c r="AT94" s="49">
        <v>170.600806639567</v>
      </c>
      <c r="AU94" s="49">
        <v>533.75801201912316</v>
      </c>
      <c r="AV94" s="49">
        <v>861.216587600965</v>
      </c>
      <c r="AW94" s="49"/>
      <c r="AX94" s="49">
        <v>0.57412708822122527</v>
      </c>
      <c r="AY94" s="49">
        <v>694.48983203933039</v>
      </c>
      <c r="AZ94" s="49">
        <v>89.229981567050743</v>
      </c>
      <c r="BA94" s="49"/>
      <c r="BB94" s="49"/>
      <c r="BC94" s="49"/>
      <c r="BD94" s="49"/>
      <c r="BE94" s="49"/>
      <c r="BF94" s="49"/>
      <c r="BG94" s="49"/>
      <c r="BH94" s="49"/>
      <c r="BI94" s="49"/>
      <c r="BJ94" s="49"/>
      <c r="BK94" s="49"/>
      <c r="BL94" s="49"/>
      <c r="BM94" s="49"/>
      <c r="BN94" s="49"/>
      <c r="BO94" s="49"/>
      <c r="BP94" s="49"/>
      <c r="BQ94" s="49"/>
      <c r="BR94" s="49"/>
      <c r="BS94" s="49"/>
      <c r="BT94" s="49"/>
      <c r="BU94" s="49"/>
      <c r="BV94" s="49"/>
      <c r="BW94" s="49"/>
      <c r="BX94" s="49"/>
      <c r="BY94" s="49"/>
      <c r="BZ94" s="49"/>
      <c r="CA94" s="49"/>
      <c r="CB94" s="49"/>
      <c r="CC94" s="49"/>
      <c r="CD94" s="49"/>
      <c r="CE94" s="49"/>
      <c r="CF94" s="49"/>
      <c r="CG94" s="49"/>
      <c r="CH94" s="49"/>
      <c r="CI94" s="49"/>
      <c r="CJ94" s="49"/>
      <c r="CK94" s="49"/>
      <c r="CL94" s="49"/>
      <c r="CM94" s="49"/>
      <c r="CN94" s="49"/>
      <c r="CO94" s="49"/>
      <c r="CP94" s="49"/>
      <c r="CQ94" s="49"/>
      <c r="CR94" s="49"/>
      <c r="CS94" s="49"/>
      <c r="CT94" s="49"/>
      <c r="CU94" s="49"/>
      <c r="CV94" s="49"/>
      <c r="CW94" s="49"/>
      <c r="CX94" s="49"/>
      <c r="CY94" s="49"/>
      <c r="CZ94" s="49"/>
      <c r="DA94" s="49"/>
      <c r="DB94" s="49"/>
      <c r="DC94" s="49"/>
      <c r="DD94" s="49"/>
      <c r="DE94" s="49"/>
      <c r="DF94" s="49"/>
      <c r="DG94" s="49"/>
      <c r="DH94" s="49"/>
      <c r="DI94" s="49"/>
      <c r="DJ94" s="49"/>
      <c r="DK94" s="49"/>
      <c r="DL94" s="49">
        <v>116.75385846236196</v>
      </c>
      <c r="DM94" s="49">
        <v>103.4185610177751</v>
      </c>
      <c r="DN94" s="49">
        <v>115.27913462780805</v>
      </c>
      <c r="DO94" s="49">
        <v>72.979275676688417</v>
      </c>
      <c r="DP94" s="49">
        <v>159.99130777367336</v>
      </c>
      <c r="DQ94" s="49">
        <v>156.65696926573671</v>
      </c>
      <c r="DR94" s="49">
        <v>167.61450980214804</v>
      </c>
      <c r="DS94" s="49">
        <v>253.08612868400724</v>
      </c>
      <c r="DT94" s="49">
        <v>355.98360055050483</v>
      </c>
      <c r="DU94" s="49">
        <v>40.613361824799888</v>
      </c>
      <c r="DV94" s="49">
        <v>148.55185257628571</v>
      </c>
      <c r="DW94" s="49">
        <v>115.68236551492319</v>
      </c>
      <c r="DX94" s="49">
        <v>152.77409223836523</v>
      </c>
      <c r="DY94" s="49">
        <v>1346.5062943709843</v>
      </c>
      <c r="DZ94" s="49"/>
      <c r="EA94" s="49"/>
      <c r="EB94" s="49"/>
      <c r="EC94" s="49"/>
      <c r="ED94" s="49"/>
      <c r="EE94" s="49"/>
      <c r="EF94" s="49"/>
      <c r="EG94" s="49"/>
      <c r="EH94" s="49">
        <v>14107.59500935205</v>
      </c>
      <c r="EI94" s="49">
        <v>751.46924292757296</v>
      </c>
      <c r="EJ94" s="49">
        <v>3739.154556096034</v>
      </c>
      <c r="EK94" s="49">
        <v>11898.229539787812</v>
      </c>
      <c r="EL94" s="49">
        <v>44281.333120544412</v>
      </c>
    </row>
    <row r="95" spans="1:142" x14ac:dyDescent="0.25">
      <c r="A95" s="47" t="s">
        <v>469</v>
      </c>
      <c r="B95" s="49"/>
      <c r="C95" s="49"/>
      <c r="D95" s="49"/>
      <c r="E95" s="49">
        <v>4.0269320434358171</v>
      </c>
      <c r="F95" s="49">
        <v>4.0823158174540106</v>
      </c>
      <c r="G95" s="49">
        <v>30.840848658374792</v>
      </c>
      <c r="H95" s="49">
        <v>5.2311784923457623</v>
      </c>
      <c r="I95" s="49">
        <v>0.34520614364294555</v>
      </c>
      <c r="J95" s="49">
        <v>0.41405733375333759</v>
      </c>
      <c r="K95" s="49"/>
      <c r="L95" s="49"/>
      <c r="M95" s="49"/>
      <c r="N95" s="49"/>
      <c r="O95" s="49">
        <v>16.275136184861946</v>
      </c>
      <c r="P95" s="49"/>
      <c r="Q95" s="49"/>
      <c r="R95" s="49">
        <v>402.75349601913092</v>
      </c>
      <c r="S95" s="49">
        <v>2.1433959259203301</v>
      </c>
      <c r="T95" s="49"/>
      <c r="U95" s="49"/>
      <c r="V95" s="49"/>
      <c r="W95" s="49"/>
      <c r="X95" s="49"/>
      <c r="Y95" s="49">
        <v>120.0467777820098</v>
      </c>
      <c r="Z95" s="49"/>
      <c r="AA95" s="49"/>
      <c r="AB95" s="49">
        <v>5.3550343130223563</v>
      </c>
      <c r="AC95" s="49"/>
      <c r="AD95" s="49">
        <v>16.282831287632117</v>
      </c>
      <c r="AE95" s="49">
        <v>5.8628892450465937</v>
      </c>
      <c r="AF95" s="49">
        <v>18.189877126571634</v>
      </c>
      <c r="AG95" s="49">
        <v>7.8542020556095284</v>
      </c>
      <c r="AH95" s="49"/>
      <c r="AI95" s="49"/>
      <c r="AJ95" s="49">
        <v>242.64818071991075</v>
      </c>
      <c r="AK95" s="49">
        <v>15.286726609759885</v>
      </c>
      <c r="AL95" s="49"/>
      <c r="AM95" s="49">
        <v>10.681354706912931</v>
      </c>
      <c r="AN95" s="49">
        <v>256.87073813340703</v>
      </c>
      <c r="AO95" s="49">
        <v>1377.5284206500958</v>
      </c>
      <c r="AP95" s="49">
        <v>23.613879001022081</v>
      </c>
      <c r="AQ95" s="49">
        <v>1.5583659121736859</v>
      </c>
      <c r="AR95" s="49">
        <v>20.39742909494171</v>
      </c>
      <c r="AS95" s="49">
        <v>18.043226735405483</v>
      </c>
      <c r="AT95" s="49">
        <v>21.287265075330478</v>
      </c>
      <c r="AU95" s="49">
        <v>66.601374939204362</v>
      </c>
      <c r="AV95" s="49">
        <v>107.46023692080951</v>
      </c>
      <c r="AW95" s="49">
        <v>75.181805220517575</v>
      </c>
      <c r="AX95" s="49">
        <v>1690.3041371384456</v>
      </c>
      <c r="AY95" s="49">
        <v>190.11270036424358</v>
      </c>
      <c r="AZ95" s="49">
        <v>1043.9720881386888</v>
      </c>
      <c r="BA95" s="49"/>
      <c r="BB95" s="49"/>
      <c r="BC95" s="49"/>
      <c r="BD95" s="49"/>
      <c r="BE95" s="49"/>
      <c r="BF95" s="49"/>
      <c r="BG95" s="49"/>
      <c r="BH95" s="49"/>
      <c r="BI95" s="49"/>
      <c r="BJ95" s="49"/>
      <c r="BK95" s="49"/>
      <c r="BL95" s="49"/>
      <c r="BM95" s="49"/>
      <c r="BN95" s="49"/>
      <c r="BO95" s="49"/>
      <c r="BP95" s="49"/>
      <c r="BQ95" s="49"/>
      <c r="BR95" s="49"/>
      <c r="BS95" s="49"/>
      <c r="BT95" s="49"/>
      <c r="BU95" s="49"/>
      <c r="BV95" s="49"/>
      <c r="BW95" s="49"/>
      <c r="BX95" s="49"/>
      <c r="BY95" s="49"/>
      <c r="BZ95" s="49"/>
      <c r="CA95" s="49"/>
      <c r="CB95" s="49"/>
      <c r="CC95" s="49"/>
      <c r="CD95" s="49"/>
      <c r="CE95" s="49"/>
      <c r="CF95" s="49"/>
      <c r="CG95" s="49"/>
      <c r="CH95" s="49"/>
      <c r="CI95" s="49"/>
      <c r="CJ95" s="49"/>
      <c r="CK95" s="49"/>
      <c r="CL95" s="49"/>
      <c r="CM95" s="49"/>
      <c r="CN95" s="49"/>
      <c r="CO95" s="49"/>
      <c r="CP95" s="49"/>
      <c r="CQ95" s="49"/>
      <c r="CR95" s="49"/>
      <c r="CS95" s="49"/>
      <c r="CT95" s="49"/>
      <c r="CU95" s="49"/>
      <c r="CV95" s="49"/>
      <c r="CW95" s="49"/>
      <c r="CX95" s="49"/>
      <c r="CY95" s="49"/>
      <c r="CZ95" s="49"/>
      <c r="DA95" s="49"/>
      <c r="DB95" s="49"/>
      <c r="DC95" s="49"/>
      <c r="DD95" s="49"/>
      <c r="DE95" s="49"/>
      <c r="DF95" s="49"/>
      <c r="DG95" s="49"/>
      <c r="DH95" s="49"/>
      <c r="DI95" s="49"/>
      <c r="DJ95" s="49"/>
      <c r="DK95" s="49"/>
      <c r="DL95" s="49">
        <v>238.39969736144033</v>
      </c>
      <c r="DM95" s="49">
        <v>420.20147667044682</v>
      </c>
      <c r="DN95" s="49">
        <v>750.0769638642472</v>
      </c>
      <c r="DO95" s="49">
        <v>914.54056044923607</v>
      </c>
      <c r="DP95" s="49">
        <v>1298.801300133789</v>
      </c>
      <c r="DQ95" s="49">
        <v>1306.4865149274799</v>
      </c>
      <c r="DR95" s="49">
        <v>1613.8951066751224</v>
      </c>
      <c r="DS95" s="49">
        <v>2121.1192830587329</v>
      </c>
      <c r="DT95" s="49">
        <v>3012.6041991268949</v>
      </c>
      <c r="DU95" s="49">
        <v>637.87282787635786</v>
      </c>
      <c r="DV95" s="49">
        <v>959.11480625264414</v>
      </c>
      <c r="DW95" s="49">
        <v>908.39238861428328</v>
      </c>
      <c r="DX95" s="49">
        <v>1660.0063954372686</v>
      </c>
      <c r="DY95" s="49">
        <v>1690.747254612033</v>
      </c>
      <c r="DZ95" s="49"/>
      <c r="EA95" s="49"/>
      <c r="EB95" s="49"/>
      <c r="EC95" s="49"/>
      <c r="ED95" s="49"/>
      <c r="EE95" s="49"/>
      <c r="EF95" s="49"/>
      <c r="EG95" s="49"/>
      <c r="EH95" s="49">
        <v>5665.1383095833507</v>
      </c>
      <c r="EI95" s="49">
        <v>301.76491413032988</v>
      </c>
      <c r="EJ95" s="49">
        <v>-528.65465315569531</v>
      </c>
      <c r="EK95" s="49">
        <v>5220.4142318530085</v>
      </c>
      <c r="EL95" s="49">
        <v>33992.173685260655</v>
      </c>
    </row>
    <row r="96" spans="1:142" x14ac:dyDescent="0.25">
      <c r="A96" s="47" t="s">
        <v>468</v>
      </c>
      <c r="B96" s="49"/>
      <c r="C96" s="49"/>
      <c r="D96" s="49"/>
      <c r="E96" s="49">
        <v>6.5869667381608998</v>
      </c>
      <c r="F96" s="49">
        <v>2.1075631728626942</v>
      </c>
      <c r="G96" s="49">
        <v>14.88082408968066</v>
      </c>
      <c r="H96" s="49">
        <v>3.8131584825768616</v>
      </c>
      <c r="I96" s="49">
        <v>0.25163082024361932</v>
      </c>
      <c r="J96" s="49">
        <v>0.30181845960425319</v>
      </c>
      <c r="K96" s="49">
        <v>2.8787262103216851E-4</v>
      </c>
      <c r="L96" s="49">
        <v>8857.7032659302167</v>
      </c>
      <c r="M96" s="49">
        <v>1.5049499995078208</v>
      </c>
      <c r="N96" s="49">
        <v>1.0528799930000745</v>
      </c>
      <c r="O96" s="49">
        <v>4961.2720140291449</v>
      </c>
      <c r="P96" s="49">
        <v>1111.9337237303625</v>
      </c>
      <c r="Q96" s="49">
        <v>0.65627721561267638</v>
      </c>
      <c r="R96" s="49">
        <v>1178.3896143355876</v>
      </c>
      <c r="S96" s="49">
        <v>8.1868702925225403</v>
      </c>
      <c r="T96" s="49">
        <v>114.9471824957977</v>
      </c>
      <c r="U96" s="49">
        <v>0.27977837366923342</v>
      </c>
      <c r="V96" s="49">
        <v>34.486529604710128</v>
      </c>
      <c r="W96" s="49">
        <v>11.584594139666653</v>
      </c>
      <c r="X96" s="49">
        <v>0.42948260148994177</v>
      </c>
      <c r="Y96" s="49">
        <v>54.235655894540152</v>
      </c>
      <c r="Z96" s="49">
        <v>0.75708676402790476</v>
      </c>
      <c r="AA96" s="49">
        <v>10.793564216026068</v>
      </c>
      <c r="AB96" s="49">
        <v>7108.3241489968241</v>
      </c>
      <c r="AC96" s="49">
        <v>680.97500767804013</v>
      </c>
      <c r="AD96" s="49">
        <v>1141.9912237506358</v>
      </c>
      <c r="AE96" s="49">
        <v>203.874744569364</v>
      </c>
      <c r="AF96" s="49">
        <v>91.540199012494611</v>
      </c>
      <c r="AG96" s="49">
        <v>13.776145405355704</v>
      </c>
      <c r="AH96" s="49">
        <v>5.3387099246083878</v>
      </c>
      <c r="AI96" s="49">
        <v>36.766732490394553</v>
      </c>
      <c r="AJ96" s="49">
        <v>41.522198024981918</v>
      </c>
      <c r="AK96" s="49">
        <v>10079.710529993126</v>
      </c>
      <c r="AL96" s="49">
        <v>8.2583644242039629</v>
      </c>
      <c r="AM96" s="49">
        <v>0.89186401373209745</v>
      </c>
      <c r="AN96" s="49">
        <v>11.074512543782047</v>
      </c>
      <c r="AO96" s="49">
        <v>446.16359086128364</v>
      </c>
      <c r="AP96" s="49">
        <v>11.597146963252424</v>
      </c>
      <c r="AQ96" s="49">
        <v>4.9243700942941233</v>
      </c>
      <c r="AR96" s="49">
        <v>65.067977525098712</v>
      </c>
      <c r="AS96" s="49">
        <v>60.025360627306121</v>
      </c>
      <c r="AT96" s="49">
        <v>71.230644410478945</v>
      </c>
      <c r="AU96" s="49">
        <v>222.85901165581271</v>
      </c>
      <c r="AV96" s="49">
        <v>345.77740989400405</v>
      </c>
      <c r="AW96" s="49">
        <v>220.79692197492059</v>
      </c>
      <c r="AX96" s="49">
        <v>2357.9217693749633</v>
      </c>
      <c r="AY96" s="49">
        <v>2950.1597373482209</v>
      </c>
      <c r="AZ96" s="49">
        <v>1302.3484377270756</v>
      </c>
      <c r="BA96" s="49"/>
      <c r="BB96" s="49"/>
      <c r="BC96" s="49"/>
      <c r="BD96" s="49"/>
      <c r="BE96" s="49"/>
      <c r="BF96" s="49"/>
      <c r="BG96" s="49"/>
      <c r="BH96" s="49"/>
      <c r="BI96" s="49"/>
      <c r="BJ96" s="49"/>
      <c r="BK96" s="49"/>
      <c r="BL96" s="49"/>
      <c r="BM96" s="49"/>
      <c r="BN96" s="49"/>
      <c r="BO96" s="49"/>
      <c r="BP96" s="49"/>
      <c r="BQ96" s="49"/>
      <c r="BR96" s="49"/>
      <c r="BS96" s="49"/>
      <c r="BT96" s="49"/>
      <c r="BU96" s="49"/>
      <c r="BV96" s="49"/>
      <c r="BW96" s="49"/>
      <c r="BX96" s="49"/>
      <c r="BY96" s="49"/>
      <c r="BZ96" s="49"/>
      <c r="CA96" s="49"/>
      <c r="CB96" s="49"/>
      <c r="CC96" s="49"/>
      <c r="CD96" s="49"/>
      <c r="CE96" s="49"/>
      <c r="CF96" s="49"/>
      <c r="CG96" s="49"/>
      <c r="CH96" s="49"/>
      <c r="CI96" s="49"/>
      <c r="CJ96" s="49"/>
      <c r="CK96" s="49"/>
      <c r="CL96" s="49"/>
      <c r="CM96" s="49"/>
      <c r="CN96" s="49"/>
      <c r="CO96" s="49"/>
      <c r="CP96" s="49"/>
      <c r="CQ96" s="49"/>
      <c r="CR96" s="49"/>
      <c r="CS96" s="49"/>
      <c r="CT96" s="49"/>
      <c r="CU96" s="49"/>
      <c r="CV96" s="49"/>
      <c r="CW96" s="49"/>
      <c r="CX96" s="49"/>
      <c r="CY96" s="49"/>
      <c r="CZ96" s="49"/>
      <c r="DA96" s="49"/>
      <c r="DB96" s="49"/>
      <c r="DC96" s="49"/>
      <c r="DD96" s="49"/>
      <c r="DE96" s="49"/>
      <c r="DF96" s="49"/>
      <c r="DG96" s="49"/>
      <c r="DH96" s="49"/>
      <c r="DI96" s="49"/>
      <c r="DJ96" s="49"/>
      <c r="DK96" s="49"/>
      <c r="DL96" s="49">
        <v>637.90194570564449</v>
      </c>
      <c r="DM96" s="49">
        <v>506.35551329025071</v>
      </c>
      <c r="DN96" s="49">
        <v>611.98239489469699</v>
      </c>
      <c r="DO96" s="49">
        <v>596.079910289547</v>
      </c>
      <c r="DP96" s="49">
        <v>609.97891213589912</v>
      </c>
      <c r="DQ96" s="49">
        <v>984.64524135041404</v>
      </c>
      <c r="DR96" s="49">
        <v>852.80338719068641</v>
      </c>
      <c r="DS96" s="49">
        <v>1684.5428805440322</v>
      </c>
      <c r="DT96" s="49">
        <v>3126.7345250545586</v>
      </c>
      <c r="DU96" s="49">
        <v>928.56759620214484</v>
      </c>
      <c r="DV96" s="49">
        <v>1351.1959169372731</v>
      </c>
      <c r="DW96" s="49">
        <v>1526.5252436911103</v>
      </c>
      <c r="DX96" s="49">
        <v>1922.1203919857453</v>
      </c>
      <c r="DY96" s="49">
        <v>2700.1184643159413</v>
      </c>
      <c r="DZ96" s="49"/>
      <c r="EA96" s="49"/>
      <c r="EB96" s="49"/>
      <c r="EC96" s="49"/>
      <c r="ED96" s="49"/>
      <c r="EE96" s="49"/>
      <c r="EF96" s="49"/>
      <c r="EG96" s="49"/>
      <c r="EH96" s="49">
        <v>1014.7422253833794</v>
      </c>
      <c r="EI96" s="49">
        <v>54.052272649589767</v>
      </c>
      <c r="EJ96" s="49">
        <v>168.15208258657276</v>
      </c>
      <c r="EK96" s="49">
        <v>16627.777071366345</v>
      </c>
      <c r="EL96" s="49">
        <v>79763.348454109713</v>
      </c>
    </row>
    <row r="97" spans="1:142" x14ac:dyDescent="0.25">
      <c r="A97" s="47" t="s">
        <v>467</v>
      </c>
      <c r="B97" s="49">
        <v>2928.276240743352</v>
      </c>
      <c r="C97" s="49">
        <v>310.98349830120657</v>
      </c>
      <c r="D97" s="49">
        <v>32.072980804026095</v>
      </c>
      <c r="E97" s="49">
        <v>2299.4065402485053</v>
      </c>
      <c r="F97" s="49">
        <v>12716.842367257534</v>
      </c>
      <c r="G97" s="49">
        <v>14100.088877420878</v>
      </c>
      <c r="H97" s="49">
        <v>1519.5785182943339</v>
      </c>
      <c r="I97" s="49">
        <v>100.27718248012253</v>
      </c>
      <c r="J97" s="49">
        <v>120.27741562143811</v>
      </c>
      <c r="K97" s="49">
        <v>9.6030335046987242E-2</v>
      </c>
      <c r="L97" s="49">
        <v>2748.3118520135472</v>
      </c>
      <c r="M97" s="49">
        <v>298.98299149021295</v>
      </c>
      <c r="N97" s="49">
        <v>913.34747602861694</v>
      </c>
      <c r="O97" s="49">
        <v>330.52449700265288</v>
      </c>
      <c r="P97" s="49">
        <v>44.615021051718159</v>
      </c>
      <c r="Q97" s="49">
        <v>84.592605041785745</v>
      </c>
      <c r="R97" s="49">
        <v>784.21739543960587</v>
      </c>
      <c r="S97" s="49">
        <v>2311.8690435368367</v>
      </c>
      <c r="T97" s="49">
        <v>350.02369387170279</v>
      </c>
      <c r="U97" s="49">
        <v>8234.3412687073032</v>
      </c>
      <c r="V97" s="49">
        <v>3526.2753519479688</v>
      </c>
      <c r="W97" s="49">
        <v>1553.6440829499759</v>
      </c>
      <c r="X97" s="49">
        <v>93.383347325114443</v>
      </c>
      <c r="Y97" s="49">
        <v>135.22627630013321</v>
      </c>
      <c r="Z97" s="49">
        <v>184.21530410448563</v>
      </c>
      <c r="AA97" s="49">
        <v>296.13709178738429</v>
      </c>
      <c r="AB97" s="49">
        <v>7087.8058565212632</v>
      </c>
      <c r="AC97" s="49">
        <v>12745.476812735662</v>
      </c>
      <c r="AD97" s="49">
        <v>897.81539692223498</v>
      </c>
      <c r="AE97" s="49">
        <v>894.295772147197</v>
      </c>
      <c r="AF97" s="49">
        <v>488.7998887399205</v>
      </c>
      <c r="AG97" s="49">
        <v>161.08795654264171</v>
      </c>
      <c r="AH97" s="49">
        <v>1878.910129076532</v>
      </c>
      <c r="AI97" s="49">
        <v>268.17866488510259</v>
      </c>
      <c r="AJ97" s="49">
        <v>270.02116275636928</v>
      </c>
      <c r="AK97" s="49">
        <v>457.68770119588282</v>
      </c>
      <c r="AL97" s="49"/>
      <c r="AM97" s="49">
        <v>426.38778983994456</v>
      </c>
      <c r="AN97" s="49">
        <v>954.47580263474447</v>
      </c>
      <c r="AO97" s="49">
        <v>4365.4058988409988</v>
      </c>
      <c r="AP97" s="49">
        <v>1065.9680405813053</v>
      </c>
      <c r="AQ97" s="49">
        <v>4.8560585192898778</v>
      </c>
      <c r="AR97" s="49">
        <v>35.318420018151045</v>
      </c>
      <c r="AS97" s="49">
        <v>279.1238290757326</v>
      </c>
      <c r="AT97" s="49">
        <v>653.92231871115587</v>
      </c>
      <c r="AU97" s="49">
        <v>2045.9239538510544</v>
      </c>
      <c r="AV97" s="49">
        <v>518.62145555445147</v>
      </c>
      <c r="AW97" s="49">
        <v>700.3691352359607</v>
      </c>
      <c r="AX97" s="49">
        <v>15677.435628841777</v>
      </c>
      <c r="AY97" s="49">
        <v>1697.9866178429345</v>
      </c>
      <c r="AZ97" s="49">
        <v>4421.3276406831565</v>
      </c>
      <c r="BA97" s="49"/>
      <c r="BB97" s="49"/>
      <c r="BC97" s="49"/>
      <c r="BD97" s="49"/>
      <c r="BE97" s="49"/>
      <c r="BF97" s="49"/>
      <c r="BG97" s="49"/>
      <c r="BH97" s="49"/>
      <c r="BI97" s="49"/>
      <c r="BJ97" s="49"/>
      <c r="BK97" s="49"/>
      <c r="BL97" s="49"/>
      <c r="BM97" s="49"/>
      <c r="BN97" s="49"/>
      <c r="BO97" s="49"/>
      <c r="BP97" s="49"/>
      <c r="BQ97" s="49"/>
      <c r="BR97" s="49"/>
      <c r="BS97" s="49"/>
      <c r="BT97" s="49"/>
      <c r="BU97" s="49"/>
      <c r="BV97" s="49"/>
      <c r="BW97" s="49"/>
      <c r="BX97" s="49"/>
      <c r="BY97" s="49"/>
      <c r="BZ97" s="49"/>
      <c r="CA97" s="49"/>
      <c r="CB97" s="49"/>
      <c r="CC97" s="49"/>
      <c r="CD97" s="49"/>
      <c r="CE97" s="49"/>
      <c r="CF97" s="49"/>
      <c r="CG97" s="49"/>
      <c r="CH97" s="49"/>
      <c r="CI97" s="49"/>
      <c r="CJ97" s="49"/>
      <c r="CK97" s="49"/>
      <c r="CL97" s="49"/>
      <c r="CM97" s="49"/>
      <c r="CN97" s="49"/>
      <c r="CO97" s="49"/>
      <c r="CP97" s="49"/>
      <c r="CQ97" s="49"/>
      <c r="CR97" s="49"/>
      <c r="CS97" s="49"/>
      <c r="CT97" s="49"/>
      <c r="CU97" s="49"/>
      <c r="CV97" s="49"/>
      <c r="CW97" s="49"/>
      <c r="CX97" s="49"/>
      <c r="CY97" s="49"/>
      <c r="CZ97" s="49"/>
      <c r="DA97" s="49"/>
      <c r="DB97" s="49"/>
      <c r="DC97" s="49"/>
      <c r="DD97" s="49"/>
      <c r="DE97" s="49"/>
      <c r="DF97" s="49"/>
      <c r="DG97" s="49"/>
      <c r="DH97" s="49"/>
      <c r="DI97" s="49"/>
      <c r="DJ97" s="49"/>
      <c r="DK97" s="49"/>
      <c r="DL97" s="49">
        <v>627.55493545423042</v>
      </c>
      <c r="DM97" s="49">
        <v>949.52004321866048</v>
      </c>
      <c r="DN97" s="49">
        <v>1149.6780820424701</v>
      </c>
      <c r="DO97" s="49">
        <v>1368.0698172441012</v>
      </c>
      <c r="DP97" s="49">
        <v>1654.6003972614956</v>
      </c>
      <c r="DQ97" s="49">
        <v>1963.2305231755574</v>
      </c>
      <c r="DR97" s="49">
        <v>2486.1871254188277</v>
      </c>
      <c r="DS97" s="49">
        <v>4063.6299912018089</v>
      </c>
      <c r="DT97" s="49">
        <v>6164.0294592280607</v>
      </c>
      <c r="DU97" s="49">
        <v>1577.4428657829803</v>
      </c>
      <c r="DV97" s="49">
        <v>1403.3224075319108</v>
      </c>
      <c r="DW97" s="49">
        <v>1531.8479942452002</v>
      </c>
      <c r="DX97" s="49">
        <v>1842.89812326879</v>
      </c>
      <c r="DY97" s="49">
        <v>2800.4810427963644</v>
      </c>
      <c r="DZ97" s="49"/>
      <c r="EA97" s="49"/>
      <c r="EB97" s="49"/>
      <c r="EC97" s="49"/>
      <c r="ED97" s="49"/>
      <c r="EE97" s="49"/>
      <c r="EF97" s="49"/>
      <c r="EG97" s="49"/>
      <c r="EH97" s="49"/>
      <c r="EI97" s="49"/>
      <c r="EJ97" s="49"/>
      <c r="EK97" s="49">
        <v>3257.6276363081734</v>
      </c>
      <c r="EL97" s="49">
        <v>146854.92932603759</v>
      </c>
    </row>
    <row r="98" spans="1:142" x14ac:dyDescent="0.25">
      <c r="A98" s="47" t="s">
        <v>466</v>
      </c>
      <c r="B98" s="49">
        <v>688.07872182221138</v>
      </c>
      <c r="C98" s="49">
        <v>74.233989460114685</v>
      </c>
      <c r="D98" s="49">
        <v>8.7899771628640497</v>
      </c>
      <c r="E98" s="49">
        <v>526.06549084781727</v>
      </c>
      <c r="F98" s="49">
        <v>272.32956912457763</v>
      </c>
      <c r="G98" s="49">
        <v>4972.9348543427614</v>
      </c>
      <c r="H98" s="49">
        <v>412.05031905765043</v>
      </c>
      <c r="I98" s="49">
        <v>27.191253717850596</v>
      </c>
      <c r="J98" s="49">
        <v>32.614535468606583</v>
      </c>
      <c r="K98" s="49">
        <v>9.2196776200260185E-4</v>
      </c>
      <c r="L98" s="49">
        <v>350.84141760224259</v>
      </c>
      <c r="M98" s="49">
        <v>1370.3679516961179</v>
      </c>
      <c r="N98" s="49">
        <v>31.699206132065928</v>
      </c>
      <c r="O98" s="49">
        <v>15.499654121229318</v>
      </c>
      <c r="P98" s="49">
        <v>2.0905562214358424</v>
      </c>
      <c r="Q98" s="49">
        <v>4.4269156932230898</v>
      </c>
      <c r="R98" s="49">
        <v>30.125405234060562</v>
      </c>
      <c r="S98" s="49">
        <v>74.262373601102809</v>
      </c>
      <c r="T98" s="49">
        <v>16.53448314872594</v>
      </c>
      <c r="U98" s="49">
        <v>66.96982738961951</v>
      </c>
      <c r="V98" s="49">
        <v>110.44978298001485</v>
      </c>
      <c r="W98" s="49">
        <v>61.54692698332444</v>
      </c>
      <c r="X98" s="49">
        <v>17.517104883341243</v>
      </c>
      <c r="Y98" s="49">
        <v>25.403842441542768</v>
      </c>
      <c r="Z98" s="49">
        <v>16.861913509530655</v>
      </c>
      <c r="AA98" s="49">
        <v>34.585549665035629</v>
      </c>
      <c r="AB98" s="49">
        <v>395.52622952583744</v>
      </c>
      <c r="AC98" s="49">
        <v>199.19744305807887</v>
      </c>
      <c r="AD98" s="49">
        <v>40.856127668021252</v>
      </c>
      <c r="AE98" s="49">
        <v>23.806819236026524</v>
      </c>
      <c r="AF98" s="49">
        <v>22.968670316702028</v>
      </c>
      <c r="AG98" s="49">
        <v>7.8677376787724729</v>
      </c>
      <c r="AH98" s="49">
        <v>55.73401574844906</v>
      </c>
      <c r="AI98" s="49">
        <v>5.274760149974278</v>
      </c>
      <c r="AJ98" s="49">
        <v>10.928786335513854</v>
      </c>
      <c r="AK98" s="49">
        <v>24.686894070870576</v>
      </c>
      <c r="AL98" s="49">
        <v>26.804245918359381</v>
      </c>
      <c r="AM98" s="49">
        <v>17457.282324530894</v>
      </c>
      <c r="AN98" s="49">
        <v>112.45428834340542</v>
      </c>
      <c r="AO98" s="49">
        <v>3014.5570062200318</v>
      </c>
      <c r="AP98" s="49">
        <v>130.47392180591513</v>
      </c>
      <c r="AQ98" s="49">
        <v>0.82840443727295932</v>
      </c>
      <c r="AR98" s="49">
        <v>6.0250487043922583</v>
      </c>
      <c r="AS98" s="49">
        <v>47.616318659738781</v>
      </c>
      <c r="AT98" s="49">
        <v>111.57051997481084</v>
      </c>
      <c r="AU98" s="49">
        <v>349.07020731450189</v>
      </c>
      <c r="AV98" s="49">
        <v>81.990244718058221</v>
      </c>
      <c r="AW98" s="49">
        <v>84.067688312466942</v>
      </c>
      <c r="AX98" s="49">
        <v>2639.3613621446448</v>
      </c>
      <c r="AY98" s="49">
        <v>549.5233115490048</v>
      </c>
      <c r="AZ98" s="49">
        <v>668.01803739640593</v>
      </c>
      <c r="BA98" s="49"/>
      <c r="BB98" s="49"/>
      <c r="BC98" s="49"/>
      <c r="BD98" s="49"/>
      <c r="BE98" s="49"/>
      <c r="BF98" s="49"/>
      <c r="BG98" s="49"/>
      <c r="BH98" s="49"/>
      <c r="BI98" s="49"/>
      <c r="BJ98" s="49"/>
      <c r="BK98" s="49"/>
      <c r="BL98" s="49"/>
      <c r="BM98" s="49"/>
      <c r="BN98" s="49"/>
      <c r="BO98" s="49"/>
      <c r="BP98" s="49"/>
      <c r="BQ98" s="49"/>
      <c r="BR98" s="49"/>
      <c r="BS98" s="49"/>
      <c r="BT98" s="49"/>
      <c r="BU98" s="49"/>
      <c r="BV98" s="49"/>
      <c r="BW98" s="49"/>
      <c r="BX98" s="49"/>
      <c r="BY98" s="49"/>
      <c r="BZ98" s="49"/>
      <c r="CA98" s="49"/>
      <c r="CB98" s="49"/>
      <c r="CC98" s="49"/>
      <c r="CD98" s="49"/>
      <c r="CE98" s="49"/>
      <c r="CF98" s="49"/>
      <c r="CG98" s="49"/>
      <c r="CH98" s="49"/>
      <c r="CI98" s="49"/>
      <c r="CJ98" s="49"/>
      <c r="CK98" s="49"/>
      <c r="CL98" s="49"/>
      <c r="CM98" s="49"/>
      <c r="CN98" s="49"/>
      <c r="CO98" s="49"/>
      <c r="CP98" s="49"/>
      <c r="CQ98" s="49"/>
      <c r="CR98" s="49"/>
      <c r="CS98" s="49"/>
      <c r="CT98" s="49"/>
      <c r="CU98" s="49"/>
      <c r="CV98" s="49"/>
      <c r="CW98" s="49"/>
      <c r="CX98" s="49"/>
      <c r="CY98" s="49"/>
      <c r="CZ98" s="49"/>
      <c r="DA98" s="49"/>
      <c r="DB98" s="49"/>
      <c r="DC98" s="49"/>
      <c r="DD98" s="49"/>
      <c r="DE98" s="49"/>
      <c r="DF98" s="49"/>
      <c r="DG98" s="49"/>
      <c r="DH98" s="49"/>
      <c r="DI98" s="49"/>
      <c r="DJ98" s="49"/>
      <c r="DK98" s="49"/>
      <c r="DL98" s="49">
        <v>228.75735037727151</v>
      </c>
      <c r="DM98" s="49">
        <v>472.43714325282644</v>
      </c>
      <c r="DN98" s="49">
        <v>506.98765396818311</v>
      </c>
      <c r="DO98" s="49">
        <v>754.68474183825208</v>
      </c>
      <c r="DP98" s="49">
        <v>923.95181507765358</v>
      </c>
      <c r="DQ98" s="49">
        <v>1179.039229125488</v>
      </c>
      <c r="DR98" s="49">
        <v>1521.4631444631166</v>
      </c>
      <c r="DS98" s="49">
        <v>1890.3981396334843</v>
      </c>
      <c r="DT98" s="49">
        <v>3118.3094599134124</v>
      </c>
      <c r="DU98" s="49">
        <v>1138.4239286711443</v>
      </c>
      <c r="DV98" s="49">
        <v>839.07838631325342</v>
      </c>
      <c r="DW98" s="49">
        <v>837.14328529283057</v>
      </c>
      <c r="DX98" s="49">
        <v>1146.4544722643864</v>
      </c>
      <c r="DY98" s="49">
        <v>1465.5568838668623</v>
      </c>
      <c r="DZ98" s="49"/>
      <c r="EA98" s="49"/>
      <c r="EB98" s="49"/>
      <c r="EC98" s="49"/>
      <c r="ED98" s="49"/>
      <c r="EE98" s="49"/>
      <c r="EF98" s="49"/>
      <c r="EG98" s="49"/>
      <c r="EH98" s="49"/>
      <c r="EI98" s="49"/>
      <c r="EJ98" s="49">
        <v>600.15141664519479</v>
      </c>
      <c r="EK98" s="49">
        <v>614.67492791063557</v>
      </c>
      <c r="EL98" s="49">
        <v>52547.474936706989</v>
      </c>
    </row>
    <row r="99" spans="1:142" x14ac:dyDescent="0.25">
      <c r="A99" s="47" t="s">
        <v>465</v>
      </c>
      <c r="B99" s="49">
        <v>35.233769525579959</v>
      </c>
      <c r="C99" s="49">
        <v>3.7321720861640522</v>
      </c>
      <c r="D99" s="49">
        <v>0.40792640581142797</v>
      </c>
      <c r="E99" s="49">
        <v>40.447913695322363</v>
      </c>
      <c r="F99" s="49">
        <v>58.923730117492497</v>
      </c>
      <c r="G99" s="49">
        <v>196.50887723177107</v>
      </c>
      <c r="H99" s="49">
        <v>14.486975722720253</v>
      </c>
      <c r="I99" s="49">
        <v>0.95599739706963982</v>
      </c>
      <c r="J99" s="49">
        <v>1.1466705926161316</v>
      </c>
      <c r="K99" s="49">
        <v>3.3827633711735723E-4</v>
      </c>
      <c r="L99" s="49">
        <v>67.119864242424512</v>
      </c>
      <c r="M99" s="49">
        <v>32.385527491582152</v>
      </c>
      <c r="N99" s="49">
        <v>2.3031543089948494</v>
      </c>
      <c r="O99" s="49">
        <v>11.945934478810283</v>
      </c>
      <c r="P99" s="49">
        <v>0.45467936941203146</v>
      </c>
      <c r="Q99" s="49">
        <v>8.77740721302842</v>
      </c>
      <c r="R99" s="49">
        <v>35.513118887509563</v>
      </c>
      <c r="S99" s="49">
        <v>5.9376783362136472</v>
      </c>
      <c r="T99" s="49">
        <v>167.27015893374099</v>
      </c>
      <c r="U99" s="49">
        <v>284.73498240681488</v>
      </c>
      <c r="V99" s="49">
        <v>40.524787917455406</v>
      </c>
      <c r="W99" s="49">
        <v>11.34937211931013</v>
      </c>
      <c r="X99" s="49">
        <v>0.87315352658356338</v>
      </c>
      <c r="Y99" s="49">
        <v>9.1742071443542628</v>
      </c>
      <c r="Z99" s="49">
        <v>0.77674155704081382</v>
      </c>
      <c r="AA99" s="49">
        <v>4.1523033080832841</v>
      </c>
      <c r="AB99" s="49">
        <v>54.171655012329637</v>
      </c>
      <c r="AC99" s="49">
        <v>24.012894082366003</v>
      </c>
      <c r="AD99" s="49">
        <v>40.386092735213929</v>
      </c>
      <c r="AE99" s="49">
        <v>38.270381676404398</v>
      </c>
      <c r="AF99" s="49">
        <v>480.86332983783382</v>
      </c>
      <c r="AG99" s="49">
        <v>10.632431755378299</v>
      </c>
      <c r="AH99" s="49">
        <v>39.783950731377516</v>
      </c>
      <c r="AI99" s="49">
        <v>7.8311455848013471</v>
      </c>
      <c r="AJ99" s="49">
        <v>1.2364652525982129</v>
      </c>
      <c r="AK99" s="49">
        <v>25.252029838260167</v>
      </c>
      <c r="AL99" s="49">
        <v>4.552451162251268</v>
      </c>
      <c r="AM99" s="49">
        <v>4062.7041893959167</v>
      </c>
      <c r="AN99" s="49">
        <v>1418.4907439268331</v>
      </c>
      <c r="AO99" s="49">
        <v>59.643156530603058</v>
      </c>
      <c r="AP99" s="49">
        <v>61.806966506693385</v>
      </c>
      <c r="AQ99" s="49">
        <v>1.3574921318987045</v>
      </c>
      <c r="AR99" s="49">
        <v>13.951938526950988</v>
      </c>
      <c r="AS99" s="49">
        <v>131.22012058676086</v>
      </c>
      <c r="AT99" s="49">
        <v>208.59663173044768</v>
      </c>
      <c r="AU99" s="49">
        <v>652.63538701525738</v>
      </c>
      <c r="AV99" s="49">
        <v>492.73958639087061</v>
      </c>
      <c r="AW99" s="49">
        <v>11.605226620813877</v>
      </c>
      <c r="AX99" s="49">
        <v>90278.119832200566</v>
      </c>
      <c r="AY99" s="49">
        <v>191.47875321890683</v>
      </c>
      <c r="AZ99" s="49">
        <v>224.34170460196191</v>
      </c>
      <c r="BA99" s="49"/>
      <c r="BB99" s="49"/>
      <c r="BC99" s="49"/>
      <c r="BD99" s="49"/>
      <c r="BE99" s="49"/>
      <c r="BF99" s="49"/>
      <c r="BG99" s="49"/>
      <c r="BH99" s="49"/>
      <c r="BI99" s="49"/>
      <c r="BJ99" s="49"/>
      <c r="BK99" s="49"/>
      <c r="BL99" s="49"/>
      <c r="BM99" s="49"/>
      <c r="BN99" s="49"/>
      <c r="BO99" s="49"/>
      <c r="BP99" s="49"/>
      <c r="BQ99" s="49"/>
      <c r="BR99" s="49"/>
      <c r="BS99" s="49"/>
      <c r="BT99" s="49"/>
      <c r="BU99" s="49"/>
      <c r="BV99" s="49"/>
      <c r="BW99" s="49"/>
      <c r="BX99" s="49"/>
      <c r="BY99" s="49"/>
      <c r="BZ99" s="49"/>
      <c r="CA99" s="49"/>
      <c r="CB99" s="49"/>
      <c r="CC99" s="49"/>
      <c r="CD99" s="49"/>
      <c r="CE99" s="49"/>
      <c r="CF99" s="49"/>
      <c r="CG99" s="49"/>
      <c r="CH99" s="49"/>
      <c r="CI99" s="49"/>
      <c r="CJ99" s="49"/>
      <c r="CK99" s="49"/>
      <c r="CL99" s="49"/>
      <c r="CM99" s="49"/>
      <c r="CN99" s="49"/>
      <c r="CO99" s="49"/>
      <c r="CP99" s="49"/>
      <c r="CQ99" s="49"/>
      <c r="CR99" s="49"/>
      <c r="CS99" s="49"/>
      <c r="CT99" s="49"/>
      <c r="CU99" s="49"/>
      <c r="CV99" s="49"/>
      <c r="CW99" s="49"/>
      <c r="CX99" s="49"/>
      <c r="CY99" s="49"/>
      <c r="CZ99" s="49"/>
      <c r="DA99" s="49"/>
      <c r="DB99" s="49"/>
      <c r="DC99" s="49"/>
      <c r="DD99" s="49"/>
      <c r="DE99" s="49"/>
      <c r="DF99" s="49"/>
      <c r="DG99" s="49"/>
      <c r="DH99" s="49"/>
      <c r="DI99" s="49"/>
      <c r="DJ99" s="49"/>
      <c r="DK99" s="49"/>
      <c r="DL99" s="49">
        <v>10.027876534175835</v>
      </c>
      <c r="DM99" s="49">
        <v>20.61368883756986</v>
      </c>
      <c r="DN99" s="49">
        <v>50.36798872119892</v>
      </c>
      <c r="DO99" s="49">
        <v>44.124149804682979</v>
      </c>
      <c r="DP99" s="49">
        <v>66.874540165535251</v>
      </c>
      <c r="DQ99" s="49">
        <v>94.265956986105053</v>
      </c>
      <c r="DR99" s="49">
        <v>191.49314822308256</v>
      </c>
      <c r="DS99" s="49">
        <v>266.51108257851683</v>
      </c>
      <c r="DT99" s="49">
        <v>703.29313458219735</v>
      </c>
      <c r="DU99" s="49">
        <v>158.42603242167391</v>
      </c>
      <c r="DV99" s="49">
        <v>226.5344201917394</v>
      </c>
      <c r="DW99" s="49">
        <v>205.06547187291437</v>
      </c>
      <c r="DX99" s="49">
        <v>350.41271968656855</v>
      </c>
      <c r="DY99" s="49">
        <v>404.7020142858961</v>
      </c>
      <c r="DZ99" s="49"/>
      <c r="EA99" s="49"/>
      <c r="EB99" s="49"/>
      <c r="EC99" s="49"/>
      <c r="ED99" s="49"/>
      <c r="EE99" s="49"/>
      <c r="EF99" s="49"/>
      <c r="EG99" s="49"/>
      <c r="EH99" s="49">
        <v>262214.4875590154</v>
      </c>
      <c r="EI99" s="49">
        <v>13967.378728974796</v>
      </c>
      <c r="EJ99" s="49">
        <v>250.4566248036862</v>
      </c>
      <c r="EK99" s="49">
        <v>730.95663662462596</v>
      </c>
      <c r="EL99" s="49">
        <v>379526.81377365591</v>
      </c>
    </row>
    <row r="100" spans="1:142" x14ac:dyDescent="0.25">
      <c r="A100" s="47" t="s">
        <v>464</v>
      </c>
      <c r="B100" s="49">
        <v>99.512831106020968</v>
      </c>
      <c r="C100" s="49">
        <v>10.437447458604989</v>
      </c>
      <c r="D100" s="49">
        <v>0.9533944655282518</v>
      </c>
      <c r="E100" s="49">
        <v>19.289348375119282</v>
      </c>
      <c r="F100" s="49">
        <v>21.127108776419192</v>
      </c>
      <c r="G100" s="49">
        <v>39.199880361905038</v>
      </c>
      <c r="H100" s="49">
        <v>6.8458536533812646</v>
      </c>
      <c r="I100" s="49">
        <v>0.45175876584704289</v>
      </c>
      <c r="J100" s="49">
        <v>0.54186182236605585</v>
      </c>
      <c r="K100" s="49">
        <v>5.2118632069377078E-4</v>
      </c>
      <c r="L100" s="49">
        <v>161.83538120219299</v>
      </c>
      <c r="M100" s="49">
        <v>107.79330288417442</v>
      </c>
      <c r="N100" s="49">
        <v>29.041153693313191</v>
      </c>
      <c r="O100" s="49">
        <v>18.624212675072663</v>
      </c>
      <c r="P100" s="49">
        <v>4.4860097622988748</v>
      </c>
      <c r="Q100" s="49">
        <v>7.3547552306125148</v>
      </c>
      <c r="R100" s="49">
        <v>29.39760909889355</v>
      </c>
      <c r="S100" s="49">
        <v>123.23327839267833</v>
      </c>
      <c r="T100" s="49">
        <v>61.243678381985177</v>
      </c>
      <c r="U100" s="49">
        <v>20.819981973209497</v>
      </c>
      <c r="V100" s="49">
        <v>62.437016114037341</v>
      </c>
      <c r="W100" s="49">
        <v>96.11106361542322</v>
      </c>
      <c r="X100" s="49">
        <v>7.550611559356148</v>
      </c>
      <c r="Y100" s="49">
        <v>28.066357173951936</v>
      </c>
      <c r="Z100" s="49">
        <v>4.9740278549112551</v>
      </c>
      <c r="AA100" s="49">
        <v>24.756908396825146</v>
      </c>
      <c r="AB100" s="49">
        <v>137.52355263064302</v>
      </c>
      <c r="AC100" s="49">
        <v>29.342863432730894</v>
      </c>
      <c r="AD100" s="49">
        <v>50.327192873413878</v>
      </c>
      <c r="AE100" s="49">
        <v>48.608835000525673</v>
      </c>
      <c r="AF100" s="49">
        <v>35.54913378923257</v>
      </c>
      <c r="AG100" s="49">
        <v>11.535290712979663</v>
      </c>
      <c r="AH100" s="49">
        <v>142.24090773976562</v>
      </c>
      <c r="AI100" s="49">
        <v>21.587594232129131</v>
      </c>
      <c r="AJ100" s="49">
        <v>20.718290350528431</v>
      </c>
      <c r="AK100" s="49">
        <v>13.131016371253365</v>
      </c>
      <c r="AL100" s="49">
        <v>35.923166192267566</v>
      </c>
      <c r="AM100" s="49">
        <v>6.2393101718557356</v>
      </c>
      <c r="AN100" s="49">
        <v>72.147597767951922</v>
      </c>
      <c r="AO100" s="49">
        <v>1428.9442172322017</v>
      </c>
      <c r="AP100" s="49">
        <v>82.214584839786838</v>
      </c>
      <c r="AQ100" s="49">
        <v>8.9697523535864541</v>
      </c>
      <c r="AR100" s="49">
        <v>103.54201549355656</v>
      </c>
      <c r="AS100" s="49">
        <v>171.29507776856741</v>
      </c>
      <c r="AT100" s="49">
        <v>364.52518303876184</v>
      </c>
      <c r="AU100" s="49">
        <v>1140.4883767094148</v>
      </c>
      <c r="AV100" s="49">
        <v>1070.4548689424341</v>
      </c>
      <c r="AW100" s="49">
        <v>73.87700701656496</v>
      </c>
      <c r="AX100" s="49">
        <v>44806.50613729949</v>
      </c>
      <c r="AY100" s="49">
        <v>208.56180510463932</v>
      </c>
      <c r="AZ100" s="49">
        <v>372.98460299460874</v>
      </c>
      <c r="BA100" s="49"/>
      <c r="BB100" s="49"/>
      <c r="BC100" s="49"/>
      <c r="BD100" s="49"/>
      <c r="BE100" s="49"/>
      <c r="BF100" s="49"/>
      <c r="BG100" s="49"/>
      <c r="BH100" s="49"/>
      <c r="BI100" s="49"/>
      <c r="BJ100" s="49"/>
      <c r="BK100" s="49"/>
      <c r="BL100" s="49"/>
      <c r="BM100" s="49"/>
      <c r="BN100" s="49"/>
      <c r="BO100" s="49"/>
      <c r="BP100" s="49"/>
      <c r="BQ100" s="49"/>
      <c r="BR100" s="49"/>
      <c r="BS100" s="49"/>
      <c r="BT100" s="49"/>
      <c r="BU100" s="49"/>
      <c r="BV100" s="49"/>
      <c r="BW100" s="49"/>
      <c r="BX100" s="49"/>
      <c r="BY100" s="49"/>
      <c r="BZ100" s="49"/>
      <c r="CA100" s="49"/>
      <c r="CB100" s="49"/>
      <c r="CC100" s="49"/>
      <c r="CD100" s="49"/>
      <c r="CE100" s="49"/>
      <c r="CF100" s="49"/>
      <c r="CG100" s="49"/>
      <c r="CH100" s="49"/>
      <c r="CI100" s="49"/>
      <c r="CJ100" s="49"/>
      <c r="CK100" s="49"/>
      <c r="CL100" s="49"/>
      <c r="CM100" s="49"/>
      <c r="CN100" s="49"/>
      <c r="CO100" s="49"/>
      <c r="CP100" s="49"/>
      <c r="CQ100" s="49"/>
      <c r="CR100" s="49"/>
      <c r="CS100" s="49"/>
      <c r="CT100" s="49"/>
      <c r="CU100" s="49"/>
      <c r="CV100" s="49"/>
      <c r="CW100" s="49"/>
      <c r="CX100" s="49"/>
      <c r="CY100" s="49"/>
      <c r="CZ100" s="49"/>
      <c r="DA100" s="49"/>
      <c r="DB100" s="49"/>
      <c r="DC100" s="49">
        <v>651295.79845068359</v>
      </c>
      <c r="DD100" s="49"/>
      <c r="DE100" s="49"/>
      <c r="DF100" s="49"/>
      <c r="DG100" s="49"/>
      <c r="DH100" s="49"/>
      <c r="DI100" s="49"/>
      <c r="DJ100" s="49"/>
      <c r="DK100" s="49"/>
      <c r="DL100" s="49"/>
      <c r="DM100" s="49"/>
      <c r="DN100" s="49"/>
      <c r="DO100" s="49"/>
      <c r="DP100" s="49"/>
      <c r="DQ100" s="49"/>
      <c r="DR100" s="49"/>
      <c r="DS100" s="49"/>
      <c r="DT100" s="49"/>
      <c r="DU100" s="49"/>
      <c r="DV100" s="49"/>
      <c r="DW100" s="49"/>
      <c r="DX100" s="49"/>
      <c r="DY100" s="49"/>
      <c r="DZ100" s="49"/>
      <c r="EA100" s="49"/>
      <c r="EB100" s="49"/>
      <c r="EC100" s="49"/>
      <c r="ED100" s="49"/>
      <c r="EE100" s="49"/>
      <c r="EF100" s="49"/>
      <c r="EG100" s="49"/>
      <c r="EH100" s="49"/>
      <c r="EI100" s="49"/>
      <c r="EJ100" s="49">
        <v>255.14911535385843</v>
      </c>
      <c r="EK100" s="49">
        <v>4800.5302675603534</v>
      </c>
      <c r="EL100" s="49">
        <v>707794.80156763713</v>
      </c>
    </row>
    <row r="101" spans="1:142" x14ac:dyDescent="0.25">
      <c r="A101" s="47" t="s">
        <v>463</v>
      </c>
      <c r="B101" s="49">
        <v>6.8302973710460586</v>
      </c>
      <c r="C101" s="49"/>
      <c r="D101" s="49"/>
      <c r="E101" s="49">
        <v>55.068768027799194</v>
      </c>
      <c r="F101" s="49">
        <v>20.914929418186667</v>
      </c>
      <c r="G101" s="49">
        <v>147.58441460443487</v>
      </c>
      <c r="H101" s="49">
        <v>24.754199663202417</v>
      </c>
      <c r="I101" s="49">
        <v>1.633532829591851</v>
      </c>
      <c r="J101" s="49">
        <v>1.9593401232132708</v>
      </c>
      <c r="K101" s="49">
        <v>5.9119331773188285E-4</v>
      </c>
      <c r="L101" s="49">
        <v>108.76369821391245</v>
      </c>
      <c r="M101" s="49">
        <v>53.342188109180363</v>
      </c>
      <c r="N101" s="49">
        <v>15.58029083841169</v>
      </c>
      <c r="O101" s="49">
        <v>13.190090354079041</v>
      </c>
      <c r="P101" s="49">
        <v>3.6013925483835556</v>
      </c>
      <c r="Q101" s="49">
        <v>5.8560687207653306</v>
      </c>
      <c r="R101" s="49">
        <v>33.760294363998078</v>
      </c>
      <c r="S101" s="49">
        <v>47.942652282366979</v>
      </c>
      <c r="T101" s="49">
        <v>83.507969839262614</v>
      </c>
      <c r="U101" s="49">
        <v>34.608675514970408</v>
      </c>
      <c r="V101" s="49">
        <v>70.823705918837916</v>
      </c>
      <c r="W101" s="49">
        <v>97.3020661884199</v>
      </c>
      <c r="X101" s="49">
        <v>13.847801375967183</v>
      </c>
      <c r="Y101" s="49">
        <v>112.72312002445304</v>
      </c>
      <c r="Z101" s="49">
        <v>7.8455864167045224</v>
      </c>
      <c r="AA101" s="49">
        <v>40.921052779058655</v>
      </c>
      <c r="AB101" s="49">
        <v>30.153336774298829</v>
      </c>
      <c r="AC101" s="49">
        <v>10.918515319943934</v>
      </c>
      <c r="AD101" s="49">
        <v>67.258316864963291</v>
      </c>
      <c r="AE101" s="49">
        <v>115.22894375126199</v>
      </c>
      <c r="AF101" s="49">
        <v>72.489083446518407</v>
      </c>
      <c r="AG101" s="49">
        <v>38.209848574020953</v>
      </c>
      <c r="AH101" s="49">
        <v>143.16368652705043</v>
      </c>
      <c r="AI101" s="49">
        <v>7.5057269598454575</v>
      </c>
      <c r="AJ101" s="49">
        <v>13.173532291948224</v>
      </c>
      <c r="AK101" s="49">
        <v>34.111111630110798</v>
      </c>
      <c r="AL101" s="49">
        <v>134.14529477365224</v>
      </c>
      <c r="AM101" s="49">
        <v>16.28631540491498</v>
      </c>
      <c r="AN101" s="49">
        <v>645.45260840946048</v>
      </c>
      <c r="AO101" s="49">
        <v>2364.4674324829457</v>
      </c>
      <c r="AP101" s="49">
        <v>339.84348693087463</v>
      </c>
      <c r="AQ101" s="49">
        <v>18.763569569625911</v>
      </c>
      <c r="AR101" s="49">
        <v>587.5084733789173</v>
      </c>
      <c r="AS101" s="49">
        <v>524.16115902072522</v>
      </c>
      <c r="AT101" s="49">
        <v>870.42056028463855</v>
      </c>
      <c r="AU101" s="49">
        <v>2723.2810736918755</v>
      </c>
      <c r="AV101" s="49">
        <v>2521.3068355764544</v>
      </c>
      <c r="AW101" s="49">
        <v>66.285754106791515</v>
      </c>
      <c r="AX101" s="49">
        <v>5817.708784850036</v>
      </c>
      <c r="AY101" s="49">
        <v>993.7443286389547</v>
      </c>
      <c r="AZ101" s="49">
        <v>11987.938910287858</v>
      </c>
      <c r="BA101" s="49"/>
      <c r="BB101" s="49"/>
      <c r="BC101" s="49"/>
      <c r="BD101" s="49"/>
      <c r="BE101" s="49"/>
      <c r="BF101" s="49"/>
      <c r="BG101" s="49"/>
      <c r="BH101" s="49"/>
      <c r="BI101" s="49"/>
      <c r="BJ101" s="49"/>
      <c r="BK101" s="49"/>
      <c r="BL101" s="49"/>
      <c r="BM101" s="49"/>
      <c r="BN101" s="49"/>
      <c r="BO101" s="49"/>
      <c r="BP101" s="49"/>
      <c r="BQ101" s="49"/>
      <c r="BR101" s="49"/>
      <c r="BS101" s="49"/>
      <c r="BT101" s="49"/>
      <c r="BU101" s="49"/>
      <c r="BV101" s="49"/>
      <c r="BW101" s="49"/>
      <c r="BX101" s="49"/>
      <c r="BY101" s="49"/>
      <c r="BZ101" s="49"/>
      <c r="CA101" s="49"/>
      <c r="CB101" s="49"/>
      <c r="CC101" s="49"/>
      <c r="CD101" s="49"/>
      <c r="CE101" s="49"/>
      <c r="CF101" s="49"/>
      <c r="CG101" s="49"/>
      <c r="CH101" s="49"/>
      <c r="CI101" s="49"/>
      <c r="CJ101" s="49"/>
      <c r="CK101" s="49"/>
      <c r="CL101" s="49"/>
      <c r="CM101" s="49"/>
      <c r="CN101" s="49"/>
      <c r="CO101" s="49"/>
      <c r="CP101" s="49"/>
      <c r="CQ101" s="49"/>
      <c r="CR101" s="49"/>
      <c r="CS101" s="49"/>
      <c r="CT101" s="49"/>
      <c r="CU101" s="49"/>
      <c r="CV101" s="49"/>
      <c r="CW101" s="49"/>
      <c r="CX101" s="49"/>
      <c r="CY101" s="49"/>
      <c r="CZ101" s="49"/>
      <c r="DA101" s="49"/>
      <c r="DB101" s="49"/>
      <c r="DC101" s="49"/>
      <c r="DD101" s="49"/>
      <c r="DE101" s="49"/>
      <c r="DF101" s="49"/>
      <c r="DG101" s="49"/>
      <c r="DH101" s="49"/>
      <c r="DI101" s="49"/>
      <c r="DJ101" s="49"/>
      <c r="DK101" s="49"/>
      <c r="DL101" s="49">
        <v>413.67388155218111</v>
      </c>
      <c r="DM101" s="49">
        <v>928.97081794699159</v>
      </c>
      <c r="DN101" s="49">
        <v>1435.54959418674</v>
      </c>
      <c r="DO101" s="49">
        <v>1773.9607748934091</v>
      </c>
      <c r="DP101" s="49">
        <v>2343.9885857913291</v>
      </c>
      <c r="DQ101" s="49">
        <v>3079.0897279348828</v>
      </c>
      <c r="DR101" s="49">
        <v>4433.6120587327741</v>
      </c>
      <c r="DS101" s="49">
        <v>6530.8294266876082</v>
      </c>
      <c r="DT101" s="49">
        <v>10591.093723997999</v>
      </c>
      <c r="DU101" s="49">
        <v>3769.6482340865646</v>
      </c>
      <c r="DV101" s="49">
        <v>4009.4955795886422</v>
      </c>
      <c r="DW101" s="49">
        <v>3818.5154957367504</v>
      </c>
      <c r="DX101" s="49">
        <v>5173.8949113906592</v>
      </c>
      <c r="DY101" s="49">
        <v>7177.4894536261145</v>
      </c>
      <c r="DZ101" s="49"/>
      <c r="EA101" s="49"/>
      <c r="EB101" s="49"/>
      <c r="EC101" s="49"/>
      <c r="ED101" s="49"/>
      <c r="EE101" s="49"/>
      <c r="EF101" s="49"/>
      <c r="EG101" s="49"/>
      <c r="EH101" s="49"/>
      <c r="EI101" s="49"/>
      <c r="EJ101" s="49">
        <v>1256.3984954866874</v>
      </c>
      <c r="EK101" s="49">
        <v>22369.227343869505</v>
      </c>
      <c r="EL101" s="49">
        <v>110251.32752177611</v>
      </c>
    </row>
    <row r="102" spans="1:142" x14ac:dyDescent="0.25">
      <c r="A102" s="47" t="s">
        <v>462</v>
      </c>
      <c r="B102" s="49"/>
      <c r="C102" s="49"/>
      <c r="D102" s="49"/>
      <c r="E102" s="49">
        <v>274.65761388092113</v>
      </c>
      <c r="F102" s="49"/>
      <c r="G102" s="49">
        <v>347.87627275216727</v>
      </c>
      <c r="H102" s="49">
        <v>65.251928751281426</v>
      </c>
      <c r="I102" s="49">
        <v>4.3059831971807352</v>
      </c>
      <c r="J102" s="49">
        <v>5.1648093599847567</v>
      </c>
      <c r="K102" s="49">
        <v>1.8988576729966249E-3</v>
      </c>
      <c r="L102" s="49">
        <v>730.39959667508583</v>
      </c>
      <c r="M102" s="49">
        <v>336.18256309388687</v>
      </c>
      <c r="N102" s="49">
        <v>163.47889125714795</v>
      </c>
      <c r="O102" s="49">
        <v>150.86297890521013</v>
      </c>
      <c r="P102" s="49">
        <v>16.45433640748697</v>
      </c>
      <c r="Q102" s="49">
        <v>48.516917202970752</v>
      </c>
      <c r="R102" s="49">
        <v>170.13663489580847</v>
      </c>
      <c r="S102" s="49">
        <v>175.30408125440675</v>
      </c>
      <c r="T102" s="49">
        <v>457.87066988686206</v>
      </c>
      <c r="U102" s="49">
        <v>57.704080361573681</v>
      </c>
      <c r="V102" s="49">
        <v>227.479122954216</v>
      </c>
      <c r="W102" s="49">
        <v>664.62543849573137</v>
      </c>
      <c r="X102" s="49">
        <v>66.440922750047633</v>
      </c>
      <c r="Y102" s="49">
        <v>167.14345824641782</v>
      </c>
      <c r="Z102" s="49">
        <v>47.961069385116396</v>
      </c>
      <c r="AA102" s="49">
        <v>138.42546828403809</v>
      </c>
      <c r="AB102" s="49">
        <v>559.35508094795694</v>
      </c>
      <c r="AC102" s="49">
        <v>81.249562603043771</v>
      </c>
      <c r="AD102" s="49">
        <v>320.09558607081073</v>
      </c>
      <c r="AE102" s="49">
        <v>453.60601851144122</v>
      </c>
      <c r="AF102" s="49">
        <v>175.80805627719573</v>
      </c>
      <c r="AG102" s="49">
        <v>178.66959225647736</v>
      </c>
      <c r="AH102" s="49">
        <v>559.36335943818551</v>
      </c>
      <c r="AI102" s="49">
        <v>96.854648238145415</v>
      </c>
      <c r="AJ102" s="49">
        <v>56.301042951949114</v>
      </c>
      <c r="AK102" s="49">
        <v>68.396469022929935</v>
      </c>
      <c r="AL102" s="49">
        <v>8.6620528215840622</v>
      </c>
      <c r="AM102" s="49">
        <v>262.12416590492984</v>
      </c>
      <c r="AN102" s="49">
        <v>587.02777416386107</v>
      </c>
      <c r="AO102" s="49">
        <v>6246.5354393371981</v>
      </c>
      <c r="AP102" s="49">
        <v>1621.9880987614401</v>
      </c>
      <c r="AQ102" s="49">
        <v>44.795651351637183</v>
      </c>
      <c r="AR102" s="49">
        <v>774.74218943358221</v>
      </c>
      <c r="AS102" s="49">
        <v>1139.8172373216444</v>
      </c>
      <c r="AT102" s="49"/>
      <c r="AU102" s="49">
        <v>8510.0935201177308</v>
      </c>
      <c r="AV102" s="49">
        <v>5491.4486182228402</v>
      </c>
      <c r="AW102" s="49">
        <v>302.86629298445683</v>
      </c>
      <c r="AX102" s="49">
        <v>8929.4790760022552</v>
      </c>
      <c r="AY102" s="49">
        <v>4435.8506286162637</v>
      </c>
      <c r="AZ102" s="49">
        <v>1717.2002134910374</v>
      </c>
      <c r="BA102" s="49"/>
      <c r="BB102" s="49"/>
      <c r="BC102" s="49"/>
      <c r="BD102" s="49"/>
      <c r="BE102" s="49"/>
      <c r="BF102" s="49"/>
      <c r="BG102" s="49"/>
      <c r="BH102" s="49"/>
      <c r="BI102" s="49"/>
      <c r="BJ102" s="49"/>
      <c r="BK102" s="49"/>
      <c r="BL102" s="49"/>
      <c r="BM102" s="49"/>
      <c r="BN102" s="49"/>
      <c r="BO102" s="49"/>
      <c r="BP102" s="49"/>
      <c r="BQ102" s="49"/>
      <c r="BR102" s="49"/>
      <c r="BS102" s="49"/>
      <c r="BT102" s="49"/>
      <c r="BU102" s="49"/>
      <c r="BV102" s="49"/>
      <c r="BW102" s="49"/>
      <c r="BX102" s="49"/>
      <c r="BY102" s="49"/>
      <c r="BZ102" s="49"/>
      <c r="CA102" s="49"/>
      <c r="CB102" s="49"/>
      <c r="CC102" s="49"/>
      <c r="CD102" s="49"/>
      <c r="CE102" s="49"/>
      <c r="CF102" s="49"/>
      <c r="CG102" s="49"/>
      <c r="CH102" s="49"/>
      <c r="CI102" s="49"/>
      <c r="CJ102" s="49"/>
      <c r="CK102" s="49"/>
      <c r="CL102" s="49"/>
      <c r="CM102" s="49"/>
      <c r="CN102" s="49"/>
      <c r="CO102" s="49"/>
      <c r="CP102" s="49"/>
      <c r="CQ102" s="49"/>
      <c r="CR102" s="49"/>
      <c r="CS102" s="49"/>
      <c r="CT102" s="49"/>
      <c r="CU102" s="49"/>
      <c r="CV102" s="49"/>
      <c r="CW102" s="49"/>
      <c r="CX102" s="49"/>
      <c r="CY102" s="49"/>
      <c r="CZ102" s="49"/>
      <c r="DA102" s="49"/>
      <c r="DB102" s="49"/>
      <c r="DC102" s="49"/>
      <c r="DD102" s="49"/>
      <c r="DE102" s="49"/>
      <c r="DF102" s="49"/>
      <c r="DG102" s="49"/>
      <c r="DH102" s="49"/>
      <c r="DI102" s="49"/>
      <c r="DJ102" s="49"/>
      <c r="DK102" s="49"/>
      <c r="DL102" s="49">
        <v>2612.057874121776</v>
      </c>
      <c r="DM102" s="49">
        <v>4079.2857157746639</v>
      </c>
      <c r="DN102" s="49">
        <v>5244.7959202817119</v>
      </c>
      <c r="DO102" s="49">
        <v>6672.5459208028469</v>
      </c>
      <c r="DP102" s="49">
        <v>7692.3673497465115</v>
      </c>
      <c r="DQ102" s="49">
        <v>9382.3571462817308</v>
      </c>
      <c r="DR102" s="49">
        <v>11130.622453042302</v>
      </c>
      <c r="DS102" s="49">
        <v>11101.484697929622</v>
      </c>
      <c r="DT102" s="49">
        <v>9149.2551053803199</v>
      </c>
      <c r="DU102" s="49">
        <v>1576.3525515957808</v>
      </c>
      <c r="DV102" s="49">
        <v>1477.2841842126822</v>
      </c>
      <c r="DW102" s="49">
        <v>1794.8857149408527</v>
      </c>
      <c r="DX102" s="49">
        <v>2121.2285722028264</v>
      </c>
      <c r="DY102" s="49">
        <v>3525.6683686338174</v>
      </c>
      <c r="DZ102" s="49"/>
      <c r="EA102" s="49"/>
      <c r="EB102" s="49"/>
      <c r="EC102" s="49"/>
      <c r="ED102" s="49"/>
      <c r="EE102" s="49"/>
      <c r="EF102" s="49"/>
      <c r="EG102" s="49"/>
      <c r="EH102" s="49"/>
      <c r="EI102" s="49"/>
      <c r="EJ102" s="49">
        <v>121.15257680663895</v>
      </c>
      <c r="EK102" s="49">
        <v>19567.115441217124</v>
      </c>
      <c r="EL102" s="49">
        <v>144187.03470467505</v>
      </c>
    </row>
    <row r="103" spans="1:142" x14ac:dyDescent="0.25">
      <c r="A103" s="47" t="s">
        <v>461</v>
      </c>
      <c r="B103" s="49">
        <v>22170.59653104459</v>
      </c>
      <c r="C103" s="49">
        <v>2349.3925147359255</v>
      </c>
      <c r="D103" s="49">
        <v>250.15372137519728</v>
      </c>
      <c r="E103" s="49">
        <v>2838.6637288084271</v>
      </c>
      <c r="F103" s="49">
        <v>768.16067804426996</v>
      </c>
      <c r="G103" s="49">
        <v>2410.0922036549136</v>
      </c>
      <c r="H103" s="49">
        <v>904.3005418620412</v>
      </c>
      <c r="I103" s="49">
        <v>59.674909431438294</v>
      </c>
      <c r="J103" s="49">
        <v>71.5770398243843</v>
      </c>
      <c r="K103" s="49">
        <v>0.1637032606521116</v>
      </c>
      <c r="L103" s="49">
        <v>5360.1226286128076</v>
      </c>
      <c r="M103" s="49">
        <v>734.4517426753132</v>
      </c>
      <c r="N103" s="49">
        <v>300.5913378349569</v>
      </c>
      <c r="O103" s="49">
        <v>158.36674316479434</v>
      </c>
      <c r="P103" s="49">
        <v>26.765304044175686</v>
      </c>
      <c r="Q103" s="49">
        <v>105.88323449138349</v>
      </c>
      <c r="R103" s="49">
        <v>1142.9431193213111</v>
      </c>
      <c r="S103" s="49">
        <v>1467.4394284276079</v>
      </c>
      <c r="T103" s="49">
        <v>430.61120042072747</v>
      </c>
      <c r="U103" s="49">
        <v>1470.4001312162163</v>
      </c>
      <c r="V103" s="49">
        <v>19611.303515507847</v>
      </c>
      <c r="W103" s="49">
        <v>8450.5049732902226</v>
      </c>
      <c r="X103" s="49">
        <v>564.83988735326784</v>
      </c>
      <c r="Y103" s="49">
        <v>457.70788017696117</v>
      </c>
      <c r="Z103" s="49">
        <v>98.471430698098871</v>
      </c>
      <c r="AA103" s="49">
        <v>2627.3443708556974</v>
      </c>
      <c r="AB103" s="49">
        <v>18364.020987788837</v>
      </c>
      <c r="AC103" s="49">
        <v>107.3209429819333</v>
      </c>
      <c r="AD103" s="49">
        <v>404.82707662841324</v>
      </c>
      <c r="AE103" s="49">
        <v>375.87954867458154</v>
      </c>
      <c r="AF103" s="49">
        <v>1189.3724372220086</v>
      </c>
      <c r="AG103" s="49">
        <v>44.978099581884329</v>
      </c>
      <c r="AH103" s="49">
        <v>827.38195626595518</v>
      </c>
      <c r="AI103" s="49">
        <v>16.817540555849334</v>
      </c>
      <c r="AJ103" s="49">
        <v>582.32312346520735</v>
      </c>
      <c r="AK103" s="49">
        <v>317.45637293854116</v>
      </c>
      <c r="AL103" s="49">
        <v>5450</v>
      </c>
      <c r="AM103" s="49">
        <v>170.20197035507221</v>
      </c>
      <c r="AN103" s="49">
        <v>8718.5136319177818</v>
      </c>
      <c r="AO103" s="49">
        <v>28479.43081351999</v>
      </c>
      <c r="AP103" s="49">
        <v>297.69997895420619</v>
      </c>
      <c r="AQ103" s="49">
        <v>1.1574756662215337</v>
      </c>
      <c r="AR103" s="49">
        <v>62.11156689992346</v>
      </c>
      <c r="AS103" s="49">
        <v>10785.83097286476</v>
      </c>
      <c r="AT103" s="49"/>
      <c r="AU103" s="49">
        <v>2197.5921040299313</v>
      </c>
      <c r="AV103" s="49">
        <v>43028.297587766247</v>
      </c>
      <c r="AW103" s="49">
        <v>1121.0089389811751</v>
      </c>
      <c r="AX103" s="49">
        <v>29964.314177796034</v>
      </c>
      <c r="AY103" s="49">
        <v>13155.452089933398</v>
      </c>
      <c r="AZ103" s="49">
        <v>12825.548900335341</v>
      </c>
      <c r="BA103" s="49"/>
      <c r="BB103" s="49"/>
      <c r="BC103" s="49"/>
      <c r="BD103" s="49"/>
      <c r="BE103" s="49"/>
      <c r="BF103" s="49"/>
      <c r="BG103" s="49"/>
      <c r="BH103" s="49"/>
      <c r="BI103" s="49"/>
      <c r="BJ103" s="49"/>
      <c r="BK103" s="49"/>
      <c r="BL103" s="49"/>
      <c r="BM103" s="49"/>
      <c r="BN103" s="49"/>
      <c r="BO103" s="49"/>
      <c r="BP103" s="49"/>
      <c r="BQ103" s="49"/>
      <c r="BR103" s="49"/>
      <c r="BS103" s="49"/>
      <c r="BT103" s="49"/>
      <c r="BU103" s="49"/>
      <c r="BV103" s="49"/>
      <c r="BW103" s="49"/>
      <c r="BX103" s="49"/>
      <c r="BY103" s="49"/>
      <c r="BZ103" s="49"/>
      <c r="CA103" s="49"/>
      <c r="CB103" s="49"/>
      <c r="CC103" s="49"/>
      <c r="CD103" s="49"/>
      <c r="CE103" s="49"/>
      <c r="CF103" s="49"/>
      <c r="CG103" s="49"/>
      <c r="CH103" s="49"/>
      <c r="CI103" s="49"/>
      <c r="CJ103" s="49"/>
      <c r="CK103" s="49"/>
      <c r="CL103" s="49"/>
      <c r="CM103" s="49"/>
      <c r="CN103" s="49"/>
      <c r="CO103" s="49"/>
      <c r="CP103" s="49"/>
      <c r="CQ103" s="49"/>
      <c r="CR103" s="49"/>
      <c r="CS103" s="49"/>
      <c r="CT103" s="49"/>
      <c r="CU103" s="49"/>
      <c r="CV103" s="49"/>
      <c r="CW103" s="49"/>
      <c r="CX103" s="49"/>
      <c r="CY103" s="49"/>
      <c r="CZ103" s="49"/>
      <c r="DA103" s="49"/>
      <c r="DB103" s="49"/>
      <c r="DC103" s="49">
        <v>130063.45856301185</v>
      </c>
      <c r="DD103" s="49"/>
      <c r="DE103" s="49"/>
      <c r="DF103" s="49"/>
      <c r="DG103" s="49"/>
      <c r="DH103" s="49"/>
      <c r="DI103" s="49"/>
      <c r="DJ103" s="49"/>
      <c r="DK103" s="49"/>
      <c r="DL103" s="49">
        <v>19.293437269360908</v>
      </c>
      <c r="DM103" s="49">
        <v>21.714083911640824</v>
      </c>
      <c r="DN103" s="49">
        <v>17.820414481855824</v>
      </c>
      <c r="DO103" s="49">
        <v>32.221302995337481</v>
      </c>
      <c r="DP103" s="49">
        <v>36.673036019896735</v>
      </c>
      <c r="DQ103" s="49">
        <v>39.995716697487616</v>
      </c>
      <c r="DR103" s="49">
        <v>86.245360466850357</v>
      </c>
      <c r="DS103" s="49">
        <v>62.193634825608662</v>
      </c>
      <c r="DT103" s="49">
        <v>162.21372654705226</v>
      </c>
      <c r="DU103" s="49">
        <v>11.192028291271949</v>
      </c>
      <c r="DV103" s="49">
        <v>34.508177993916391</v>
      </c>
      <c r="DW103" s="49">
        <v>141.32800451862735</v>
      </c>
      <c r="DX103" s="49">
        <v>56.01088328341752</v>
      </c>
      <c r="DY103" s="49">
        <v>34.555308746165139</v>
      </c>
      <c r="DZ103" s="49"/>
      <c r="EA103" s="49"/>
      <c r="EB103" s="49"/>
      <c r="EC103" s="49"/>
      <c r="ED103" s="49"/>
      <c r="EE103" s="49"/>
      <c r="EF103" s="49"/>
      <c r="EG103" s="49"/>
      <c r="EH103" s="49"/>
      <c r="EI103" s="49"/>
      <c r="EJ103" s="49">
        <v>258.61618985614479</v>
      </c>
      <c r="EK103" s="49">
        <v>17289.694908225585</v>
      </c>
      <c r="EL103" s="49">
        <v>401685.79557239852</v>
      </c>
    </row>
    <row r="104" spans="1:142" x14ac:dyDescent="0.25">
      <c r="A104" s="47" t="s">
        <v>460</v>
      </c>
      <c r="B104" s="49"/>
      <c r="C104" s="49"/>
      <c r="D104" s="49"/>
      <c r="E104" s="49">
        <v>50.793673242381296</v>
      </c>
      <c r="F104" s="49"/>
      <c r="G104" s="49">
        <v>64.334330577167094</v>
      </c>
      <c r="H104" s="49">
        <v>12.067333945691013</v>
      </c>
      <c r="I104" s="49">
        <v>0.79632492401833821</v>
      </c>
      <c r="J104" s="49">
        <v>0.9551515258703025</v>
      </c>
      <c r="K104" s="49">
        <v>3.511643271531345E-4</v>
      </c>
      <c r="L104" s="49">
        <v>135.07609683802943</v>
      </c>
      <c r="M104" s="49">
        <v>62.171760026213832</v>
      </c>
      <c r="N104" s="49">
        <v>30.232889841322429</v>
      </c>
      <c r="O104" s="49">
        <v>27.899772180376473</v>
      </c>
      <c r="P104" s="49">
        <v>3.0429747608033373</v>
      </c>
      <c r="Q104" s="49">
        <v>8.9724526632048658</v>
      </c>
      <c r="R104" s="49">
        <v>31.464136447361469</v>
      </c>
      <c r="S104" s="49">
        <v>32.419775645297449</v>
      </c>
      <c r="T104" s="49">
        <v>84.676091315592075</v>
      </c>
      <c r="U104" s="49">
        <v>10.67147624718182</v>
      </c>
      <c r="V104" s="49">
        <v>42.068741796502401</v>
      </c>
      <c r="W104" s="49">
        <v>122.91218464514446</v>
      </c>
      <c r="X104" s="49">
        <v>12.287219976910473</v>
      </c>
      <c r="Y104" s="49">
        <v>30.910594768550446</v>
      </c>
      <c r="Z104" s="49">
        <v>8.8696572153247075</v>
      </c>
      <c r="AA104" s="49">
        <v>25.599647157392926</v>
      </c>
      <c r="AB104" s="49">
        <v>103.44406188737324</v>
      </c>
      <c r="AC104" s="49">
        <v>15.025848639807487</v>
      </c>
      <c r="AD104" s="49">
        <v>59.196722695837515</v>
      </c>
      <c r="AE104" s="49">
        <v>83.887410072079518</v>
      </c>
      <c r="AF104" s="49">
        <v>32.512978022861844</v>
      </c>
      <c r="AG104" s="49">
        <v>33.042174797890858</v>
      </c>
      <c r="AH104" s="49">
        <v>103.44559286596754</v>
      </c>
      <c r="AI104" s="49">
        <v>17.911767618963779</v>
      </c>
      <c r="AJ104" s="49">
        <v>10.412006201096714</v>
      </c>
      <c r="AK104" s="49">
        <v>12.648867982919164</v>
      </c>
      <c r="AL104" s="49">
        <v>1.6019125572777375</v>
      </c>
      <c r="AM104" s="49">
        <v>48.475806090994432</v>
      </c>
      <c r="AN104" s="49">
        <v>108.5616980492992</v>
      </c>
      <c r="AO104" s="49">
        <v>1155.2000161925541</v>
      </c>
      <c r="AP104" s="49">
        <v>299.9615860903786</v>
      </c>
      <c r="AQ104" s="49">
        <v>8.2842621592903516</v>
      </c>
      <c r="AR104" s="49">
        <v>143.27657282509438</v>
      </c>
      <c r="AS104" s="49">
        <v>210.791550579953</v>
      </c>
      <c r="AT104" s="49"/>
      <c r="AU104" s="49">
        <v>1573.8100372137289</v>
      </c>
      <c r="AV104" s="49">
        <v>1015.5583994196818</v>
      </c>
      <c r="AW104" s="49">
        <v>56.010431695709258</v>
      </c>
      <c r="AX104" s="49">
        <v>1651.3689025485478</v>
      </c>
      <c r="AY104" s="49">
        <v>820.34189476222411</v>
      </c>
      <c r="AZ104" s="49">
        <v>317.56959256781056</v>
      </c>
      <c r="BA104" s="49"/>
      <c r="BB104" s="49"/>
      <c r="BC104" s="49"/>
      <c r="BD104" s="49"/>
      <c r="BE104" s="49"/>
      <c r="BF104" s="49"/>
      <c r="BG104" s="49"/>
      <c r="BH104" s="49"/>
      <c r="BI104" s="49"/>
      <c r="BJ104" s="49"/>
      <c r="BK104" s="49"/>
      <c r="BL104" s="49"/>
      <c r="BM104" s="49"/>
      <c r="BN104" s="49"/>
      <c r="BO104" s="49"/>
      <c r="BP104" s="49"/>
      <c r="BQ104" s="49"/>
      <c r="BR104" s="49"/>
      <c r="BS104" s="49"/>
      <c r="BT104" s="49"/>
      <c r="BU104" s="49"/>
      <c r="BV104" s="49"/>
      <c r="BW104" s="49"/>
      <c r="BX104" s="49"/>
      <c r="BY104" s="49"/>
      <c r="BZ104" s="49"/>
      <c r="CA104" s="49"/>
      <c r="CB104" s="49"/>
      <c r="CC104" s="49"/>
      <c r="CD104" s="49"/>
      <c r="CE104" s="49"/>
      <c r="CF104" s="49"/>
      <c r="CG104" s="49"/>
      <c r="CH104" s="49"/>
      <c r="CI104" s="49"/>
      <c r="CJ104" s="49"/>
      <c r="CK104" s="49"/>
      <c r="CL104" s="49"/>
      <c r="CM104" s="49"/>
      <c r="CN104" s="49"/>
      <c r="CO104" s="49"/>
      <c r="CP104" s="49"/>
      <c r="CQ104" s="49"/>
      <c r="CR104" s="49"/>
      <c r="CS104" s="49"/>
      <c r="CT104" s="49"/>
      <c r="CU104" s="49"/>
      <c r="CV104" s="49"/>
      <c r="CW104" s="49"/>
      <c r="CX104" s="49"/>
      <c r="CY104" s="49"/>
      <c r="CZ104" s="49"/>
      <c r="DA104" s="49"/>
      <c r="DB104" s="49"/>
      <c r="DC104" s="49"/>
      <c r="DD104" s="49"/>
      <c r="DE104" s="49"/>
      <c r="DF104" s="49"/>
      <c r="DG104" s="49"/>
      <c r="DH104" s="49"/>
      <c r="DI104" s="49"/>
      <c r="DJ104" s="49"/>
      <c r="DK104" s="49"/>
      <c r="DL104" s="49">
        <v>483.05966207750146</v>
      </c>
      <c r="DM104" s="49">
        <v>754.40073472423376</v>
      </c>
      <c r="DN104" s="49">
        <v>969.94380178830079</v>
      </c>
      <c r="DO104" s="49">
        <v>1233.9840589417829</v>
      </c>
      <c r="DP104" s="49">
        <v>1422.5842426228412</v>
      </c>
      <c r="DQ104" s="49">
        <v>1735.1216898657383</v>
      </c>
      <c r="DR104" s="49">
        <v>2058.4362904618388</v>
      </c>
      <c r="DS104" s="49">
        <v>2053.0477137852363</v>
      </c>
      <c r="DT104" s="49">
        <v>1692.0130764529247</v>
      </c>
      <c r="DU104" s="49">
        <v>291.52199820415035</v>
      </c>
      <c r="DV104" s="49">
        <v>273.20083750370475</v>
      </c>
      <c r="DW104" s="49">
        <v>331.93632327866294</v>
      </c>
      <c r="DX104" s="49">
        <v>392.28838205660173</v>
      </c>
      <c r="DY104" s="49">
        <v>652.01777786880211</v>
      </c>
      <c r="DZ104" s="49"/>
      <c r="EA104" s="49"/>
      <c r="EB104" s="49"/>
      <c r="EC104" s="49"/>
      <c r="ED104" s="49"/>
      <c r="EE104" s="49"/>
      <c r="EF104" s="49"/>
      <c r="EG104" s="49"/>
      <c r="EH104" s="49"/>
      <c r="EI104" s="49"/>
      <c r="EJ104" s="49">
        <v>22.405293309862216</v>
      </c>
      <c r="EK104" s="49">
        <v>3618.6350488286084</v>
      </c>
      <c r="EL104" s="49">
        <v>26665.159662212791</v>
      </c>
    </row>
    <row r="105" spans="1:142" x14ac:dyDescent="0.25">
      <c r="A105" s="47" t="s">
        <v>459</v>
      </c>
      <c r="B105" s="49">
        <v>483.94130360353796</v>
      </c>
      <c r="C105" s="49">
        <v>51.282701151755099</v>
      </c>
      <c r="D105" s="49">
        <v>5.4603726090127598</v>
      </c>
      <c r="E105" s="49">
        <v>61.962546812307387</v>
      </c>
      <c r="F105" s="49">
        <v>16.767464032335916</v>
      </c>
      <c r="G105" s="49">
        <v>52.607658129915407</v>
      </c>
      <c r="H105" s="49">
        <v>19.739134328898576</v>
      </c>
      <c r="I105" s="49">
        <v>1.3025880211312759</v>
      </c>
      <c r="J105" s="49">
        <v>1.562388540704855</v>
      </c>
      <c r="K105" s="49">
        <v>3.5733260155269252E-3</v>
      </c>
      <c r="L105" s="49">
        <v>117.00112483367114</v>
      </c>
      <c r="M105" s="49">
        <v>16.031663076204776</v>
      </c>
      <c r="N105" s="49">
        <v>6.5613283648045631</v>
      </c>
      <c r="O105" s="49">
        <v>3.4568401453384925</v>
      </c>
      <c r="P105" s="49">
        <v>0.58423489473303492</v>
      </c>
      <c r="Q105" s="49">
        <v>2.3112265138093209</v>
      </c>
      <c r="R105" s="49">
        <v>24.948240898008375</v>
      </c>
      <c r="S105" s="49">
        <v>32.031368617352555</v>
      </c>
      <c r="T105" s="49">
        <v>9.3994108541955708</v>
      </c>
      <c r="U105" s="49">
        <v>32.095995041142977</v>
      </c>
      <c r="V105" s="49">
        <v>428.07687990578154</v>
      </c>
      <c r="W105" s="49">
        <v>184.4582028794679</v>
      </c>
      <c r="X105" s="49">
        <v>12.329363850460943</v>
      </c>
      <c r="Y105" s="49">
        <v>9.9908790407280108</v>
      </c>
      <c r="Z105" s="49">
        <v>2.14944115161786</v>
      </c>
      <c r="AA105" s="49">
        <v>57.349853354956906</v>
      </c>
      <c r="AB105" s="49">
        <v>400.85111123595618</v>
      </c>
      <c r="AC105" s="49">
        <v>2.3426089134729611</v>
      </c>
      <c r="AD105" s="49">
        <v>8.8365932293808704</v>
      </c>
      <c r="AE105" s="49">
        <v>8.2047246012877526</v>
      </c>
      <c r="AF105" s="49">
        <v>25.96170323759063</v>
      </c>
      <c r="AG105" s="49">
        <v>0.98178504645951814</v>
      </c>
      <c r="AH105" s="49">
        <v>18.060150160268435</v>
      </c>
      <c r="AI105" s="49">
        <v>0.36709443016595417</v>
      </c>
      <c r="AJ105" s="49">
        <v>12.71098912894062</v>
      </c>
      <c r="AK105" s="49">
        <v>6.9294595092200737</v>
      </c>
      <c r="AL105" s="49">
        <v>21.950805189764914</v>
      </c>
      <c r="AM105" s="49">
        <v>3.7151802972097805</v>
      </c>
      <c r="AN105" s="49">
        <v>190.30831428497939</v>
      </c>
      <c r="AO105" s="49">
        <v>621.65097156870502</v>
      </c>
      <c r="AP105" s="49">
        <v>6.4982155845969185</v>
      </c>
      <c r="AQ105" s="49">
        <v>2.5265458329741679E-2</v>
      </c>
      <c r="AR105" s="49">
        <v>1.3557755476862257</v>
      </c>
      <c r="AS105" s="49">
        <v>235.43385917228886</v>
      </c>
      <c r="AT105" s="49"/>
      <c r="AU105" s="49">
        <v>47.969191362257789</v>
      </c>
      <c r="AV105" s="49">
        <v>939.22463463293468</v>
      </c>
      <c r="AW105" s="49">
        <v>24.469460103255425</v>
      </c>
      <c r="AX105" s="49">
        <v>654.06310761568659</v>
      </c>
      <c r="AY105" s="49">
        <v>287.15811164492351</v>
      </c>
      <c r="AZ105" s="49">
        <v>279.95696216689788</v>
      </c>
      <c r="BA105" s="49"/>
      <c r="BB105" s="49"/>
      <c r="BC105" s="49"/>
      <c r="BD105" s="49"/>
      <c r="BE105" s="49"/>
      <c r="BF105" s="49"/>
      <c r="BG105" s="49"/>
      <c r="BH105" s="49"/>
      <c r="BI105" s="49"/>
      <c r="BJ105" s="49"/>
      <c r="BK105" s="49"/>
      <c r="BL105" s="49"/>
      <c r="BM105" s="49"/>
      <c r="BN105" s="49"/>
      <c r="BO105" s="49"/>
      <c r="BP105" s="49"/>
      <c r="BQ105" s="49"/>
      <c r="BR105" s="49"/>
      <c r="BS105" s="49"/>
      <c r="BT105" s="49"/>
      <c r="BU105" s="49"/>
      <c r="BV105" s="49"/>
      <c r="BW105" s="49"/>
      <c r="BX105" s="49"/>
      <c r="BY105" s="49"/>
      <c r="BZ105" s="49"/>
      <c r="CA105" s="49"/>
      <c r="CB105" s="49"/>
      <c r="CC105" s="49"/>
      <c r="CD105" s="49"/>
      <c r="CE105" s="49"/>
      <c r="CF105" s="49"/>
      <c r="CG105" s="49"/>
      <c r="CH105" s="49"/>
      <c r="CI105" s="49"/>
      <c r="CJ105" s="49"/>
      <c r="CK105" s="49"/>
      <c r="CL105" s="49"/>
      <c r="CM105" s="49"/>
      <c r="CN105" s="49"/>
      <c r="CO105" s="49"/>
      <c r="CP105" s="49"/>
      <c r="CQ105" s="49"/>
      <c r="CR105" s="49"/>
      <c r="CS105" s="49"/>
      <c r="CT105" s="49"/>
      <c r="CU105" s="49"/>
      <c r="CV105" s="49"/>
      <c r="CW105" s="49"/>
      <c r="CX105" s="49"/>
      <c r="CY105" s="49"/>
      <c r="CZ105" s="49"/>
      <c r="DA105" s="49"/>
      <c r="DB105" s="49"/>
      <c r="DC105" s="49">
        <v>2936.0462744548072</v>
      </c>
      <c r="DD105" s="49"/>
      <c r="DE105" s="49"/>
      <c r="DF105" s="49"/>
      <c r="DG105" s="49"/>
      <c r="DH105" s="49"/>
      <c r="DI105" s="49"/>
      <c r="DJ105" s="49"/>
      <c r="DK105" s="49"/>
      <c r="DL105" s="49">
        <v>0.42113847365602131</v>
      </c>
      <c r="DM105" s="49">
        <v>0.4739765147970495</v>
      </c>
      <c r="DN105" s="49">
        <v>0.38898523109329897</v>
      </c>
      <c r="DO105" s="49">
        <v>0.70332881451943108</v>
      </c>
      <c r="DP105" s="49">
        <v>0.80050154869387857</v>
      </c>
      <c r="DQ105" s="49">
        <v>0.87302925070316029</v>
      </c>
      <c r="DR105" s="49">
        <v>1.8825696510078558</v>
      </c>
      <c r="DS105" s="49">
        <v>1.3575669320039423</v>
      </c>
      <c r="DT105" s="49">
        <v>3.5408123627907453</v>
      </c>
      <c r="DU105" s="49">
        <v>0.2443003621333156</v>
      </c>
      <c r="DV105" s="49">
        <v>0.75324687903523835</v>
      </c>
      <c r="DW105" s="49">
        <v>3.0849173880667222</v>
      </c>
      <c r="DX105" s="49">
        <v>1.2226094067521944</v>
      </c>
      <c r="DY105" s="49">
        <v>0.75427565233193949</v>
      </c>
      <c r="DZ105" s="49"/>
      <c r="EA105" s="49"/>
      <c r="EB105" s="49"/>
      <c r="EC105" s="49"/>
      <c r="ED105" s="49"/>
      <c r="EE105" s="49"/>
      <c r="EF105" s="49"/>
      <c r="EG105" s="49"/>
      <c r="EH105" s="49"/>
      <c r="EI105" s="49"/>
      <c r="EJ105" s="49">
        <v>5.6450919521589427</v>
      </c>
      <c r="EK105" s="49">
        <v>377.40064779393254</v>
      </c>
      <c r="EL105" s="49">
        <v>8768.025130768634</v>
      </c>
    </row>
    <row r="106" spans="1:142" x14ac:dyDescent="0.25">
      <c r="A106" s="47" t="s">
        <v>458</v>
      </c>
      <c r="B106" s="49"/>
      <c r="C106" s="49"/>
      <c r="D106" s="49"/>
      <c r="E106" s="49">
        <v>15693.915711841244</v>
      </c>
      <c r="F106" s="49">
        <v>4250.4623080367328</v>
      </c>
      <c r="G106" s="49">
        <v>13355.577002331815</v>
      </c>
      <c r="H106" s="49">
        <v>4994.5665521202127</v>
      </c>
      <c r="I106" s="49">
        <v>329.5920911794995</v>
      </c>
      <c r="J106" s="49">
        <v>395.32906645231816</v>
      </c>
      <c r="K106" s="49">
        <v>3.2563323754976671E-3</v>
      </c>
      <c r="L106" s="49">
        <v>1140.4122254604338</v>
      </c>
      <c r="M106" s="49">
        <v>431.38217339392236</v>
      </c>
      <c r="N106" s="49">
        <v>134.89637545478246</v>
      </c>
      <c r="O106" s="49">
        <v>118.55275353080012</v>
      </c>
      <c r="P106" s="49">
        <v>20.017217748348944</v>
      </c>
      <c r="Q106" s="49">
        <v>44.739678415627203</v>
      </c>
      <c r="R106" s="49">
        <v>186.74891041162539</v>
      </c>
      <c r="S106" s="49">
        <v>409.15638878960834</v>
      </c>
      <c r="T106" s="49">
        <v>228.12900295063625</v>
      </c>
      <c r="U106" s="49">
        <v>474.94751763364036</v>
      </c>
      <c r="V106" s="49">
        <v>390.10171397240083</v>
      </c>
      <c r="W106" s="49">
        <v>608.8813863603682</v>
      </c>
      <c r="X106" s="49">
        <v>75.858904343262921</v>
      </c>
      <c r="Y106" s="49">
        <v>114.47325216355597</v>
      </c>
      <c r="Z106" s="49">
        <v>37.678617041888231</v>
      </c>
      <c r="AA106" s="49">
        <v>176.45315947542488</v>
      </c>
      <c r="AB106" s="49">
        <v>803.4328477226029</v>
      </c>
      <c r="AC106" s="49">
        <v>193.98936923304552</v>
      </c>
      <c r="AD106" s="49">
        <v>379.69749975550059</v>
      </c>
      <c r="AE106" s="49">
        <v>351.05654260126664</v>
      </c>
      <c r="AF106" s="49">
        <v>227.75119043025217</v>
      </c>
      <c r="AG106" s="49">
        <v>88.497143762957847</v>
      </c>
      <c r="AH106" s="49">
        <v>1077.7120150388387</v>
      </c>
      <c r="AI106" s="49">
        <v>56.732085780365338</v>
      </c>
      <c r="AJ106" s="49">
        <v>104.29006673275107</v>
      </c>
      <c r="AK106" s="49">
        <v>123.56248992494142</v>
      </c>
      <c r="AL106" s="49"/>
      <c r="AM106" s="49"/>
      <c r="AN106" s="49">
        <v>1810.029286767751</v>
      </c>
      <c r="AO106" s="49">
        <v>1803.8055133506982</v>
      </c>
      <c r="AP106" s="49"/>
      <c r="AQ106" s="49">
        <v>1.2931311095864433</v>
      </c>
      <c r="AR106" s="49">
        <v>16.925711556248263</v>
      </c>
      <c r="AS106" s="49">
        <v>194.89519388164777</v>
      </c>
      <c r="AT106" s="49">
        <v>261.31422966171021</v>
      </c>
      <c r="AU106" s="49">
        <v>817.57270955478668</v>
      </c>
      <c r="AV106" s="49"/>
      <c r="AW106" s="49"/>
      <c r="AX106" s="49">
        <v>5614.6672930084969</v>
      </c>
      <c r="AY106" s="49"/>
      <c r="AZ106" s="49">
        <v>6.6010853307355379</v>
      </c>
      <c r="BA106" s="49"/>
      <c r="BB106" s="49"/>
      <c r="BC106" s="49"/>
      <c r="BD106" s="49"/>
      <c r="BE106" s="49"/>
      <c r="BF106" s="49"/>
      <c r="BG106" s="49"/>
      <c r="BH106" s="49"/>
      <c r="BI106" s="49"/>
      <c r="BJ106" s="49"/>
      <c r="BK106" s="49"/>
      <c r="BL106" s="49"/>
      <c r="BM106" s="49"/>
      <c r="BN106" s="49"/>
      <c r="BO106" s="49"/>
      <c r="BP106" s="49"/>
      <c r="BQ106" s="49"/>
      <c r="BR106" s="49"/>
      <c r="BS106" s="49"/>
      <c r="BT106" s="49"/>
      <c r="BU106" s="49"/>
      <c r="BV106" s="49"/>
      <c r="BW106" s="49"/>
      <c r="BX106" s="49"/>
      <c r="BY106" s="49"/>
      <c r="BZ106" s="49"/>
      <c r="CA106" s="49"/>
      <c r="CB106" s="49"/>
      <c r="CC106" s="49"/>
      <c r="CD106" s="49"/>
      <c r="CE106" s="49"/>
      <c r="CF106" s="49"/>
      <c r="CG106" s="49"/>
      <c r="CH106" s="49"/>
      <c r="CI106" s="49"/>
      <c r="CJ106" s="49"/>
      <c r="CK106" s="49"/>
      <c r="CL106" s="49"/>
      <c r="CM106" s="49"/>
      <c r="CN106" s="49"/>
      <c r="CO106" s="49"/>
      <c r="CP106" s="49"/>
      <c r="CQ106" s="49"/>
      <c r="CR106" s="49"/>
      <c r="CS106" s="49"/>
      <c r="CT106" s="49"/>
      <c r="CU106" s="49"/>
      <c r="CV106" s="49"/>
      <c r="CW106" s="49"/>
      <c r="CX106" s="49"/>
      <c r="CY106" s="49"/>
      <c r="CZ106" s="49"/>
      <c r="DA106" s="49"/>
      <c r="DB106" s="49"/>
      <c r="DC106" s="49"/>
      <c r="DD106" s="49"/>
      <c r="DE106" s="49"/>
      <c r="DF106" s="49"/>
      <c r="DG106" s="49"/>
      <c r="DH106" s="49"/>
      <c r="DI106" s="49"/>
      <c r="DJ106" s="49"/>
      <c r="DK106" s="49"/>
      <c r="DL106" s="49">
        <v>15.261674576190808</v>
      </c>
      <c r="DM106" s="49">
        <v>34.408648721210739</v>
      </c>
      <c r="DN106" s="49">
        <v>51.437096701178618</v>
      </c>
      <c r="DO106" s="49">
        <v>79.418588181830799</v>
      </c>
      <c r="DP106" s="49">
        <v>92.655380832550875</v>
      </c>
      <c r="DQ106" s="49">
        <v>137.19762593414777</v>
      </c>
      <c r="DR106" s="49">
        <v>257.24554862652707</v>
      </c>
      <c r="DS106" s="49">
        <v>323.10040907491805</v>
      </c>
      <c r="DT106" s="49">
        <v>720.2875361542757</v>
      </c>
      <c r="DU106" s="49">
        <v>172.86900867702619</v>
      </c>
      <c r="DV106" s="49">
        <v>183.15883062208724</v>
      </c>
      <c r="DW106" s="49">
        <v>190.70470004846541</v>
      </c>
      <c r="DX106" s="49">
        <v>322.41442094524723</v>
      </c>
      <c r="DY106" s="49">
        <v>410.90688967277254</v>
      </c>
      <c r="DZ106" s="49"/>
      <c r="EA106" s="49"/>
      <c r="EB106" s="49"/>
      <c r="EC106" s="49"/>
      <c r="ED106" s="49"/>
      <c r="EE106" s="49"/>
      <c r="EF106" s="49"/>
      <c r="EG106" s="49"/>
      <c r="EH106" s="49"/>
      <c r="EI106" s="49"/>
      <c r="EJ106" s="49">
        <v>140.67138016529691</v>
      </c>
      <c r="EK106" s="49">
        <v>930.49117774012643</v>
      </c>
      <c r="EL106" s="49">
        <v>61607.929587318547</v>
      </c>
    </row>
    <row r="107" spans="1:142" x14ac:dyDescent="0.25">
      <c r="A107" s="47" t="s">
        <v>457</v>
      </c>
      <c r="B107" s="49"/>
      <c r="C107" s="49"/>
      <c r="D107" s="49"/>
      <c r="E107" s="49">
        <v>80.484006902727657</v>
      </c>
      <c r="F107" s="49">
        <v>14.213756080223684</v>
      </c>
      <c r="G107" s="49">
        <v>36.962999946880657</v>
      </c>
      <c r="H107" s="49">
        <v>83.469629949201789</v>
      </c>
      <c r="I107" s="49">
        <v>5.5081716497015956</v>
      </c>
      <c r="J107" s="49">
        <v>6.60677368908632</v>
      </c>
      <c r="K107" s="49">
        <v>6.6445720529244095E-4</v>
      </c>
      <c r="L107" s="49">
        <v>333.68109563146515</v>
      </c>
      <c r="M107" s="49">
        <v>106.51588862344384</v>
      </c>
      <c r="N107" s="49">
        <v>54.252860599714076</v>
      </c>
      <c r="O107" s="49">
        <v>30.717669844133518</v>
      </c>
      <c r="P107" s="49">
        <v>2.5660553637304928</v>
      </c>
      <c r="Q107" s="49">
        <v>31.038918524606792</v>
      </c>
      <c r="R107" s="49">
        <v>74.519913772721395</v>
      </c>
      <c r="S107" s="49">
        <v>56.444575149751316</v>
      </c>
      <c r="T107" s="49">
        <v>512.7475819402091</v>
      </c>
      <c r="U107" s="49">
        <v>26.464101780163464</v>
      </c>
      <c r="V107" s="49">
        <v>79.60056430243182</v>
      </c>
      <c r="W107" s="49">
        <v>197.63176833150158</v>
      </c>
      <c r="X107" s="49">
        <v>12.909321254910001</v>
      </c>
      <c r="Y107" s="49">
        <v>32.008144683412105</v>
      </c>
      <c r="Z107" s="49">
        <v>31.880519644292782</v>
      </c>
      <c r="AA107" s="49">
        <v>52.151407845498362</v>
      </c>
      <c r="AB107" s="49">
        <v>46.160676284141481</v>
      </c>
      <c r="AC107" s="49">
        <v>12.881994280937104</v>
      </c>
      <c r="AD107" s="49">
        <v>62.910971961829752</v>
      </c>
      <c r="AE107" s="49">
        <v>106.09332231000194</v>
      </c>
      <c r="AF107" s="49">
        <v>77.088607504058203</v>
      </c>
      <c r="AG107" s="49">
        <v>10569.09070536055</v>
      </c>
      <c r="AH107" s="49">
        <v>254.81252595351</v>
      </c>
      <c r="AI107" s="49">
        <v>18.851074856602963</v>
      </c>
      <c r="AJ107" s="49">
        <v>16.865487808367163</v>
      </c>
      <c r="AK107" s="49">
        <v>34.968145928482713</v>
      </c>
      <c r="AL107" s="49">
        <v>161.71539311223938</v>
      </c>
      <c r="AM107" s="49">
        <v>8.3128896773625822</v>
      </c>
      <c r="AN107" s="49">
        <v>200.95496301682405</v>
      </c>
      <c r="AO107" s="49">
        <v>3449.4854893432371</v>
      </c>
      <c r="AP107" s="49">
        <v>124.19022049900809</v>
      </c>
      <c r="AQ107" s="49">
        <v>0.17512879984643728</v>
      </c>
      <c r="AR107" s="49">
        <v>10.913504023679661</v>
      </c>
      <c r="AS107" s="49">
        <v>152.99679244615223</v>
      </c>
      <c r="AT107" s="49">
        <v>75.588814007644558</v>
      </c>
      <c r="AU107" s="49">
        <v>236.49439818209066</v>
      </c>
      <c r="AV107" s="49">
        <v>233.74309532488093</v>
      </c>
      <c r="AW107" s="49">
        <v>220.07739636281519</v>
      </c>
      <c r="AX107" s="49">
        <v>152450.25533267407</v>
      </c>
      <c r="AY107" s="49"/>
      <c r="AZ107" s="49">
        <v>1471.9451876888725</v>
      </c>
      <c r="BA107" s="49"/>
      <c r="BB107" s="49"/>
      <c r="BC107" s="49"/>
      <c r="BD107" s="49"/>
      <c r="BE107" s="49"/>
      <c r="BF107" s="49"/>
      <c r="BG107" s="49"/>
      <c r="BH107" s="49"/>
      <c r="BI107" s="49"/>
      <c r="BJ107" s="49"/>
      <c r="BK107" s="49"/>
      <c r="BL107" s="49"/>
      <c r="BM107" s="49"/>
      <c r="BN107" s="49"/>
      <c r="BO107" s="49"/>
      <c r="BP107" s="49"/>
      <c r="BQ107" s="49"/>
      <c r="BR107" s="49"/>
      <c r="BS107" s="49"/>
      <c r="BT107" s="49"/>
      <c r="BU107" s="49"/>
      <c r="BV107" s="49"/>
      <c r="BW107" s="49"/>
      <c r="BX107" s="49"/>
      <c r="BY107" s="49"/>
      <c r="BZ107" s="49"/>
      <c r="CA107" s="49"/>
      <c r="CB107" s="49"/>
      <c r="CC107" s="49"/>
      <c r="CD107" s="49"/>
      <c r="CE107" s="49"/>
      <c r="CF107" s="49"/>
      <c r="CG107" s="49"/>
      <c r="CH107" s="49"/>
      <c r="CI107" s="49"/>
      <c r="CJ107" s="49"/>
      <c r="CK107" s="49"/>
      <c r="CL107" s="49"/>
      <c r="CM107" s="49"/>
      <c r="CN107" s="49"/>
      <c r="CO107" s="49"/>
      <c r="CP107" s="49"/>
      <c r="CQ107" s="49"/>
      <c r="CR107" s="49"/>
      <c r="CS107" s="49"/>
      <c r="CT107" s="49"/>
      <c r="CU107" s="49"/>
      <c r="CV107" s="49"/>
      <c r="CW107" s="49"/>
      <c r="CX107" s="49"/>
      <c r="CY107" s="49"/>
      <c r="CZ107" s="49"/>
      <c r="DA107" s="49"/>
      <c r="DB107" s="49"/>
      <c r="DC107" s="49"/>
      <c r="DD107" s="49"/>
      <c r="DE107" s="49"/>
      <c r="DF107" s="49"/>
      <c r="DG107" s="49"/>
      <c r="DH107" s="49"/>
      <c r="DI107" s="49"/>
      <c r="DJ107" s="49"/>
      <c r="DK107" s="49"/>
      <c r="DL107" s="49">
        <v>4.9357198606361559</v>
      </c>
      <c r="DM107" s="49">
        <v>10.053086061558266</v>
      </c>
      <c r="DN107" s="49">
        <v>12.843488769215744</v>
      </c>
      <c r="DO107" s="49">
        <v>21.236419711016016</v>
      </c>
      <c r="DP107" s="49">
        <v>16.416016721986892</v>
      </c>
      <c r="DQ107" s="49">
        <v>95.90507266508709</v>
      </c>
      <c r="DR107" s="49">
        <v>34.232001447108587</v>
      </c>
      <c r="DS107" s="49">
        <v>80.98853088936815</v>
      </c>
      <c r="DT107" s="49">
        <v>149.37386265187121</v>
      </c>
      <c r="DU107" s="49">
        <v>131.02129162053791</v>
      </c>
      <c r="DV107" s="49">
        <v>58.384749744819707</v>
      </c>
      <c r="DW107" s="49">
        <v>199.96765926191338</v>
      </c>
      <c r="DX107" s="49">
        <v>88.742849731892122</v>
      </c>
      <c r="DY107" s="49">
        <v>123.60867927287258</v>
      </c>
      <c r="DZ107" s="49"/>
      <c r="EA107" s="49"/>
      <c r="EB107" s="49"/>
      <c r="EC107" s="49"/>
      <c r="ED107" s="49"/>
      <c r="EE107" s="49"/>
      <c r="EF107" s="49"/>
      <c r="EG107" s="49"/>
      <c r="EH107" s="49"/>
      <c r="EI107" s="49"/>
      <c r="EJ107" s="49">
        <v>242.74443140025673</v>
      </c>
      <c r="EK107" s="49">
        <v>1686.059523045436</v>
      </c>
      <c r="EL107" s="49">
        <v>174815.46189022981</v>
      </c>
    </row>
    <row r="108" spans="1:142" x14ac:dyDescent="0.25">
      <c r="A108" s="47" t="s">
        <v>456</v>
      </c>
      <c r="B108" s="49">
        <v>8516.1630777573864</v>
      </c>
      <c r="C108" s="49">
        <v>451.17838478462875</v>
      </c>
      <c r="D108" s="49">
        <v>541.08242925724653</v>
      </c>
      <c r="E108" s="49">
        <v>3306.4417692822258</v>
      </c>
      <c r="F108" s="49">
        <v>457.74786775753444</v>
      </c>
      <c r="G108" s="49">
        <v>7542.7804304930114</v>
      </c>
      <c r="H108" s="49">
        <v>5876.5105130757183</v>
      </c>
      <c r="I108" s="49">
        <v>387.79168695244209</v>
      </c>
      <c r="J108" s="49">
        <v>465.13654205794262</v>
      </c>
      <c r="K108" s="49">
        <v>3.3448133608784589E-3</v>
      </c>
      <c r="L108" s="49">
        <v>1887.3221851218689</v>
      </c>
      <c r="M108" s="49">
        <v>555.54754616165769</v>
      </c>
      <c r="N108" s="49">
        <v>445.46204634671273</v>
      </c>
      <c r="O108" s="49">
        <v>595.70944234643139</v>
      </c>
      <c r="P108" s="49">
        <v>117.57762635863575</v>
      </c>
      <c r="Q108" s="49">
        <v>155.94879788432712</v>
      </c>
      <c r="R108" s="49">
        <v>645.05316794687064</v>
      </c>
      <c r="S108" s="49">
        <v>361.62524475500152</v>
      </c>
      <c r="T108" s="49">
        <v>684.6088847875601</v>
      </c>
      <c r="U108" s="49">
        <v>209.34061709643134</v>
      </c>
      <c r="V108" s="49">
        <v>400.70154840906173</v>
      </c>
      <c r="W108" s="49">
        <v>1708.8500771249824</v>
      </c>
      <c r="X108" s="49">
        <v>191.56086375928078</v>
      </c>
      <c r="Y108" s="49">
        <v>480.45266081158331</v>
      </c>
      <c r="Z108" s="49">
        <v>102.24891632076537</v>
      </c>
      <c r="AA108" s="49">
        <v>450.16104411892553</v>
      </c>
      <c r="AB108" s="49">
        <v>694.04061065712949</v>
      </c>
      <c r="AC108" s="49">
        <v>322.72344598497074</v>
      </c>
      <c r="AD108" s="49">
        <v>1309.5309273642238</v>
      </c>
      <c r="AE108" s="49">
        <v>1486.6942377522523</v>
      </c>
      <c r="AF108" s="49">
        <v>493.6420952072246</v>
      </c>
      <c r="AG108" s="49">
        <v>674.66101456827732</v>
      </c>
      <c r="AH108" s="49">
        <v>811.38528210991853</v>
      </c>
      <c r="AI108" s="49">
        <v>130.27849399721853</v>
      </c>
      <c r="AJ108" s="49">
        <v>442.09530383233164</v>
      </c>
      <c r="AK108" s="49">
        <v>508.91280308808189</v>
      </c>
      <c r="AL108" s="49">
        <v>3447.0129206213246</v>
      </c>
      <c r="AM108" s="49">
        <v>1048.4653534556173</v>
      </c>
      <c r="AN108" s="49">
        <v>5160.2309552141469</v>
      </c>
      <c r="AO108" s="49">
        <v>30039.441309758538</v>
      </c>
      <c r="AP108" s="49">
        <v>1766.1476302496353</v>
      </c>
      <c r="AQ108" s="49">
        <v>57.821570162094524</v>
      </c>
      <c r="AR108" s="49">
        <v>756.51497247175894</v>
      </c>
      <c r="AS108" s="49">
        <v>3398.604955221926</v>
      </c>
      <c r="AT108" s="49">
        <v>1450.3815826995374</v>
      </c>
      <c r="AU108" s="49">
        <v>4537.8026370439648</v>
      </c>
      <c r="AV108" s="49">
        <v>2174.3525342341632</v>
      </c>
      <c r="AW108" s="49">
        <v>176416.01962076055</v>
      </c>
      <c r="AX108" s="49">
        <v>86895.833760481968</v>
      </c>
      <c r="AY108" s="49">
        <v>10575.072026760645</v>
      </c>
      <c r="AZ108" s="49">
        <v>21557.65596324591</v>
      </c>
      <c r="BA108" s="49"/>
      <c r="BB108" s="49"/>
      <c r="BC108" s="49"/>
      <c r="BD108" s="49"/>
      <c r="BE108" s="49"/>
      <c r="BF108" s="49"/>
      <c r="BG108" s="49"/>
      <c r="BH108" s="49"/>
      <c r="BI108" s="49"/>
      <c r="BJ108" s="49"/>
      <c r="BK108" s="49"/>
      <c r="BL108" s="49"/>
      <c r="BM108" s="49"/>
      <c r="BN108" s="49"/>
      <c r="BO108" s="49"/>
      <c r="BP108" s="49"/>
      <c r="BQ108" s="49"/>
      <c r="BR108" s="49"/>
      <c r="BS108" s="49"/>
      <c r="BT108" s="49"/>
      <c r="BU108" s="49"/>
      <c r="BV108" s="49"/>
      <c r="BW108" s="49"/>
      <c r="BX108" s="49"/>
      <c r="BY108" s="49"/>
      <c r="BZ108" s="49"/>
      <c r="CA108" s="49"/>
      <c r="CB108" s="49"/>
      <c r="CC108" s="49"/>
      <c r="CD108" s="49"/>
      <c r="CE108" s="49"/>
      <c r="CF108" s="49"/>
      <c r="CG108" s="49"/>
      <c r="CH108" s="49"/>
      <c r="CI108" s="49"/>
      <c r="CJ108" s="49"/>
      <c r="CK108" s="49"/>
      <c r="CL108" s="49"/>
      <c r="CM108" s="49"/>
      <c r="CN108" s="49"/>
      <c r="CO108" s="49"/>
      <c r="CP108" s="49"/>
      <c r="CQ108" s="49"/>
      <c r="CR108" s="49"/>
      <c r="CS108" s="49"/>
      <c r="CT108" s="49"/>
      <c r="CU108" s="49"/>
      <c r="CV108" s="49"/>
      <c r="CW108" s="49"/>
      <c r="CX108" s="49"/>
      <c r="CY108" s="49"/>
      <c r="CZ108" s="49"/>
      <c r="DA108" s="49"/>
      <c r="DB108" s="49"/>
      <c r="DC108" s="49"/>
      <c r="DD108" s="49"/>
      <c r="DE108" s="49"/>
      <c r="DF108" s="49"/>
      <c r="DG108" s="49"/>
      <c r="DH108" s="49"/>
      <c r="DI108" s="49"/>
      <c r="DJ108" s="49"/>
      <c r="DK108" s="49"/>
      <c r="DL108" s="49">
        <v>612.34735203862476</v>
      </c>
      <c r="DM108" s="49">
        <v>1049.032695437023</v>
      </c>
      <c r="DN108" s="49">
        <v>1384.9258965938279</v>
      </c>
      <c r="DO108" s="49">
        <v>1816.9655965853685</v>
      </c>
      <c r="DP108" s="49">
        <v>2197.4034100511171</v>
      </c>
      <c r="DQ108" s="49">
        <v>3464.7098124752611</v>
      </c>
      <c r="DR108" s="49">
        <v>6125.7365968894355</v>
      </c>
      <c r="DS108" s="49">
        <v>12885.381630593169</v>
      </c>
      <c r="DT108" s="49">
        <v>33839.942440733583</v>
      </c>
      <c r="DU108" s="49">
        <v>9646.2134160137866</v>
      </c>
      <c r="DV108" s="49">
        <v>12779.337111122046</v>
      </c>
      <c r="DW108" s="49">
        <v>14212.46544493382</v>
      </c>
      <c r="DX108" s="49">
        <v>19500.278156364602</v>
      </c>
      <c r="DY108" s="49">
        <v>23143.864014228435</v>
      </c>
      <c r="DZ108" s="49"/>
      <c r="EA108" s="49"/>
      <c r="EB108" s="49"/>
      <c r="EC108" s="49"/>
      <c r="ED108" s="49"/>
      <c r="EE108" s="49"/>
      <c r="EF108" s="49"/>
      <c r="EG108" s="49"/>
      <c r="EH108" s="49"/>
      <c r="EI108" s="49"/>
      <c r="EJ108" s="49">
        <v>907.95667330703304</v>
      </c>
      <c r="EK108" s="49">
        <v>26621.23874820942</v>
      </c>
      <c r="EL108" s="49">
        <v>562880.12771810149</v>
      </c>
    </row>
    <row r="109" spans="1:142" x14ac:dyDescent="0.25">
      <c r="A109" s="47" t="s">
        <v>455</v>
      </c>
      <c r="B109" s="49">
        <v>607.91119116122172</v>
      </c>
      <c r="C109" s="49">
        <v>61.114319602298721</v>
      </c>
      <c r="D109" s="49">
        <v>4.642632373956336</v>
      </c>
      <c r="E109" s="49">
        <v>1350.2208838619144</v>
      </c>
      <c r="F109" s="49">
        <v>6381.7367639630102</v>
      </c>
      <c r="G109" s="49">
        <v>5205.9280560968327</v>
      </c>
      <c r="H109" s="49">
        <v>872.59500836361781</v>
      </c>
      <c r="I109" s="49">
        <v>57.582657185190612</v>
      </c>
      <c r="J109" s="49">
        <v>69.06748892972584</v>
      </c>
      <c r="K109" s="49">
        <v>2.8817453421183688E-2</v>
      </c>
      <c r="L109" s="49">
        <v>15218.628475655545</v>
      </c>
      <c r="M109" s="49">
        <v>3640.3039132721924</v>
      </c>
      <c r="N109" s="49">
        <v>1235.1331351304134</v>
      </c>
      <c r="O109" s="49">
        <v>1099.9382234054876</v>
      </c>
      <c r="P109" s="49">
        <v>139.13687550658179</v>
      </c>
      <c r="Q109" s="49">
        <v>413.78542531470481</v>
      </c>
      <c r="R109" s="49">
        <v>1829.1463188605487</v>
      </c>
      <c r="S109" s="49">
        <v>4333.5126433427322</v>
      </c>
      <c r="T109" s="49">
        <v>4461.2221867759908</v>
      </c>
      <c r="U109" s="49">
        <v>1340.1378824654826</v>
      </c>
      <c r="V109" s="49">
        <v>3452.2698163468344</v>
      </c>
      <c r="W109" s="49">
        <v>11449.699812177065</v>
      </c>
      <c r="X109" s="49">
        <v>1060.6774131001575</v>
      </c>
      <c r="Y109" s="49">
        <v>1294.6356931620749</v>
      </c>
      <c r="Z109" s="49">
        <v>454.27235273708595</v>
      </c>
      <c r="AA109" s="49">
        <v>1251.2269412395096</v>
      </c>
      <c r="AB109" s="49">
        <v>4340.8013176815484</v>
      </c>
      <c r="AC109" s="49">
        <v>715.34791669970241</v>
      </c>
      <c r="AD109" s="49">
        <v>3736.7949158701435</v>
      </c>
      <c r="AE109" s="49">
        <v>3391.0620437932594</v>
      </c>
      <c r="AF109" s="49">
        <v>2059.4715767225985</v>
      </c>
      <c r="AG109" s="49">
        <v>1130.8329468686077</v>
      </c>
      <c r="AH109" s="49">
        <v>6629.847234962609</v>
      </c>
      <c r="AI109" s="49">
        <v>783.07536947661754</v>
      </c>
      <c r="AJ109" s="49">
        <v>1309.6119875513778</v>
      </c>
      <c r="AK109" s="49">
        <v>1130.6100373202967</v>
      </c>
      <c r="AL109" s="49">
        <v>3155.5994003174442</v>
      </c>
      <c r="AM109" s="49">
        <v>1203.2239650192764</v>
      </c>
      <c r="AN109" s="49">
        <v>45203.718319128056</v>
      </c>
      <c r="AO109" s="49">
        <v>108244.67489078589</v>
      </c>
      <c r="AP109" s="49">
        <v>9689.4029992484175</v>
      </c>
      <c r="AQ109" s="49">
        <v>105.74934850060812</v>
      </c>
      <c r="AR109" s="49">
        <v>6135.4559562413187</v>
      </c>
      <c r="AS109" s="49">
        <v>5065.6268549517408</v>
      </c>
      <c r="AT109" s="49">
        <v>9770.9327907970419</v>
      </c>
      <c r="AU109" s="49">
        <v>30570.275514621851</v>
      </c>
      <c r="AV109" s="49">
        <v>22116.557831788476</v>
      </c>
      <c r="AW109" s="49">
        <v>22114.234212056825</v>
      </c>
      <c r="AX109" s="49">
        <v>79497.645871703062</v>
      </c>
      <c r="AY109" s="49">
        <v>65628.509953393892</v>
      </c>
      <c r="AZ109" s="49">
        <v>90644.442830368935</v>
      </c>
      <c r="BA109" s="49"/>
      <c r="BB109" s="49"/>
      <c r="BC109" s="49"/>
      <c r="BD109" s="49"/>
      <c r="BE109" s="49"/>
      <c r="BF109" s="49"/>
      <c r="BG109" s="49"/>
      <c r="BH109" s="49"/>
      <c r="BI109" s="49"/>
      <c r="BJ109" s="49"/>
      <c r="BK109" s="49"/>
      <c r="BL109" s="49"/>
      <c r="BM109" s="49"/>
      <c r="BN109" s="49"/>
      <c r="BO109" s="49"/>
      <c r="BP109" s="49"/>
      <c r="BQ109" s="49"/>
      <c r="BR109" s="49"/>
      <c r="BS109" s="49"/>
      <c r="BT109" s="49"/>
      <c r="BU109" s="49"/>
      <c r="BV109" s="49"/>
      <c r="BW109" s="49"/>
      <c r="BX109" s="49"/>
      <c r="BY109" s="49"/>
      <c r="BZ109" s="49"/>
      <c r="CA109" s="49"/>
      <c r="CB109" s="49"/>
      <c r="CC109" s="49"/>
      <c r="CD109" s="49"/>
      <c r="CE109" s="49"/>
      <c r="CF109" s="49"/>
      <c r="CG109" s="49"/>
      <c r="CH109" s="49"/>
      <c r="CI109" s="49"/>
      <c r="CJ109" s="49"/>
      <c r="CK109" s="49"/>
      <c r="CL109" s="49"/>
      <c r="CM109" s="49"/>
      <c r="CN109" s="49"/>
      <c r="CO109" s="49"/>
      <c r="CP109" s="49"/>
      <c r="CQ109" s="49"/>
      <c r="CR109" s="49"/>
      <c r="CS109" s="49"/>
      <c r="CT109" s="49"/>
      <c r="CU109" s="49"/>
      <c r="CV109" s="49"/>
      <c r="CW109" s="49"/>
      <c r="CX109" s="49"/>
      <c r="CY109" s="49"/>
      <c r="CZ109" s="49"/>
      <c r="DA109" s="49"/>
      <c r="DB109" s="49"/>
      <c r="DC109" s="49"/>
      <c r="DD109" s="49"/>
      <c r="DE109" s="49"/>
      <c r="DF109" s="49"/>
      <c r="DG109" s="49"/>
      <c r="DH109" s="49"/>
      <c r="DI109" s="49"/>
      <c r="DJ109" s="49"/>
      <c r="DK109" s="49"/>
      <c r="DL109" s="49">
        <v>3327.4956389549488</v>
      </c>
      <c r="DM109" s="49">
        <v>4647.6226937478914</v>
      </c>
      <c r="DN109" s="49">
        <v>5729.7603196063874</v>
      </c>
      <c r="DO109" s="49">
        <v>7457.592058073692</v>
      </c>
      <c r="DP109" s="49">
        <v>9516.3827380272051</v>
      </c>
      <c r="DQ109" s="49">
        <v>13470.399110946973</v>
      </c>
      <c r="DR109" s="49">
        <v>20851.460688769519</v>
      </c>
      <c r="DS109" s="49">
        <v>35225.402273768006</v>
      </c>
      <c r="DT109" s="49">
        <v>78952.418364298079</v>
      </c>
      <c r="DU109" s="49">
        <v>24201.448765294903</v>
      </c>
      <c r="DV109" s="49">
        <v>24600.324573524376</v>
      </c>
      <c r="DW109" s="49">
        <v>30447.911989389642</v>
      </c>
      <c r="DX109" s="49">
        <v>42045.970500028168</v>
      </c>
      <c r="DY109" s="49">
        <v>48536.093916917263</v>
      </c>
      <c r="DZ109" s="49"/>
      <c r="EA109" s="49"/>
      <c r="EB109" s="49"/>
      <c r="EC109" s="49"/>
      <c r="ED109" s="49"/>
      <c r="EE109" s="49"/>
      <c r="EF109" s="49"/>
      <c r="EG109" s="49"/>
      <c r="EH109" s="49">
        <v>45612.827734111001</v>
      </c>
      <c r="EI109" s="49">
        <v>2429.658428840346</v>
      </c>
      <c r="EJ109" s="49">
        <v>1966.2137447015164</v>
      </c>
      <c r="EK109" s="49">
        <v>43587.005112188941</v>
      </c>
      <c r="EL109" s="49">
        <v>1034264.049664542</v>
      </c>
    </row>
    <row r="110" spans="1:142" x14ac:dyDescent="0.25">
      <c r="A110" s="47" t="s">
        <v>454</v>
      </c>
      <c r="B110" s="49"/>
      <c r="C110" s="49"/>
      <c r="D110" s="49"/>
      <c r="E110" s="49"/>
      <c r="F110" s="49"/>
      <c r="G110" s="49"/>
      <c r="H110" s="49"/>
      <c r="I110" s="49"/>
      <c r="J110" s="49"/>
      <c r="K110" s="49"/>
      <c r="L110" s="49"/>
      <c r="M110" s="49"/>
      <c r="N110" s="49"/>
      <c r="O110" s="49"/>
      <c r="P110" s="49"/>
      <c r="Q110" s="49"/>
      <c r="R110" s="49"/>
      <c r="S110" s="49"/>
      <c r="T110" s="49"/>
      <c r="U110" s="49"/>
      <c r="V110" s="49"/>
      <c r="W110" s="49"/>
      <c r="X110" s="49"/>
      <c r="Y110" s="49"/>
      <c r="Z110" s="49"/>
      <c r="AA110" s="49"/>
      <c r="AB110" s="49"/>
      <c r="AC110" s="49"/>
      <c r="AD110" s="49"/>
      <c r="AE110" s="49"/>
      <c r="AF110" s="49"/>
      <c r="AG110" s="49"/>
      <c r="AH110" s="49"/>
      <c r="AI110" s="49"/>
      <c r="AJ110" s="49"/>
      <c r="AK110" s="49"/>
      <c r="AL110" s="49"/>
      <c r="AM110" s="49"/>
      <c r="AN110" s="49"/>
      <c r="AO110" s="49"/>
      <c r="AP110" s="49"/>
      <c r="AQ110" s="49">
        <v>4.6943247607748182</v>
      </c>
      <c r="AR110" s="49">
        <v>54.188777600278719</v>
      </c>
      <c r="AS110" s="49">
        <v>89.646798268377026</v>
      </c>
      <c r="AT110" s="49">
        <v>190.77404515075662</v>
      </c>
      <c r="AU110" s="49">
        <v>596.87393682520724</v>
      </c>
      <c r="AV110" s="49">
        <v>560.22247624903957</v>
      </c>
      <c r="AW110" s="49">
        <v>84.842557830949588</v>
      </c>
      <c r="AX110" s="49"/>
      <c r="AY110" s="49">
        <v>55310.822173774352</v>
      </c>
      <c r="AZ110" s="49">
        <v>6982.9232779642034</v>
      </c>
      <c r="BA110" s="49"/>
      <c r="BB110" s="49"/>
      <c r="BC110" s="49"/>
      <c r="BD110" s="49"/>
      <c r="BE110" s="49"/>
      <c r="BF110" s="49"/>
      <c r="BG110" s="49"/>
      <c r="BH110" s="49"/>
      <c r="BI110" s="49"/>
      <c r="BJ110" s="49"/>
      <c r="BK110" s="49"/>
      <c r="BL110" s="49"/>
      <c r="BM110" s="49"/>
      <c r="BN110" s="49"/>
      <c r="BO110" s="49"/>
      <c r="BP110" s="49"/>
      <c r="BQ110" s="49"/>
      <c r="BR110" s="49"/>
      <c r="BS110" s="49"/>
      <c r="BT110" s="49"/>
      <c r="BU110" s="49"/>
      <c r="BV110" s="49"/>
      <c r="BW110" s="49"/>
      <c r="BX110" s="49"/>
      <c r="BY110" s="49"/>
      <c r="BZ110" s="49"/>
      <c r="CA110" s="49"/>
      <c r="CB110" s="49"/>
      <c r="CC110" s="49"/>
      <c r="CD110" s="49"/>
      <c r="CE110" s="49"/>
      <c r="CF110" s="49"/>
      <c r="CG110" s="49"/>
      <c r="CH110" s="49"/>
      <c r="CI110" s="49"/>
      <c r="CJ110" s="49"/>
      <c r="CK110" s="49"/>
      <c r="CL110" s="49"/>
      <c r="CM110" s="49"/>
      <c r="CN110" s="49"/>
      <c r="CO110" s="49"/>
      <c r="CP110" s="49"/>
      <c r="CQ110" s="49"/>
      <c r="CR110" s="49"/>
      <c r="CS110" s="49"/>
      <c r="CT110" s="49"/>
      <c r="CU110" s="49"/>
      <c r="CV110" s="49"/>
      <c r="CW110" s="49"/>
      <c r="CX110" s="49"/>
      <c r="CY110" s="49"/>
      <c r="CZ110" s="49"/>
      <c r="DA110" s="49"/>
      <c r="DB110" s="49"/>
      <c r="DC110" s="49"/>
      <c r="DD110" s="49"/>
      <c r="DE110" s="49"/>
      <c r="DF110" s="49"/>
      <c r="DG110" s="49"/>
      <c r="DH110" s="49"/>
      <c r="DI110" s="49"/>
      <c r="DJ110" s="49"/>
      <c r="DK110" s="49"/>
      <c r="DL110" s="49">
        <v>65.961487190127869</v>
      </c>
      <c r="DM110" s="49">
        <v>152.40608885223102</v>
      </c>
      <c r="DN110" s="49">
        <v>256.99863276932746</v>
      </c>
      <c r="DO110" s="49">
        <v>325.54928202469637</v>
      </c>
      <c r="DP110" s="49">
        <v>409.22487314519162</v>
      </c>
      <c r="DQ110" s="49">
        <v>556.89695210281707</v>
      </c>
      <c r="DR110" s="49">
        <v>922.99218063199589</v>
      </c>
      <c r="DS110" s="49">
        <v>1549.9868688836334</v>
      </c>
      <c r="DT110" s="49">
        <v>3379.9713656946328</v>
      </c>
      <c r="DU110" s="49">
        <v>1139.9903422757047</v>
      </c>
      <c r="DV110" s="49">
        <v>938.99204508498826</v>
      </c>
      <c r="DW110" s="49">
        <v>1609.9863605823546</v>
      </c>
      <c r="DX110" s="49">
        <v>1235.9244295451656</v>
      </c>
      <c r="DY110" s="49">
        <v>3736.8751420915864</v>
      </c>
      <c r="DZ110" s="49">
        <v>650868</v>
      </c>
      <c r="EA110" s="49"/>
      <c r="EB110" s="49"/>
      <c r="EC110" s="49"/>
      <c r="ED110" s="49"/>
      <c r="EE110" s="49"/>
      <c r="EF110" s="49"/>
      <c r="EG110" s="49"/>
      <c r="EH110" s="49"/>
      <c r="EI110" s="49"/>
      <c r="EJ110" s="49">
        <v>114.89382935585093</v>
      </c>
      <c r="EK110" s="49">
        <v>620.09139797491093</v>
      </c>
      <c r="EL110" s="49">
        <v>731759.72964662907</v>
      </c>
    </row>
    <row r="111" spans="1:142" x14ac:dyDescent="0.25">
      <c r="A111" s="47" t="s">
        <v>453</v>
      </c>
      <c r="B111" s="49">
        <v>4521.9611430812147</v>
      </c>
      <c r="C111" s="49">
        <v>464.14264650904687</v>
      </c>
      <c r="D111" s="49">
        <v>92.798426569591527</v>
      </c>
      <c r="E111" s="49">
        <v>685.07977572441666</v>
      </c>
      <c r="F111" s="49">
        <v>1858.3874239891518</v>
      </c>
      <c r="G111" s="49">
        <v>1851.3166540729744</v>
      </c>
      <c r="H111" s="49">
        <v>682.18063754698142</v>
      </c>
      <c r="I111" s="49">
        <v>45.017188287505711</v>
      </c>
      <c r="J111" s="49">
        <v>53.995843639086701</v>
      </c>
      <c r="K111" s="49">
        <v>1.3973339183313864E-2</v>
      </c>
      <c r="L111" s="49">
        <v>15327.241919790589</v>
      </c>
      <c r="M111" s="49">
        <v>2871.8047425017539</v>
      </c>
      <c r="N111" s="49">
        <v>758.20337686850621</v>
      </c>
      <c r="O111" s="49">
        <v>6541.7442239771099</v>
      </c>
      <c r="P111" s="49">
        <v>1505.7952648812334</v>
      </c>
      <c r="Q111" s="49">
        <v>191.96304417482733</v>
      </c>
      <c r="R111" s="49">
        <v>2156.2123644223066</v>
      </c>
      <c r="S111" s="49">
        <v>3235.4830067786938</v>
      </c>
      <c r="T111" s="49">
        <v>1617.3551358266127</v>
      </c>
      <c r="U111" s="49">
        <v>535.51496716844497</v>
      </c>
      <c r="V111" s="49">
        <v>1673.9764055858586</v>
      </c>
      <c r="W111" s="49">
        <v>2773.0188004892739</v>
      </c>
      <c r="X111" s="49">
        <v>213.5651516217381</v>
      </c>
      <c r="Y111" s="49">
        <v>743.11467646397841</v>
      </c>
      <c r="Z111" s="49">
        <v>134.97217186743845</v>
      </c>
      <c r="AA111" s="49">
        <v>656.17741517502589</v>
      </c>
      <c r="AB111" s="49">
        <v>3623.9837227947141</v>
      </c>
      <c r="AC111" s="49">
        <v>764.49189594576274</v>
      </c>
      <c r="AD111" s="49">
        <v>1324.0393450690831</v>
      </c>
      <c r="AE111" s="49">
        <v>1337.0060187436272</v>
      </c>
      <c r="AF111" s="49">
        <v>2086.9865895215175</v>
      </c>
      <c r="AG111" s="49">
        <v>480.75147173077352</v>
      </c>
      <c r="AH111" s="49">
        <v>3701.7410746805308</v>
      </c>
      <c r="AI111" s="49">
        <v>564.14802427294489</v>
      </c>
      <c r="AJ111" s="49">
        <v>537.46236188388912</v>
      </c>
      <c r="AK111" s="49">
        <v>2143.6610171073321</v>
      </c>
      <c r="AL111" s="49">
        <v>161.50071856495569</v>
      </c>
      <c r="AM111" s="49">
        <v>233.19693353334529</v>
      </c>
      <c r="AN111" s="49">
        <v>51150.992207339514</v>
      </c>
      <c r="AO111" s="49">
        <v>94939.774433924249</v>
      </c>
      <c r="AP111" s="49">
        <v>15561.498447637674</v>
      </c>
      <c r="AQ111" s="49">
        <v>25.821079037401208</v>
      </c>
      <c r="AR111" s="49">
        <v>311.91097185400133</v>
      </c>
      <c r="AS111" s="49">
        <v>967.8311021268056</v>
      </c>
      <c r="AT111" s="49">
        <v>10246.383108701455</v>
      </c>
      <c r="AU111" s="49">
        <v>32057.814885022824</v>
      </c>
      <c r="AV111" s="49">
        <v>3230.5627037278755</v>
      </c>
      <c r="AW111" s="49">
        <v>59429.961586068021</v>
      </c>
      <c r="AX111" s="49">
        <v>45535.114149381378</v>
      </c>
      <c r="AY111" s="49">
        <v>11186.151445058902</v>
      </c>
      <c r="AZ111" s="49">
        <v>9730.1623865738238</v>
      </c>
      <c r="BA111" s="49"/>
      <c r="BB111" s="49"/>
      <c r="BC111" s="49"/>
      <c r="BD111" s="49"/>
      <c r="BE111" s="49"/>
      <c r="BF111" s="49"/>
      <c r="BG111" s="49"/>
      <c r="BH111" s="49"/>
      <c r="BI111" s="49"/>
      <c r="BJ111" s="49"/>
      <c r="BK111" s="49"/>
      <c r="BL111" s="49"/>
      <c r="BM111" s="49"/>
      <c r="BN111" s="49"/>
      <c r="BO111" s="49"/>
      <c r="BP111" s="49"/>
      <c r="BQ111" s="49"/>
      <c r="BR111" s="49"/>
      <c r="BS111" s="49"/>
      <c r="BT111" s="49"/>
      <c r="BU111" s="49"/>
      <c r="BV111" s="49"/>
      <c r="BW111" s="49"/>
      <c r="BX111" s="49"/>
      <c r="BY111" s="49"/>
      <c r="BZ111" s="49"/>
      <c r="CA111" s="49"/>
      <c r="CB111" s="49"/>
      <c r="CC111" s="49"/>
      <c r="CD111" s="49"/>
      <c r="CE111" s="49"/>
      <c r="CF111" s="49"/>
      <c r="CG111" s="49"/>
      <c r="CH111" s="49"/>
      <c r="CI111" s="49"/>
      <c r="CJ111" s="49"/>
      <c r="CK111" s="49"/>
      <c r="CL111" s="49"/>
      <c r="CM111" s="49"/>
      <c r="CN111" s="49"/>
      <c r="CO111" s="49"/>
      <c r="CP111" s="49"/>
      <c r="CQ111" s="49"/>
      <c r="CR111" s="49"/>
      <c r="CS111" s="49"/>
      <c r="CT111" s="49"/>
      <c r="CU111" s="49"/>
      <c r="CV111" s="49"/>
      <c r="CW111" s="49"/>
      <c r="CX111" s="49"/>
      <c r="CY111" s="49"/>
      <c r="CZ111" s="49"/>
      <c r="DA111" s="49"/>
      <c r="DB111" s="49"/>
      <c r="DC111" s="49"/>
      <c r="DD111" s="49"/>
      <c r="DE111" s="49"/>
      <c r="DF111" s="49"/>
      <c r="DG111" s="49"/>
      <c r="DH111" s="49"/>
      <c r="DI111" s="49"/>
      <c r="DJ111" s="49"/>
      <c r="DK111" s="49"/>
      <c r="DL111" s="49">
        <v>2034.0628969308723</v>
      </c>
      <c r="DM111" s="49">
        <v>3486.944707484331</v>
      </c>
      <c r="DN111" s="49">
        <v>5032.933268045238</v>
      </c>
      <c r="DO111" s="49">
        <v>5995.7724239060663</v>
      </c>
      <c r="DP111" s="49">
        <v>8533.7740661231219</v>
      </c>
      <c r="DQ111" s="49">
        <v>9927.5210708705617</v>
      </c>
      <c r="DR111" s="49">
        <v>13781.83561121604</v>
      </c>
      <c r="DS111" s="49">
        <v>24080.180145387298</v>
      </c>
      <c r="DT111" s="49">
        <v>50613.79925742725</v>
      </c>
      <c r="DU111" s="49">
        <v>16128.647512651867</v>
      </c>
      <c r="DV111" s="49">
        <v>15569.18740057274</v>
      </c>
      <c r="DW111" s="49">
        <v>21143.740839585098</v>
      </c>
      <c r="DX111" s="49">
        <v>29801.448816482036</v>
      </c>
      <c r="DY111" s="49">
        <v>31395.39525709868</v>
      </c>
      <c r="DZ111" s="49"/>
      <c r="EA111" s="49"/>
      <c r="EB111" s="49"/>
      <c r="EC111" s="49"/>
      <c r="ED111" s="49"/>
      <c r="EE111" s="49"/>
      <c r="EF111" s="49"/>
      <c r="EG111" s="49"/>
      <c r="EH111" s="49"/>
      <c r="EI111" s="49"/>
      <c r="EJ111" s="49">
        <v>1418.6060794958441</v>
      </c>
      <c r="EK111" s="49">
        <v>19437.343155560604</v>
      </c>
      <c r="EL111" s="49">
        <v>660905.17656949256</v>
      </c>
    </row>
    <row r="112" spans="1:142" x14ac:dyDescent="0.25">
      <c r="A112" s="47" t="s">
        <v>452</v>
      </c>
      <c r="B112" s="49"/>
      <c r="C112" s="49"/>
      <c r="D112" s="49"/>
      <c r="E112" s="49"/>
      <c r="F112" s="49"/>
      <c r="G112" s="49"/>
      <c r="H112" s="49"/>
      <c r="I112" s="49"/>
      <c r="J112" s="49"/>
      <c r="K112" s="49"/>
      <c r="L112" s="49"/>
      <c r="M112" s="49"/>
      <c r="N112" s="49"/>
      <c r="O112" s="49"/>
      <c r="P112" s="49"/>
      <c r="Q112" s="49"/>
      <c r="R112" s="49"/>
      <c r="S112" s="49"/>
      <c r="T112" s="49"/>
      <c r="U112" s="49"/>
      <c r="V112" s="49"/>
      <c r="W112" s="49"/>
      <c r="X112" s="49"/>
      <c r="Y112" s="49"/>
      <c r="Z112" s="49"/>
      <c r="AA112" s="49"/>
      <c r="AB112" s="49"/>
      <c r="AC112" s="49"/>
      <c r="AD112" s="49"/>
      <c r="AE112" s="49"/>
      <c r="AF112" s="49"/>
      <c r="AG112" s="49"/>
      <c r="AH112" s="49"/>
      <c r="AI112" s="49"/>
      <c r="AJ112" s="49"/>
      <c r="AK112" s="49"/>
      <c r="AL112" s="49">
        <v>2551.4869985177265</v>
      </c>
      <c r="AM112" s="49"/>
      <c r="AN112" s="49"/>
      <c r="AO112" s="49"/>
      <c r="AP112" s="49"/>
      <c r="AQ112" s="49"/>
      <c r="AR112" s="49"/>
      <c r="AS112" s="49"/>
      <c r="AT112" s="49"/>
      <c r="AU112" s="49"/>
      <c r="AV112" s="49"/>
      <c r="AW112" s="49"/>
      <c r="AX112" s="49"/>
      <c r="AY112" s="49"/>
      <c r="AZ112" s="49"/>
      <c r="BA112" s="49"/>
      <c r="BB112" s="49"/>
      <c r="BC112" s="49"/>
      <c r="BD112" s="49"/>
      <c r="BE112" s="49"/>
      <c r="BF112" s="49"/>
      <c r="BG112" s="49"/>
      <c r="BH112" s="49"/>
      <c r="BI112" s="49"/>
      <c r="BJ112" s="49"/>
      <c r="BK112" s="49"/>
      <c r="BL112" s="49"/>
      <c r="BM112" s="49"/>
      <c r="BN112" s="49"/>
      <c r="BO112" s="49"/>
      <c r="BP112" s="49"/>
      <c r="BQ112" s="49"/>
      <c r="BR112" s="49"/>
      <c r="BS112" s="49"/>
      <c r="BT112" s="49"/>
      <c r="BU112" s="49"/>
      <c r="BV112" s="49"/>
      <c r="BW112" s="49"/>
      <c r="BX112" s="49"/>
      <c r="BY112" s="49"/>
      <c r="BZ112" s="49"/>
      <c r="CA112" s="49"/>
      <c r="CB112" s="49"/>
      <c r="CC112" s="49"/>
      <c r="CD112" s="49"/>
      <c r="CE112" s="49"/>
      <c r="CF112" s="49"/>
      <c r="CG112" s="49"/>
      <c r="CH112" s="49"/>
      <c r="CI112" s="49"/>
      <c r="CJ112" s="49"/>
      <c r="CK112" s="49"/>
      <c r="CL112" s="49"/>
      <c r="CM112" s="49"/>
      <c r="CN112" s="49"/>
      <c r="CO112" s="49"/>
      <c r="CP112" s="49"/>
      <c r="CQ112" s="49"/>
      <c r="CR112" s="49"/>
      <c r="CS112" s="49"/>
      <c r="CT112" s="49"/>
      <c r="CU112" s="49"/>
      <c r="CV112" s="49"/>
      <c r="CW112" s="49"/>
      <c r="CX112" s="49"/>
      <c r="CY112" s="49"/>
      <c r="CZ112" s="49"/>
      <c r="DA112" s="49"/>
      <c r="DB112" s="49"/>
      <c r="DC112" s="49"/>
      <c r="DD112" s="49"/>
      <c r="DE112" s="49"/>
      <c r="DF112" s="49"/>
      <c r="DG112" s="49"/>
      <c r="DH112" s="49"/>
      <c r="DI112" s="49"/>
      <c r="DJ112" s="49"/>
      <c r="DK112" s="49"/>
      <c r="DL112" s="49"/>
      <c r="DM112" s="49"/>
      <c r="DN112" s="49"/>
      <c r="DO112" s="49"/>
      <c r="DP112" s="49"/>
      <c r="DQ112" s="49"/>
      <c r="DR112" s="49"/>
      <c r="DS112" s="49"/>
      <c r="DT112" s="49"/>
      <c r="DU112" s="49"/>
      <c r="DV112" s="49"/>
      <c r="DW112" s="49"/>
      <c r="DX112" s="49"/>
      <c r="DY112" s="49"/>
      <c r="DZ112" s="49"/>
      <c r="EA112" s="49"/>
      <c r="EB112" s="49"/>
      <c r="EC112" s="49"/>
      <c r="ED112" s="49"/>
      <c r="EE112" s="49"/>
      <c r="EF112" s="49"/>
      <c r="EG112" s="49"/>
      <c r="EH112" s="49"/>
      <c r="EI112" s="49">
        <v>2681.4064369354828</v>
      </c>
      <c r="EJ112" s="49"/>
      <c r="EK112" s="49"/>
      <c r="EL112" s="49">
        <v>5232.8934354532093</v>
      </c>
    </row>
    <row r="113" spans="1:142" x14ac:dyDescent="0.25">
      <c r="A113" s="47" t="s">
        <v>451</v>
      </c>
      <c r="B113" s="49"/>
      <c r="C113" s="49"/>
      <c r="D113" s="49"/>
      <c r="E113" s="49"/>
      <c r="F113" s="49"/>
      <c r="G113" s="49"/>
      <c r="H113" s="49"/>
      <c r="I113" s="49"/>
      <c r="J113" s="49"/>
      <c r="K113" s="49"/>
      <c r="L113" s="49"/>
      <c r="M113" s="49"/>
      <c r="N113" s="49"/>
      <c r="O113" s="49"/>
      <c r="P113" s="49"/>
      <c r="Q113" s="49"/>
      <c r="R113" s="49"/>
      <c r="S113" s="49"/>
      <c r="T113" s="49"/>
      <c r="U113" s="49"/>
      <c r="V113" s="49"/>
      <c r="W113" s="49"/>
      <c r="X113" s="49"/>
      <c r="Y113" s="49"/>
      <c r="Z113" s="49"/>
      <c r="AA113" s="49"/>
      <c r="AB113" s="49"/>
      <c r="AC113" s="49"/>
      <c r="AD113" s="49"/>
      <c r="AE113" s="49"/>
      <c r="AF113" s="49"/>
      <c r="AG113" s="49"/>
      <c r="AH113" s="49"/>
      <c r="AI113" s="49"/>
      <c r="AJ113" s="49"/>
      <c r="AK113" s="49"/>
      <c r="AL113" s="49"/>
      <c r="AM113" s="49"/>
      <c r="AN113" s="49"/>
      <c r="AO113" s="49"/>
      <c r="AP113" s="49"/>
      <c r="AQ113" s="49"/>
      <c r="AR113" s="49"/>
      <c r="AS113" s="49"/>
      <c r="AT113" s="49"/>
      <c r="AU113" s="49"/>
      <c r="AV113" s="49"/>
      <c r="AW113" s="49"/>
      <c r="AX113" s="49"/>
      <c r="AY113" s="49"/>
      <c r="AZ113" s="49"/>
      <c r="BA113" s="49">
        <v>23896.734331005158</v>
      </c>
      <c r="BB113" s="49">
        <v>1356.4778570889844</v>
      </c>
      <c r="BC113" s="49">
        <v>1684.536061266135</v>
      </c>
      <c r="BD113" s="49"/>
      <c r="BE113" s="49">
        <v>5660.7799178137448</v>
      </c>
      <c r="BF113" s="49">
        <v>222.16156527132279</v>
      </c>
      <c r="BG113" s="49">
        <v>12882.07637076112</v>
      </c>
      <c r="BH113" s="49"/>
      <c r="BI113" s="49"/>
      <c r="BJ113" s="49"/>
      <c r="BK113" s="49">
        <v>95511.761661208584</v>
      </c>
      <c r="BL113" s="49">
        <v>44873.530968934312</v>
      </c>
      <c r="BM113" s="49">
        <v>4382.6276267768526</v>
      </c>
      <c r="BN113" s="49">
        <v>20322.298961141802</v>
      </c>
      <c r="BO113" s="49">
        <v>2299.4430163238608</v>
      </c>
      <c r="BP113" s="49">
        <v>4559.1049596695448</v>
      </c>
      <c r="BQ113" s="49">
        <v>10749.42001399708</v>
      </c>
      <c r="BR113" s="49">
        <v>26913.239419277586</v>
      </c>
      <c r="BS113" s="49">
        <v>22937.287676739943</v>
      </c>
      <c r="BT113" s="49">
        <v>39339.266755302873</v>
      </c>
      <c r="BU113" s="49">
        <v>44287.570759896822</v>
      </c>
      <c r="BV113" s="49">
        <v>7844.9335126376718</v>
      </c>
      <c r="BW113" s="49">
        <v>37371.134715855165</v>
      </c>
      <c r="BX113" s="49">
        <v>41614.1652551527</v>
      </c>
      <c r="BY113" s="49">
        <v>6121.33428812286</v>
      </c>
      <c r="BZ113" s="49">
        <v>26754.823687401902</v>
      </c>
      <c r="CA113" s="49">
        <v>4427.6371892288598</v>
      </c>
      <c r="CB113" s="49">
        <v>24576.309118232915</v>
      </c>
      <c r="CC113" s="49">
        <v>48540.953985558626</v>
      </c>
      <c r="CD113" s="49">
        <v>22655.212433175529</v>
      </c>
      <c r="CE113" s="49">
        <v>27679.548623987939</v>
      </c>
      <c r="CF113" s="49">
        <v>27490.69456641432</v>
      </c>
      <c r="CG113" s="49">
        <v>23177.748871278407</v>
      </c>
      <c r="CH113" s="49">
        <v>14441.048081288409</v>
      </c>
      <c r="CI113" s="49">
        <v>88408.818168387312</v>
      </c>
      <c r="CJ113" s="49">
        <v>2365.2123862746366</v>
      </c>
      <c r="CK113" s="49">
        <v>7385.5234780039536</v>
      </c>
      <c r="CL113" s="49">
        <v>11133.149859885598</v>
      </c>
      <c r="CM113" s="49"/>
      <c r="CN113" s="49"/>
      <c r="CO113" s="49"/>
      <c r="CP113" s="49"/>
      <c r="CQ113" s="49"/>
      <c r="CR113" s="49"/>
      <c r="CS113" s="49"/>
      <c r="CT113" s="49"/>
      <c r="CU113" s="49"/>
      <c r="CV113" s="49"/>
      <c r="CW113" s="49"/>
      <c r="CX113" s="49"/>
      <c r="CY113" s="49"/>
      <c r="CZ113" s="49"/>
      <c r="DA113" s="49"/>
      <c r="DB113" s="49">
        <v>428.7371447928071</v>
      </c>
      <c r="DC113" s="49"/>
      <c r="DD113" s="49"/>
      <c r="DE113" s="49"/>
      <c r="DF113" s="49"/>
      <c r="DG113" s="49"/>
      <c r="DH113" s="49"/>
      <c r="DI113" s="49"/>
      <c r="DJ113" s="49"/>
      <c r="DK113" s="49"/>
      <c r="DL113" s="49"/>
      <c r="DM113" s="49"/>
      <c r="DN113" s="49"/>
      <c r="DO113" s="49"/>
      <c r="DP113" s="49"/>
      <c r="DQ113" s="49"/>
      <c r="DR113" s="49"/>
      <c r="DS113" s="49"/>
      <c r="DT113" s="49"/>
      <c r="DU113" s="49"/>
      <c r="DV113" s="49"/>
      <c r="DW113" s="49"/>
      <c r="DX113" s="49"/>
      <c r="DY113" s="49"/>
      <c r="DZ113" s="49"/>
      <c r="EA113" s="49"/>
      <c r="EB113" s="49"/>
      <c r="EC113" s="49"/>
      <c r="ED113" s="49"/>
      <c r="EE113" s="49"/>
      <c r="EF113" s="49"/>
      <c r="EG113" s="49"/>
      <c r="EH113" s="49"/>
      <c r="EI113" s="49"/>
      <c r="EJ113" s="49"/>
      <c r="EK113" s="49"/>
      <c r="EL113" s="49">
        <v>784295.30328815524</v>
      </c>
    </row>
    <row r="114" spans="1:142" x14ac:dyDescent="0.25">
      <c r="A114" s="47" t="s">
        <v>327</v>
      </c>
      <c r="B114" s="49">
        <v>4175.5807725469886</v>
      </c>
      <c r="C114" s="49">
        <v>838.97480276604995</v>
      </c>
      <c r="D114" s="49">
        <v>183.41828805573343</v>
      </c>
      <c r="E114" s="49">
        <v>1231.3532734022197</v>
      </c>
      <c r="F114" s="49">
        <v>2307.1530276613476</v>
      </c>
      <c r="G114" s="49">
        <v>4749.2565962723284</v>
      </c>
      <c r="H114" s="49">
        <v>293.58980392936957</v>
      </c>
      <c r="I114" s="49">
        <v>19.374029040614761</v>
      </c>
      <c r="J114" s="49">
        <v>23.238169297803616</v>
      </c>
      <c r="K114" s="49">
        <v>3.9237737333352093E-5</v>
      </c>
      <c r="L114" s="49">
        <v>1661.4165310113679</v>
      </c>
      <c r="M114" s="49">
        <v>952.55202364129605</v>
      </c>
      <c r="N114" s="49">
        <v>124.10196885929525</v>
      </c>
      <c r="O114" s="49">
        <v>392.47823765892537</v>
      </c>
      <c r="P114" s="49">
        <v>1.8024676052505684</v>
      </c>
      <c r="Q114" s="49">
        <v>32.377919602830417</v>
      </c>
      <c r="R114" s="49">
        <v>1007.3336313747963</v>
      </c>
      <c r="S114" s="49">
        <v>139.9390426722816</v>
      </c>
      <c r="T114" s="49">
        <v>188.83264215642592</v>
      </c>
      <c r="U114" s="49">
        <v>21.983296387092299</v>
      </c>
      <c r="V114" s="49">
        <v>4.7005977342224412</v>
      </c>
      <c r="W114" s="49">
        <v>320.65439285627565</v>
      </c>
      <c r="X114" s="49">
        <v>70.643018487730345</v>
      </c>
      <c r="Y114" s="49">
        <v>198.7116961828647</v>
      </c>
      <c r="Z114" s="49">
        <v>25.042714733898777</v>
      </c>
      <c r="AA114" s="49">
        <v>572.48245411191249</v>
      </c>
      <c r="AB114" s="49">
        <v>562.87366882316587</v>
      </c>
      <c r="AC114" s="49">
        <v>49.821445459610928</v>
      </c>
      <c r="AD114" s="49">
        <v>1209.6313322592071</v>
      </c>
      <c r="AE114" s="49">
        <v>398.34272817957338</v>
      </c>
      <c r="AF114" s="49">
        <v>356.11249357972184</v>
      </c>
      <c r="AG114" s="49">
        <v>7.1613991924958835</v>
      </c>
      <c r="AH114" s="49">
        <v>369.9212887070492</v>
      </c>
      <c r="AI114" s="49"/>
      <c r="AJ114" s="49">
        <v>449.86941563690976</v>
      </c>
      <c r="AK114" s="49">
        <v>176.35232508504205</v>
      </c>
      <c r="AL114" s="49">
        <v>410.04551253190158</v>
      </c>
      <c r="AM114" s="49">
        <v>649.97337398785203</v>
      </c>
      <c r="AN114" s="49">
        <v>4245.1473981759718</v>
      </c>
      <c r="AO114" s="49">
        <v>8550.8376159842319</v>
      </c>
      <c r="AP114" s="49">
        <v>435.43621414760366</v>
      </c>
      <c r="AQ114" s="49"/>
      <c r="AR114" s="49">
        <v>45.214045189453252</v>
      </c>
      <c r="AS114" s="49">
        <v>283.07795750338016</v>
      </c>
      <c r="AT114" s="49">
        <v>805.39937664068918</v>
      </c>
      <c r="AU114" s="49">
        <v>2519.8495753036632</v>
      </c>
      <c r="AV114" s="49">
        <v>135.30860457243139</v>
      </c>
      <c r="AW114" s="49">
        <v>756.37380926383105</v>
      </c>
      <c r="AX114" s="49">
        <v>1649.2329093227308</v>
      </c>
      <c r="AY114" s="49">
        <v>8841.6309191126911</v>
      </c>
      <c r="AZ114" s="49">
        <v>27712.440917775602</v>
      </c>
      <c r="BA114" s="49"/>
      <c r="BB114" s="49"/>
      <c r="BC114" s="49"/>
      <c r="BD114" s="49"/>
      <c r="BE114" s="49"/>
      <c r="BF114" s="49"/>
      <c r="BG114" s="49"/>
      <c r="BH114" s="49"/>
      <c r="BI114" s="49"/>
      <c r="BJ114" s="49"/>
      <c r="BK114" s="49"/>
      <c r="BL114" s="49"/>
      <c r="BM114" s="49"/>
      <c r="BN114" s="49"/>
      <c r="BO114" s="49"/>
      <c r="BP114" s="49"/>
      <c r="BQ114" s="49"/>
      <c r="BR114" s="49"/>
      <c r="BS114" s="49"/>
      <c r="BT114" s="49"/>
      <c r="BU114" s="49"/>
      <c r="BV114" s="49"/>
      <c r="BW114" s="49"/>
      <c r="BX114" s="49"/>
      <c r="BY114" s="49"/>
      <c r="BZ114" s="49"/>
      <c r="CA114" s="49"/>
      <c r="CB114" s="49"/>
      <c r="CC114" s="49"/>
      <c r="CD114" s="49"/>
      <c r="CE114" s="49"/>
      <c r="CF114" s="49"/>
      <c r="CG114" s="49"/>
      <c r="CH114" s="49"/>
      <c r="CI114" s="49"/>
      <c r="CJ114" s="49"/>
      <c r="CK114" s="49"/>
      <c r="CL114" s="49"/>
      <c r="CM114" s="49"/>
      <c r="CN114" s="49"/>
      <c r="CO114" s="49"/>
      <c r="CP114" s="49"/>
      <c r="CQ114" s="49"/>
      <c r="CR114" s="49"/>
      <c r="CS114" s="49"/>
      <c r="CT114" s="49"/>
      <c r="CU114" s="49"/>
      <c r="CV114" s="49"/>
      <c r="CW114" s="49"/>
      <c r="CX114" s="49"/>
      <c r="CY114" s="49"/>
      <c r="CZ114" s="49"/>
      <c r="DA114" s="49"/>
      <c r="DB114" s="49"/>
      <c r="DC114" s="49"/>
      <c r="DD114" s="49"/>
      <c r="DE114" s="49"/>
      <c r="DF114" s="49"/>
      <c r="DG114" s="49"/>
      <c r="DH114" s="49"/>
      <c r="DI114" s="49"/>
      <c r="DJ114" s="49"/>
      <c r="DK114" s="49"/>
      <c r="DL114" s="49"/>
      <c r="DM114" s="49"/>
      <c r="DN114" s="49"/>
      <c r="DO114" s="49"/>
      <c r="DP114" s="49"/>
      <c r="DQ114" s="49"/>
      <c r="DR114" s="49"/>
      <c r="DS114" s="49"/>
      <c r="DT114" s="49"/>
      <c r="DU114" s="49"/>
      <c r="DV114" s="49"/>
      <c r="DW114" s="49"/>
      <c r="DX114" s="49"/>
      <c r="DY114" s="49"/>
      <c r="DZ114" s="49"/>
      <c r="EA114" s="49"/>
      <c r="EB114" s="49"/>
      <c r="EC114" s="49"/>
      <c r="ED114" s="49"/>
      <c r="EE114" s="49"/>
      <c r="EF114" s="49"/>
      <c r="EG114" s="49"/>
      <c r="EH114" s="49"/>
      <c r="EI114" s="49"/>
      <c r="EJ114" s="49"/>
      <c r="EK114" s="49">
        <v>483.81864604727269</v>
      </c>
      <c r="EL114" s="49">
        <v>80640.86440976875</v>
      </c>
    </row>
    <row r="115" spans="1:142" x14ac:dyDescent="0.25">
      <c r="A115" s="47" t="s">
        <v>325</v>
      </c>
      <c r="B115" s="49">
        <v>3685.9213480937151</v>
      </c>
      <c r="C115" s="49">
        <v>426.76659312655983</v>
      </c>
      <c r="D115" s="49">
        <v>161.90904564606561</v>
      </c>
      <c r="E115" s="49">
        <v>1691.9171110177235</v>
      </c>
      <c r="F115" s="49">
        <v>4418.470454693299</v>
      </c>
      <c r="G115" s="49">
        <v>6241.3215269744433</v>
      </c>
      <c r="H115" s="49">
        <v>991.88369630078034</v>
      </c>
      <c r="I115" s="49">
        <v>65.454533092936416</v>
      </c>
      <c r="J115" s="49">
        <v>78.509406491221043</v>
      </c>
      <c r="K115" s="49">
        <v>8.7343721230145333E-3</v>
      </c>
      <c r="L115" s="49">
        <v>4309.6019019980422</v>
      </c>
      <c r="M115" s="49">
        <v>1008.2123666214064</v>
      </c>
      <c r="N115" s="49">
        <v>444.69270330480032</v>
      </c>
      <c r="O115" s="49">
        <v>1023.7196780984783</v>
      </c>
      <c r="P115" s="49">
        <v>76.349346465609969</v>
      </c>
      <c r="Q115" s="49">
        <v>252.74555843457827</v>
      </c>
      <c r="R115" s="49">
        <v>1913.9363012929534</v>
      </c>
      <c r="S115" s="49">
        <v>693.96361760827153</v>
      </c>
      <c r="T115" s="49">
        <v>598.92765194735841</v>
      </c>
      <c r="U115" s="49">
        <v>184.15183409249457</v>
      </c>
      <c r="V115" s="49">
        <v>1046.3592602828169</v>
      </c>
      <c r="W115" s="49">
        <v>1381.5137123481115</v>
      </c>
      <c r="X115" s="49">
        <v>410.82889112642761</v>
      </c>
      <c r="Y115" s="49">
        <v>1869.3682446583123</v>
      </c>
      <c r="Z115" s="49">
        <v>279.5239974305166</v>
      </c>
      <c r="AA115" s="49">
        <v>861.72075012872028</v>
      </c>
      <c r="AB115" s="49">
        <v>3728.5057443102592</v>
      </c>
      <c r="AC115" s="49">
        <v>262.87091310409431</v>
      </c>
      <c r="AD115" s="49">
        <v>3701.6284868829316</v>
      </c>
      <c r="AE115" s="49">
        <v>1328.6549634838259</v>
      </c>
      <c r="AF115" s="49">
        <v>1163.9247392154793</v>
      </c>
      <c r="AG115" s="49">
        <v>672.37186979921614</v>
      </c>
      <c r="AH115" s="49">
        <v>1364.4123166805946</v>
      </c>
      <c r="AI115" s="49">
        <v>625.2052940965882</v>
      </c>
      <c r="AJ115" s="49">
        <v>918.2387252481069</v>
      </c>
      <c r="AK115" s="49">
        <v>525.84419075919516</v>
      </c>
      <c r="AL115" s="49">
        <v>483.18418170699516</v>
      </c>
      <c r="AM115" s="49">
        <v>734.53042103609357</v>
      </c>
      <c r="AN115" s="49">
        <v>6865.1572200323917</v>
      </c>
      <c r="AO115" s="49">
        <v>19808.669189783453</v>
      </c>
      <c r="AP115" s="49">
        <v>1377.8917776447095</v>
      </c>
      <c r="AQ115" s="49">
        <v>0.12389517147112057</v>
      </c>
      <c r="AR115" s="49">
        <v>39.310616821842899</v>
      </c>
      <c r="AS115" s="49">
        <v>639.12818379159876</v>
      </c>
      <c r="AT115" s="49">
        <v>1937.7800790336676</v>
      </c>
      <c r="AU115" s="49">
        <v>6062.7242220517492</v>
      </c>
      <c r="AV115" s="49">
        <v>732.87382400355318</v>
      </c>
      <c r="AW115" s="49">
        <v>886.27816975921633</v>
      </c>
      <c r="AX115" s="49">
        <v>5520.1760020397542</v>
      </c>
      <c r="AY115" s="49">
        <v>18261.074103425653</v>
      </c>
      <c r="AZ115" s="49">
        <v>33898.476501937621</v>
      </c>
      <c r="BA115" s="49"/>
      <c r="BB115" s="49"/>
      <c r="BC115" s="49"/>
      <c r="BD115" s="49"/>
      <c r="BE115" s="49"/>
      <c r="BF115" s="49"/>
      <c r="BG115" s="49"/>
      <c r="BH115" s="49"/>
      <c r="BI115" s="49"/>
      <c r="BJ115" s="49"/>
      <c r="BK115" s="49"/>
      <c r="BL115" s="49"/>
      <c r="BM115" s="49"/>
      <c r="BN115" s="49"/>
      <c r="BO115" s="49"/>
      <c r="BP115" s="49"/>
      <c r="BQ115" s="49"/>
      <c r="BR115" s="49"/>
      <c r="BS115" s="49"/>
      <c r="BT115" s="49"/>
      <c r="BU115" s="49"/>
      <c r="BV115" s="49"/>
      <c r="BW115" s="49"/>
      <c r="BX115" s="49"/>
      <c r="BY115" s="49"/>
      <c r="BZ115" s="49"/>
      <c r="CA115" s="49"/>
      <c r="CB115" s="49"/>
      <c r="CC115" s="49"/>
      <c r="CD115" s="49"/>
      <c r="CE115" s="49"/>
      <c r="CF115" s="49"/>
      <c r="CG115" s="49"/>
      <c r="CH115" s="49"/>
      <c r="CI115" s="49"/>
      <c r="CJ115" s="49"/>
      <c r="CK115" s="49"/>
      <c r="CL115" s="49"/>
      <c r="CM115" s="49"/>
      <c r="CN115" s="49"/>
      <c r="CO115" s="49"/>
      <c r="CP115" s="49"/>
      <c r="CQ115" s="49"/>
      <c r="CR115" s="49"/>
      <c r="CS115" s="49"/>
      <c r="CT115" s="49"/>
      <c r="CU115" s="49"/>
      <c r="CV115" s="49"/>
      <c r="CW115" s="49"/>
      <c r="CX115" s="49"/>
      <c r="CY115" s="49"/>
      <c r="CZ115" s="49"/>
      <c r="DA115" s="49"/>
      <c r="DB115" s="49"/>
      <c r="DC115" s="49"/>
      <c r="DD115" s="49"/>
      <c r="DE115" s="49"/>
      <c r="DF115" s="49"/>
      <c r="DG115" s="49"/>
      <c r="DH115" s="49"/>
      <c r="DI115" s="49"/>
      <c r="DJ115" s="49"/>
      <c r="DK115" s="49"/>
      <c r="DL115" s="49"/>
      <c r="DM115" s="49"/>
      <c r="DN115" s="49"/>
      <c r="DO115" s="49"/>
      <c r="DP115" s="49"/>
      <c r="DQ115" s="49"/>
      <c r="DR115" s="49"/>
      <c r="DS115" s="49"/>
      <c r="DT115" s="49"/>
      <c r="DU115" s="49"/>
      <c r="DV115" s="49"/>
      <c r="DW115" s="49"/>
      <c r="DX115" s="49"/>
      <c r="DY115" s="49"/>
      <c r="DZ115" s="49"/>
      <c r="EA115" s="49"/>
      <c r="EB115" s="49"/>
      <c r="EC115" s="49"/>
      <c r="ED115" s="49"/>
      <c r="EE115" s="49"/>
      <c r="EF115" s="49"/>
      <c r="EG115" s="49"/>
      <c r="EH115" s="49"/>
      <c r="EI115" s="49"/>
      <c r="EJ115" s="49"/>
      <c r="EK115" s="49">
        <v>879.16766163215289</v>
      </c>
      <c r="EL115" s="49">
        <v>146535.98155909995</v>
      </c>
    </row>
    <row r="116" spans="1:142" x14ac:dyDescent="0.25">
      <c r="A116" s="47" t="s">
        <v>323</v>
      </c>
      <c r="B116" s="49">
        <v>3662.3760663054177</v>
      </c>
      <c r="C116" s="49">
        <v>391.82899114724205</v>
      </c>
      <c r="D116" s="49">
        <v>480.52079490350116</v>
      </c>
      <c r="E116" s="49">
        <v>4393.0382686078292</v>
      </c>
      <c r="F116" s="49">
        <v>11612.668366175927</v>
      </c>
      <c r="G116" s="49">
        <v>13276.679677409393</v>
      </c>
      <c r="H116" s="49">
        <v>1871.1294600775018</v>
      </c>
      <c r="I116" s="49">
        <v>123.47607448592635</v>
      </c>
      <c r="J116" s="49">
        <v>148.10331486119819</v>
      </c>
      <c r="K116" s="49">
        <v>3.2333032054068407E-2</v>
      </c>
      <c r="L116" s="49">
        <v>10160.505689394238</v>
      </c>
      <c r="M116" s="49">
        <v>2348.5742111963409</v>
      </c>
      <c r="N116" s="49">
        <v>1182.4007712573218</v>
      </c>
      <c r="O116" s="49">
        <v>1450.4096059772514</v>
      </c>
      <c r="P116" s="49">
        <v>300.21555309415845</v>
      </c>
      <c r="Q116" s="49">
        <v>371.34323913899226</v>
      </c>
      <c r="R116" s="49">
        <v>2380.1810236875012</v>
      </c>
      <c r="S116" s="49">
        <v>1622.6752816509947</v>
      </c>
      <c r="T116" s="49">
        <v>2278.3260266898005</v>
      </c>
      <c r="U116" s="49">
        <v>609.02158011041649</v>
      </c>
      <c r="V116" s="49">
        <v>3873.4286822575918</v>
      </c>
      <c r="W116" s="49">
        <v>4435.5250790410937</v>
      </c>
      <c r="X116" s="49">
        <v>1091.7747142520632</v>
      </c>
      <c r="Y116" s="49">
        <v>4129.7835335577502</v>
      </c>
      <c r="Z116" s="49">
        <v>1357.900651248706</v>
      </c>
      <c r="AA116" s="49">
        <v>1150.4879545254892</v>
      </c>
      <c r="AB116" s="49">
        <v>4437.650818406024</v>
      </c>
      <c r="AC116" s="49">
        <v>845.51025795881344</v>
      </c>
      <c r="AD116" s="49">
        <v>7056.1629469712561</v>
      </c>
      <c r="AE116" s="49">
        <v>3777.1254691134232</v>
      </c>
      <c r="AF116" s="49">
        <v>1344.5007336905694</v>
      </c>
      <c r="AG116" s="49">
        <v>383.81853776121642</v>
      </c>
      <c r="AH116" s="49">
        <v>4113.4443394227319</v>
      </c>
      <c r="AI116" s="49">
        <v>941.44403804086619</v>
      </c>
      <c r="AJ116" s="49">
        <v>1740.2310485421426</v>
      </c>
      <c r="AK116" s="49">
        <v>1483.5310344733182</v>
      </c>
      <c r="AL116" s="49">
        <v>2443.7872932143941</v>
      </c>
      <c r="AM116" s="49">
        <v>1397.5044060188457</v>
      </c>
      <c r="AN116" s="49">
        <v>12365.221428957344</v>
      </c>
      <c r="AO116" s="49">
        <v>47167.767918842612</v>
      </c>
      <c r="AP116" s="49">
        <v>3916.6480867925738</v>
      </c>
      <c r="AQ116" s="49">
        <v>31.532127035917494</v>
      </c>
      <c r="AR116" s="49">
        <v>474.97335884155223</v>
      </c>
      <c r="AS116" s="49">
        <v>3519.0724539738153</v>
      </c>
      <c r="AT116" s="49">
        <v>3586.8538577558998</v>
      </c>
      <c r="AU116" s="49">
        <v>11222.17428059267</v>
      </c>
      <c r="AV116" s="49">
        <v>3958.798314603534</v>
      </c>
      <c r="AW116" s="49">
        <v>31939.095485353981</v>
      </c>
      <c r="AX116" s="49">
        <v>22290.029352149733</v>
      </c>
      <c r="AY116" s="49">
        <v>100681.48876830139</v>
      </c>
      <c r="AZ116" s="49">
        <v>24549.167311864079</v>
      </c>
      <c r="BA116" s="49"/>
      <c r="BB116" s="49"/>
      <c r="BC116" s="49"/>
      <c r="BD116" s="49"/>
      <c r="BE116" s="49"/>
      <c r="BF116" s="49"/>
      <c r="BG116" s="49"/>
      <c r="BH116" s="49"/>
      <c r="BI116" s="49"/>
      <c r="BJ116" s="49"/>
      <c r="BK116" s="49"/>
      <c r="BL116" s="49"/>
      <c r="BM116" s="49"/>
      <c r="BN116" s="49"/>
      <c r="BO116" s="49"/>
      <c r="BP116" s="49"/>
      <c r="BQ116" s="49"/>
      <c r="BR116" s="49"/>
      <c r="BS116" s="49"/>
      <c r="BT116" s="49"/>
      <c r="BU116" s="49"/>
      <c r="BV116" s="49"/>
      <c r="BW116" s="49"/>
      <c r="BX116" s="49"/>
      <c r="BY116" s="49"/>
      <c r="BZ116" s="49"/>
      <c r="CA116" s="49"/>
      <c r="CB116" s="49"/>
      <c r="CC116" s="49"/>
      <c r="CD116" s="49"/>
      <c r="CE116" s="49"/>
      <c r="CF116" s="49"/>
      <c r="CG116" s="49"/>
      <c r="CH116" s="49"/>
      <c r="CI116" s="49"/>
      <c r="CJ116" s="49"/>
      <c r="CK116" s="49"/>
      <c r="CL116" s="49"/>
      <c r="CM116" s="49"/>
      <c r="CN116" s="49"/>
      <c r="CO116" s="49"/>
      <c r="CP116" s="49"/>
      <c r="CQ116" s="49"/>
      <c r="CR116" s="49"/>
      <c r="CS116" s="49"/>
      <c r="CT116" s="49"/>
      <c r="CU116" s="49"/>
      <c r="CV116" s="49"/>
      <c r="CW116" s="49"/>
      <c r="CX116" s="49"/>
      <c r="CY116" s="49"/>
      <c r="CZ116" s="49"/>
      <c r="DA116" s="49"/>
      <c r="DB116" s="49"/>
      <c r="DC116" s="49"/>
      <c r="DD116" s="49"/>
      <c r="DE116" s="49"/>
      <c r="DF116" s="49"/>
      <c r="DG116" s="49"/>
      <c r="DH116" s="49"/>
      <c r="DI116" s="49"/>
      <c r="DJ116" s="49"/>
      <c r="DK116" s="49"/>
      <c r="DL116" s="49"/>
      <c r="DM116" s="49"/>
      <c r="DN116" s="49"/>
      <c r="DO116" s="49"/>
      <c r="DP116" s="49"/>
      <c r="DQ116" s="49"/>
      <c r="DR116" s="49"/>
      <c r="DS116" s="49"/>
      <c r="DT116" s="49"/>
      <c r="DU116" s="49"/>
      <c r="DV116" s="49"/>
      <c r="DW116" s="49"/>
      <c r="DX116" s="49"/>
      <c r="DY116" s="49"/>
      <c r="DZ116" s="49"/>
      <c r="EA116" s="49"/>
      <c r="EB116" s="49"/>
      <c r="EC116" s="49"/>
      <c r="ED116" s="49"/>
      <c r="EE116" s="49"/>
      <c r="EF116" s="49"/>
      <c r="EG116" s="49"/>
      <c r="EH116" s="49"/>
      <c r="EI116" s="49"/>
      <c r="EJ116" s="49"/>
      <c r="EK116" s="49">
        <v>2235.5100727149988</v>
      </c>
      <c r="EL116" s="49">
        <v>372605.45068547945</v>
      </c>
    </row>
    <row r="117" spans="1:142" x14ac:dyDescent="0.25">
      <c r="A117" s="47" t="s">
        <v>321</v>
      </c>
      <c r="B117" s="49">
        <v>6572.7754741416093</v>
      </c>
      <c r="C117" s="49">
        <v>618.26896196496102</v>
      </c>
      <c r="D117" s="49">
        <v>311.07943867258734</v>
      </c>
      <c r="E117" s="49">
        <v>10171.794272558243</v>
      </c>
      <c r="F117" s="49">
        <v>13987.432478524532</v>
      </c>
      <c r="G117" s="49">
        <v>22811.425238869211</v>
      </c>
      <c r="H117" s="49">
        <v>8437.6231925328066</v>
      </c>
      <c r="I117" s="49">
        <v>556.79984310770647</v>
      </c>
      <c r="J117" s="49">
        <v>667.85328916368769</v>
      </c>
      <c r="K117" s="49">
        <v>3.9351036250639571E-2</v>
      </c>
      <c r="L117" s="49">
        <v>18954.629991051817</v>
      </c>
      <c r="M117" s="49">
        <v>8562.0734642942462</v>
      </c>
      <c r="N117" s="49">
        <v>1689.1124171509116</v>
      </c>
      <c r="O117" s="49">
        <v>1953.0479458436789</v>
      </c>
      <c r="P117" s="49">
        <v>119.6562770862848</v>
      </c>
      <c r="Q117" s="49">
        <v>652.52561844930756</v>
      </c>
      <c r="R117" s="49">
        <v>2081.462046714727</v>
      </c>
      <c r="S117" s="49">
        <v>4948.5979276580674</v>
      </c>
      <c r="T117" s="49">
        <v>8721.7792902603032</v>
      </c>
      <c r="U117" s="49">
        <v>3414.6862954152284</v>
      </c>
      <c r="V117" s="49">
        <v>4714.1707042784556</v>
      </c>
      <c r="W117" s="49">
        <v>14245.563057809975</v>
      </c>
      <c r="X117" s="49">
        <v>1013.3409460983273</v>
      </c>
      <c r="Y117" s="49">
        <v>4355.89199123871</v>
      </c>
      <c r="Z117" s="49">
        <v>768.91775605971714</v>
      </c>
      <c r="AA117" s="49">
        <v>1928.1768211006274</v>
      </c>
      <c r="AB117" s="49">
        <v>4245.29876158144</v>
      </c>
      <c r="AC117" s="49">
        <v>2930.4211526692011</v>
      </c>
      <c r="AD117" s="49">
        <v>7836.8396470407524</v>
      </c>
      <c r="AE117" s="49">
        <v>11846.653645267492</v>
      </c>
      <c r="AF117" s="49">
        <v>2995.4441706576472</v>
      </c>
      <c r="AG117" s="49">
        <v>2553.1423345374033</v>
      </c>
      <c r="AH117" s="49">
        <v>13998.310800209123</v>
      </c>
      <c r="AI117" s="49">
        <v>2580.4442659900856</v>
      </c>
      <c r="AJ117" s="49">
        <v>759.09887765912686</v>
      </c>
      <c r="AK117" s="49">
        <v>2042.4070773363956</v>
      </c>
      <c r="AL117" s="49">
        <v>19860.749343305117</v>
      </c>
      <c r="AM117" s="49">
        <v>3563.3458223373395</v>
      </c>
      <c r="AN117" s="49">
        <v>19779.486936345242</v>
      </c>
      <c r="AO117" s="49">
        <v>81615.507913453403</v>
      </c>
      <c r="AP117" s="49">
        <v>4969.2440479347988</v>
      </c>
      <c r="AQ117" s="49">
        <v>64.843766864374444</v>
      </c>
      <c r="AR117" s="49">
        <v>1939.1786507475622</v>
      </c>
      <c r="AS117" s="49">
        <v>10336.287522332061</v>
      </c>
      <c r="AT117" s="49">
        <v>4773.6283381904886</v>
      </c>
      <c r="AU117" s="49">
        <v>14935.230507402322</v>
      </c>
      <c r="AV117" s="49">
        <v>18775.409348660101</v>
      </c>
      <c r="AW117" s="49">
        <v>103999.40586421493</v>
      </c>
      <c r="AX117" s="49">
        <v>65644.899162520378</v>
      </c>
      <c r="AY117" s="49">
        <v>288581.09492128185</v>
      </c>
      <c r="AZ117" s="49">
        <v>44783.102756428016</v>
      </c>
      <c r="BA117" s="49"/>
      <c r="BB117" s="49"/>
      <c r="BC117" s="49"/>
      <c r="BD117" s="49"/>
      <c r="BE117" s="49"/>
      <c r="BF117" s="49"/>
      <c r="BG117" s="49"/>
      <c r="BH117" s="49"/>
      <c r="BI117" s="49"/>
      <c r="BJ117" s="49"/>
      <c r="BK117" s="49"/>
      <c r="BL117" s="49"/>
      <c r="BM117" s="49"/>
      <c r="BN117" s="49"/>
      <c r="BO117" s="49"/>
      <c r="BP117" s="49"/>
      <c r="BQ117" s="49"/>
      <c r="BR117" s="49"/>
      <c r="BS117" s="49"/>
      <c r="BT117" s="49"/>
      <c r="BU117" s="49"/>
      <c r="BV117" s="49"/>
      <c r="BW117" s="49"/>
      <c r="BX117" s="49"/>
      <c r="BY117" s="49"/>
      <c r="BZ117" s="49"/>
      <c r="CA117" s="49"/>
      <c r="CB117" s="49"/>
      <c r="CC117" s="49"/>
      <c r="CD117" s="49"/>
      <c r="CE117" s="49"/>
      <c r="CF117" s="49"/>
      <c r="CG117" s="49"/>
      <c r="CH117" s="49"/>
      <c r="CI117" s="49"/>
      <c r="CJ117" s="49"/>
      <c r="CK117" s="49"/>
      <c r="CL117" s="49"/>
      <c r="CM117" s="49"/>
      <c r="CN117" s="49"/>
      <c r="CO117" s="49"/>
      <c r="CP117" s="49"/>
      <c r="CQ117" s="49"/>
      <c r="CR117" s="49"/>
      <c r="CS117" s="49"/>
      <c r="CT117" s="49"/>
      <c r="CU117" s="49"/>
      <c r="CV117" s="49"/>
      <c r="CW117" s="49"/>
      <c r="CX117" s="49"/>
      <c r="CY117" s="49"/>
      <c r="CZ117" s="49"/>
      <c r="DA117" s="49"/>
      <c r="DB117" s="49"/>
      <c r="DC117" s="49"/>
      <c r="DD117" s="49"/>
      <c r="DE117" s="49"/>
      <c r="DF117" s="49"/>
      <c r="DG117" s="49"/>
      <c r="DH117" s="49"/>
      <c r="DI117" s="49"/>
      <c r="DJ117" s="49"/>
      <c r="DK117" s="49"/>
      <c r="DL117" s="49"/>
      <c r="DM117" s="49"/>
      <c r="DN117" s="49"/>
      <c r="DO117" s="49"/>
      <c r="DP117" s="49"/>
      <c r="DQ117" s="49"/>
      <c r="DR117" s="49"/>
      <c r="DS117" s="49"/>
      <c r="DT117" s="49"/>
      <c r="DU117" s="49"/>
      <c r="DV117" s="49"/>
      <c r="DW117" s="49"/>
      <c r="DX117" s="49"/>
      <c r="DY117" s="49"/>
      <c r="DZ117" s="49"/>
      <c r="EA117" s="49"/>
      <c r="EB117" s="49"/>
      <c r="EC117" s="49"/>
      <c r="ED117" s="49"/>
      <c r="EE117" s="49"/>
      <c r="EF117" s="49"/>
      <c r="EG117" s="49"/>
      <c r="EH117" s="49"/>
      <c r="EI117" s="49"/>
      <c r="EJ117" s="49"/>
      <c r="EK117" s="49">
        <v>5297.5036196055762</v>
      </c>
      <c r="EL117" s="49">
        <v>882965.70334565418</v>
      </c>
    </row>
    <row r="118" spans="1:142" x14ac:dyDescent="0.25">
      <c r="A118" s="47" t="s">
        <v>450</v>
      </c>
      <c r="B118" s="49">
        <v>41346.07000605519</v>
      </c>
      <c r="C118" s="49">
        <v>5148.7772996234144</v>
      </c>
      <c r="D118" s="49">
        <v>1792.7636274404445</v>
      </c>
      <c r="E118" s="49">
        <v>48932.262555883899</v>
      </c>
      <c r="F118" s="49">
        <v>16222.445084322033</v>
      </c>
      <c r="G118" s="49">
        <v>73823.157302075357</v>
      </c>
      <c r="H118" s="49">
        <v>19841.805083297219</v>
      </c>
      <c r="I118" s="49">
        <v>1309.3632774607488</v>
      </c>
      <c r="J118" s="49">
        <v>1570.515118469875</v>
      </c>
      <c r="K118" s="49">
        <v>4.3504316595844764E-2</v>
      </c>
      <c r="L118" s="49">
        <v>29397.222620938814</v>
      </c>
      <c r="M118" s="49">
        <v>15742.12062818839</v>
      </c>
      <c r="N118" s="49">
        <v>908.70484763668367</v>
      </c>
      <c r="O118" s="49">
        <v>108.10661571362202</v>
      </c>
      <c r="P118" s="49">
        <v>171.96043709355428</v>
      </c>
      <c r="Q118" s="49">
        <v>76.451916647957233</v>
      </c>
      <c r="R118" s="49">
        <v>8451.5835979530257</v>
      </c>
      <c r="S118" s="49">
        <v>10376.232955182761</v>
      </c>
      <c r="T118" s="49">
        <v>281.33186067809942</v>
      </c>
      <c r="U118" s="49">
        <v>23286.46521872513</v>
      </c>
      <c r="V118" s="49">
        <v>5211.7248831650049</v>
      </c>
      <c r="W118" s="49">
        <v>2789.7672487795917</v>
      </c>
      <c r="X118" s="49">
        <v>1042.6099410598783</v>
      </c>
      <c r="Y118" s="49">
        <v>603.87036159732611</v>
      </c>
      <c r="Z118" s="49">
        <v>366.41081268253276</v>
      </c>
      <c r="AA118" s="49">
        <v>6802.6866460981746</v>
      </c>
      <c r="AB118" s="49">
        <v>357.37401204565106</v>
      </c>
      <c r="AC118" s="49">
        <v>6037.0362097128846</v>
      </c>
      <c r="AD118" s="49">
        <v>3054.1229881371655</v>
      </c>
      <c r="AE118" s="49">
        <v>7378.9380754579297</v>
      </c>
      <c r="AF118" s="49">
        <v>156.41731131689627</v>
      </c>
      <c r="AG118" s="49">
        <v>1463.4649484582119</v>
      </c>
      <c r="AH118" s="49">
        <v>2677.9530053992062</v>
      </c>
      <c r="AI118" s="49">
        <v>364.30568014619928</v>
      </c>
      <c r="AJ118" s="49">
        <v>44.534696955623879</v>
      </c>
      <c r="AK118" s="49">
        <v>11871.384744953875</v>
      </c>
      <c r="AL118" s="49"/>
      <c r="AM118" s="49">
        <v>15504.447770233704</v>
      </c>
      <c r="AN118" s="49">
        <v>47268.441629700552</v>
      </c>
      <c r="AO118" s="49">
        <v>164570.03147943458</v>
      </c>
      <c r="AP118" s="49">
        <v>14452.117831240445</v>
      </c>
      <c r="AQ118" s="49">
        <v>1038.6533315829258</v>
      </c>
      <c r="AR118" s="49">
        <v>8764.8880525972872</v>
      </c>
      <c r="AS118" s="49">
        <v>16711.10195777093</v>
      </c>
      <c r="AT118" s="49">
        <v>26956.163282907062</v>
      </c>
      <c r="AU118" s="49">
        <v>84337.632447104552</v>
      </c>
      <c r="AV118" s="49">
        <v>41934.01382813845</v>
      </c>
      <c r="AW118" s="49">
        <v>138835.47166011587</v>
      </c>
      <c r="AX118" s="49">
        <v>184184.53731183981</v>
      </c>
      <c r="AY118" s="49">
        <v>60407.297048494387</v>
      </c>
      <c r="AZ118" s="49">
        <v>204685.42625209218</v>
      </c>
      <c r="BA118" s="49"/>
      <c r="BB118" s="49"/>
      <c r="BC118" s="49"/>
      <c r="BD118" s="49"/>
      <c r="BE118" s="49"/>
      <c r="BF118" s="49"/>
      <c r="BG118" s="49"/>
      <c r="BH118" s="49"/>
      <c r="BI118" s="49"/>
      <c r="BJ118" s="49"/>
      <c r="BK118" s="49"/>
      <c r="BL118" s="49"/>
      <c r="BM118" s="49"/>
      <c r="BN118" s="49"/>
      <c r="BO118" s="49"/>
      <c r="BP118" s="49"/>
      <c r="BQ118" s="49"/>
      <c r="BR118" s="49"/>
      <c r="BS118" s="49"/>
      <c r="BT118" s="49"/>
      <c r="BU118" s="49"/>
      <c r="BV118" s="49"/>
      <c r="BW118" s="49"/>
      <c r="BX118" s="49"/>
      <c r="BY118" s="49"/>
      <c r="BZ118" s="49"/>
      <c r="CA118" s="49"/>
      <c r="CB118" s="49"/>
      <c r="CC118" s="49"/>
      <c r="CD118" s="49"/>
      <c r="CE118" s="49"/>
      <c r="CF118" s="49"/>
      <c r="CG118" s="49"/>
      <c r="CH118" s="49"/>
      <c r="CI118" s="49"/>
      <c r="CJ118" s="49"/>
      <c r="CK118" s="49"/>
      <c r="CL118" s="49"/>
      <c r="CM118" s="49"/>
      <c r="CN118" s="49"/>
      <c r="CO118" s="49"/>
      <c r="CP118" s="49"/>
      <c r="CQ118" s="49"/>
      <c r="CR118" s="49"/>
      <c r="CS118" s="49"/>
      <c r="CT118" s="49"/>
      <c r="CU118" s="49"/>
      <c r="CV118" s="49"/>
      <c r="CW118" s="49"/>
      <c r="CX118" s="49"/>
      <c r="CY118" s="49"/>
      <c r="CZ118" s="49"/>
      <c r="DA118" s="49"/>
      <c r="DB118" s="49"/>
      <c r="DC118" s="49"/>
      <c r="DD118" s="49"/>
      <c r="DE118" s="49"/>
      <c r="DF118" s="49"/>
      <c r="DG118" s="49"/>
      <c r="DH118" s="49"/>
      <c r="DI118" s="49"/>
      <c r="DJ118" s="49"/>
      <c r="DK118" s="49"/>
      <c r="DL118" s="49"/>
      <c r="DM118" s="49"/>
      <c r="DN118" s="49"/>
      <c r="DO118" s="49"/>
      <c r="DP118" s="49"/>
      <c r="DQ118" s="49"/>
      <c r="DR118" s="49"/>
      <c r="DS118" s="49"/>
      <c r="DT118" s="49"/>
      <c r="DU118" s="49"/>
      <c r="DV118" s="49"/>
      <c r="DW118" s="49"/>
      <c r="DX118" s="49"/>
      <c r="DY118" s="49"/>
      <c r="DZ118" s="49"/>
      <c r="EA118" s="49"/>
      <c r="EB118" s="49"/>
      <c r="EC118" s="49"/>
      <c r="ED118" s="49"/>
      <c r="EE118" s="49"/>
      <c r="EF118" s="49"/>
      <c r="EG118" s="49"/>
      <c r="EH118" s="49"/>
      <c r="EI118" s="49"/>
      <c r="EJ118" s="49"/>
      <c r="EK118" s="49">
        <v>39604.999999994761</v>
      </c>
      <c r="EL118" s="49">
        <v>1398265.2090069167</v>
      </c>
    </row>
    <row r="119" spans="1:142" x14ac:dyDescent="0.25">
      <c r="A119" s="47" t="s">
        <v>449</v>
      </c>
      <c r="B119" s="49"/>
      <c r="C119" s="49"/>
      <c r="D119" s="49"/>
      <c r="E119" s="49"/>
      <c r="F119" s="49"/>
      <c r="G119" s="49"/>
      <c r="H119" s="49"/>
      <c r="I119" s="49"/>
      <c r="J119" s="49"/>
      <c r="K119" s="49"/>
      <c r="L119" s="49"/>
      <c r="M119" s="49"/>
      <c r="N119" s="49"/>
      <c r="O119" s="49"/>
      <c r="P119" s="49"/>
      <c r="Q119" s="49"/>
      <c r="R119" s="49"/>
      <c r="S119" s="49"/>
      <c r="T119" s="49"/>
      <c r="U119" s="49"/>
      <c r="V119" s="49"/>
      <c r="W119" s="49"/>
      <c r="X119" s="49"/>
      <c r="Y119" s="49"/>
      <c r="Z119" s="49"/>
      <c r="AA119" s="49"/>
      <c r="AB119" s="49"/>
      <c r="AC119" s="49"/>
      <c r="AD119" s="49"/>
      <c r="AE119" s="49"/>
      <c r="AF119" s="49"/>
      <c r="AG119" s="49"/>
      <c r="AH119" s="49"/>
      <c r="AI119" s="49"/>
      <c r="AJ119" s="49"/>
      <c r="AK119" s="49"/>
      <c r="AL119" s="49">
        <v>61052.790993083603</v>
      </c>
      <c r="AM119" s="49"/>
      <c r="AN119" s="49"/>
      <c r="AO119" s="49"/>
      <c r="AP119" s="49"/>
      <c r="AQ119" s="49"/>
      <c r="AR119" s="49"/>
      <c r="AS119" s="49"/>
      <c r="AT119" s="49"/>
      <c r="AU119" s="49"/>
      <c r="AV119" s="49"/>
      <c r="AW119" s="49"/>
      <c r="AX119" s="49"/>
      <c r="AY119" s="49"/>
      <c r="AZ119" s="49"/>
      <c r="BA119" s="49"/>
      <c r="BB119" s="49"/>
      <c r="BC119" s="49"/>
      <c r="BD119" s="49"/>
      <c r="BE119" s="49"/>
      <c r="BF119" s="49"/>
      <c r="BG119" s="49"/>
      <c r="BH119" s="49"/>
      <c r="BI119" s="49"/>
      <c r="BJ119" s="49"/>
      <c r="BK119" s="49"/>
      <c r="BL119" s="49"/>
      <c r="BM119" s="49"/>
      <c r="BN119" s="49"/>
      <c r="BO119" s="49"/>
      <c r="BP119" s="49"/>
      <c r="BQ119" s="49"/>
      <c r="BR119" s="49"/>
      <c r="BS119" s="49"/>
      <c r="BT119" s="49"/>
      <c r="BU119" s="49"/>
      <c r="BV119" s="49"/>
      <c r="BW119" s="49"/>
      <c r="BX119" s="49"/>
      <c r="BY119" s="49"/>
      <c r="BZ119" s="49"/>
      <c r="CA119" s="49"/>
      <c r="CB119" s="49"/>
      <c r="CC119" s="49"/>
      <c r="CD119" s="49"/>
      <c r="CE119" s="49"/>
      <c r="CF119" s="49"/>
      <c r="CG119" s="49"/>
      <c r="CH119" s="49"/>
      <c r="CI119" s="49"/>
      <c r="CJ119" s="49"/>
      <c r="CK119" s="49"/>
      <c r="CL119" s="49"/>
      <c r="CM119" s="49"/>
      <c r="CN119" s="49"/>
      <c r="CO119" s="49"/>
      <c r="CP119" s="49"/>
      <c r="CQ119" s="49"/>
      <c r="CR119" s="49"/>
      <c r="CS119" s="49"/>
      <c r="CT119" s="49"/>
      <c r="CU119" s="49"/>
      <c r="CV119" s="49"/>
      <c r="CW119" s="49"/>
      <c r="CX119" s="49"/>
      <c r="CY119" s="49"/>
      <c r="CZ119" s="49"/>
      <c r="DA119" s="49"/>
      <c r="DB119" s="49"/>
      <c r="DC119" s="49"/>
      <c r="DD119" s="49"/>
      <c r="DE119" s="49"/>
      <c r="DF119" s="49"/>
      <c r="DG119" s="49"/>
      <c r="DH119" s="49"/>
      <c r="DI119" s="49"/>
      <c r="DJ119" s="49"/>
      <c r="DK119" s="49"/>
      <c r="DL119" s="49"/>
      <c r="DM119" s="49"/>
      <c r="DN119" s="49"/>
      <c r="DO119" s="49"/>
      <c r="DP119" s="49"/>
      <c r="DQ119" s="49"/>
      <c r="DR119" s="49"/>
      <c r="DS119" s="49"/>
      <c r="DT119" s="49"/>
      <c r="DU119" s="49"/>
      <c r="DV119" s="49"/>
      <c r="DW119" s="49"/>
      <c r="DX119" s="49"/>
      <c r="DY119" s="49"/>
      <c r="DZ119" s="49"/>
      <c r="EA119" s="49"/>
      <c r="EB119" s="49"/>
      <c r="EC119" s="49"/>
      <c r="ED119" s="49"/>
      <c r="EE119" s="49"/>
      <c r="EF119" s="49"/>
      <c r="EG119" s="49"/>
      <c r="EH119" s="49"/>
      <c r="EI119" s="49"/>
      <c r="EJ119" s="49"/>
      <c r="EK119" s="49"/>
      <c r="EL119" s="49">
        <v>61052.790993083603</v>
      </c>
    </row>
    <row r="120" spans="1:142" x14ac:dyDescent="0.25">
      <c r="A120" s="47" t="s">
        <v>448</v>
      </c>
      <c r="B120" s="49"/>
      <c r="C120" s="49"/>
      <c r="D120" s="49"/>
      <c r="E120" s="49"/>
      <c r="F120" s="49"/>
      <c r="G120" s="49"/>
      <c r="H120" s="49"/>
      <c r="I120" s="49"/>
      <c r="J120" s="49"/>
      <c r="K120" s="49"/>
      <c r="L120" s="49"/>
      <c r="M120" s="49"/>
      <c r="N120" s="49"/>
      <c r="O120" s="49"/>
      <c r="P120" s="49"/>
      <c r="Q120" s="49"/>
      <c r="R120" s="49"/>
      <c r="S120" s="49"/>
      <c r="T120" s="49"/>
      <c r="U120" s="49"/>
      <c r="V120" s="49"/>
      <c r="W120" s="49"/>
      <c r="X120" s="49"/>
      <c r="Y120" s="49"/>
      <c r="Z120" s="49"/>
      <c r="AA120" s="49"/>
      <c r="AB120" s="49"/>
      <c r="AC120" s="49"/>
      <c r="AD120" s="49"/>
      <c r="AE120" s="49"/>
      <c r="AF120" s="49"/>
      <c r="AG120" s="49"/>
      <c r="AH120" s="49"/>
      <c r="AI120" s="49"/>
      <c r="AJ120" s="49"/>
      <c r="AK120" s="49"/>
      <c r="AL120" s="49"/>
      <c r="AM120" s="49"/>
      <c r="AN120" s="49"/>
      <c r="AO120" s="49"/>
      <c r="AP120" s="49"/>
      <c r="AQ120" s="49"/>
      <c r="AR120" s="49"/>
      <c r="AS120" s="49"/>
      <c r="AT120" s="49"/>
      <c r="AU120" s="49"/>
      <c r="AV120" s="49"/>
      <c r="AW120" s="49"/>
      <c r="AX120" s="49"/>
      <c r="AY120" s="49"/>
      <c r="AZ120" s="49"/>
      <c r="BA120" s="49"/>
      <c r="BB120" s="49"/>
      <c r="BC120" s="49"/>
      <c r="BD120" s="49"/>
      <c r="BE120" s="49"/>
      <c r="BF120" s="49"/>
      <c r="BG120" s="49"/>
      <c r="BH120" s="49"/>
      <c r="BI120" s="49"/>
      <c r="BJ120" s="49"/>
      <c r="BK120" s="49"/>
      <c r="BL120" s="49"/>
      <c r="BM120" s="49"/>
      <c r="BN120" s="49"/>
      <c r="BO120" s="49"/>
      <c r="BP120" s="49"/>
      <c r="BQ120" s="49"/>
      <c r="BR120" s="49"/>
      <c r="BS120" s="49"/>
      <c r="BT120" s="49"/>
      <c r="BU120" s="49"/>
      <c r="BV120" s="49"/>
      <c r="BW120" s="49"/>
      <c r="BX120" s="49"/>
      <c r="BY120" s="49"/>
      <c r="BZ120" s="49"/>
      <c r="CA120" s="49"/>
      <c r="CB120" s="49"/>
      <c r="CC120" s="49"/>
      <c r="CD120" s="49"/>
      <c r="CE120" s="49"/>
      <c r="CF120" s="49"/>
      <c r="CG120" s="49"/>
      <c r="CH120" s="49"/>
      <c r="CI120" s="49"/>
      <c r="CJ120" s="49"/>
      <c r="CK120" s="49"/>
      <c r="CL120" s="49"/>
      <c r="CM120" s="49"/>
      <c r="CN120" s="49"/>
      <c r="CO120" s="49"/>
      <c r="CP120" s="49"/>
      <c r="CQ120" s="49"/>
      <c r="CR120" s="49"/>
      <c r="CS120" s="49"/>
      <c r="CT120" s="49"/>
      <c r="CU120" s="49"/>
      <c r="CV120" s="49"/>
      <c r="CW120" s="49"/>
      <c r="CX120" s="49"/>
      <c r="CY120" s="49"/>
      <c r="CZ120" s="49"/>
      <c r="DA120" s="49"/>
      <c r="DB120" s="49"/>
      <c r="DC120" s="49"/>
      <c r="DD120" s="49"/>
      <c r="DE120" s="49"/>
      <c r="DF120" s="49"/>
      <c r="DG120" s="49"/>
      <c r="DH120" s="49">
        <v>781770.59755602933</v>
      </c>
      <c r="DI120" s="49"/>
      <c r="DJ120" s="49">
        <v>231393</v>
      </c>
      <c r="DK120" s="49"/>
      <c r="DL120" s="49">
        <v>2.4166042336183455</v>
      </c>
      <c r="DM120" s="49">
        <v>55.520065929469254</v>
      </c>
      <c r="DN120" s="49">
        <v>351.85427131912547</v>
      </c>
      <c r="DO120" s="49">
        <v>692.11010806595527</v>
      </c>
      <c r="DP120" s="49">
        <v>2518.0896928702223</v>
      </c>
      <c r="DQ120" s="49">
        <v>3882.3294823550136</v>
      </c>
      <c r="DR120" s="49">
        <v>8701.0903384874418</v>
      </c>
      <c r="DS120" s="49">
        <v>22471.278779701821</v>
      </c>
      <c r="DT120" s="49">
        <v>59735.510656490915</v>
      </c>
      <c r="DU120" s="49">
        <v>23474.992900512665</v>
      </c>
      <c r="DV120" s="49">
        <v>28032.994143993445</v>
      </c>
      <c r="DW120" s="49">
        <v>28412.283300055249</v>
      </c>
      <c r="DX120" s="49">
        <v>26260.317764839503</v>
      </c>
      <c r="DY120" s="49">
        <v>48368.211891145591</v>
      </c>
      <c r="DZ120" s="49">
        <v>286816.00000000006</v>
      </c>
      <c r="EA120" s="49"/>
      <c r="EB120" s="49"/>
      <c r="EC120" s="49"/>
      <c r="ED120" s="49"/>
      <c r="EE120" s="49"/>
      <c r="EF120" s="49">
        <v>2.5011104298755527E-12</v>
      </c>
      <c r="EG120" s="49">
        <v>-9.6633812063373625E-13</v>
      </c>
      <c r="EH120" s="49"/>
      <c r="EI120" s="49"/>
      <c r="EJ120" s="49"/>
      <c r="EK120" s="49"/>
      <c r="EL120" s="49">
        <v>1552938.5975560294</v>
      </c>
    </row>
    <row r="121" spans="1:142" x14ac:dyDescent="0.25">
      <c r="A121" s="47" t="s">
        <v>447</v>
      </c>
      <c r="B121" s="49"/>
      <c r="C121" s="49"/>
      <c r="D121" s="49"/>
      <c r="E121" s="49"/>
      <c r="F121" s="49"/>
      <c r="G121" s="49"/>
      <c r="H121" s="49"/>
      <c r="I121" s="49"/>
      <c r="J121" s="49"/>
      <c r="K121" s="49"/>
      <c r="L121" s="49"/>
      <c r="M121" s="49"/>
      <c r="N121" s="49"/>
      <c r="O121" s="49"/>
      <c r="P121" s="49"/>
      <c r="Q121" s="49"/>
      <c r="R121" s="49"/>
      <c r="S121" s="49"/>
      <c r="T121" s="49"/>
      <c r="U121" s="49"/>
      <c r="V121" s="49"/>
      <c r="W121" s="49"/>
      <c r="X121" s="49"/>
      <c r="Y121" s="49"/>
      <c r="Z121" s="49"/>
      <c r="AA121" s="49"/>
      <c r="AB121" s="49"/>
      <c r="AC121" s="49"/>
      <c r="AD121" s="49"/>
      <c r="AE121" s="49"/>
      <c r="AF121" s="49"/>
      <c r="AG121" s="49"/>
      <c r="AH121" s="49"/>
      <c r="AI121" s="49"/>
      <c r="AJ121" s="49"/>
      <c r="AK121" s="49"/>
      <c r="AL121" s="49"/>
      <c r="AM121" s="49"/>
      <c r="AN121" s="49"/>
      <c r="AO121" s="49"/>
      <c r="AP121" s="49"/>
      <c r="AQ121" s="49"/>
      <c r="AR121" s="49"/>
      <c r="AS121" s="49"/>
      <c r="AT121" s="49"/>
      <c r="AU121" s="49"/>
      <c r="AV121" s="49"/>
      <c r="AW121" s="49"/>
      <c r="AX121" s="49"/>
      <c r="AY121" s="49"/>
      <c r="AZ121" s="49"/>
      <c r="BA121" s="49"/>
      <c r="BB121" s="49"/>
      <c r="BC121" s="49"/>
      <c r="BD121" s="49"/>
      <c r="BE121" s="49"/>
      <c r="BF121" s="49"/>
      <c r="BG121" s="49"/>
      <c r="BH121" s="49"/>
      <c r="BI121" s="49"/>
      <c r="BJ121" s="49"/>
      <c r="BK121" s="49"/>
      <c r="BL121" s="49"/>
      <c r="BM121" s="49"/>
      <c r="BN121" s="49"/>
      <c r="BO121" s="49"/>
      <c r="BP121" s="49"/>
      <c r="BQ121" s="49"/>
      <c r="BR121" s="49"/>
      <c r="BS121" s="49"/>
      <c r="BT121" s="49"/>
      <c r="BU121" s="49"/>
      <c r="BV121" s="49"/>
      <c r="BW121" s="49"/>
      <c r="BX121" s="49"/>
      <c r="BY121" s="49"/>
      <c r="BZ121" s="49"/>
      <c r="CA121" s="49"/>
      <c r="CB121" s="49"/>
      <c r="CC121" s="49"/>
      <c r="CD121" s="49"/>
      <c r="CE121" s="49"/>
      <c r="CF121" s="49"/>
      <c r="CG121" s="49"/>
      <c r="CH121" s="49"/>
      <c r="CI121" s="49"/>
      <c r="CJ121" s="49"/>
      <c r="CK121" s="49"/>
      <c r="CL121" s="49"/>
      <c r="CM121" s="49"/>
      <c r="CN121" s="49"/>
      <c r="CO121" s="49"/>
      <c r="CP121" s="49"/>
      <c r="CQ121" s="49"/>
      <c r="CR121" s="49"/>
      <c r="CS121" s="49"/>
      <c r="CT121" s="49"/>
      <c r="CU121" s="49"/>
      <c r="CV121" s="49"/>
      <c r="CW121" s="49"/>
      <c r="CX121" s="49"/>
      <c r="CY121" s="49"/>
      <c r="CZ121" s="49"/>
      <c r="DA121" s="49"/>
      <c r="DB121" s="49"/>
      <c r="DC121" s="49"/>
      <c r="DD121" s="49"/>
      <c r="DE121" s="49"/>
      <c r="DF121" s="49"/>
      <c r="DG121" s="49"/>
      <c r="DH121" s="49"/>
      <c r="DI121" s="49">
        <v>61052.790993083603</v>
      </c>
      <c r="DJ121" s="49"/>
      <c r="DK121" s="49"/>
      <c r="DL121" s="49"/>
      <c r="DM121" s="49"/>
      <c r="DN121" s="49"/>
      <c r="DO121" s="49"/>
      <c r="DP121" s="49"/>
      <c r="DQ121" s="49"/>
      <c r="DR121" s="49"/>
      <c r="DS121" s="49"/>
      <c r="DT121" s="49"/>
      <c r="DU121" s="49"/>
      <c r="DV121" s="49"/>
      <c r="DW121" s="49"/>
      <c r="DX121" s="49"/>
      <c r="DY121" s="49"/>
      <c r="DZ121" s="49"/>
      <c r="EA121" s="49"/>
      <c r="EB121" s="49"/>
      <c r="EC121" s="49"/>
      <c r="ED121" s="49"/>
      <c r="EE121" s="49">
        <v>-4.5474735088646412E-13</v>
      </c>
      <c r="EF121" s="49"/>
      <c r="EG121" s="49"/>
      <c r="EH121" s="49"/>
      <c r="EI121" s="49"/>
      <c r="EJ121" s="49"/>
      <c r="EK121" s="49"/>
      <c r="EL121" s="49">
        <v>61052.790993083603</v>
      </c>
    </row>
    <row r="122" spans="1:142" x14ac:dyDescent="0.25">
      <c r="A122" s="47" t="s">
        <v>446</v>
      </c>
      <c r="B122" s="49"/>
      <c r="C122" s="49"/>
      <c r="D122" s="49"/>
      <c r="E122" s="49"/>
      <c r="F122" s="49"/>
      <c r="G122" s="49"/>
      <c r="H122" s="49"/>
      <c r="I122" s="49"/>
      <c r="J122" s="49"/>
      <c r="K122" s="49"/>
      <c r="L122" s="49"/>
      <c r="M122" s="49"/>
      <c r="N122" s="49"/>
      <c r="O122" s="49"/>
      <c r="P122" s="49"/>
      <c r="Q122" s="49"/>
      <c r="R122" s="49"/>
      <c r="S122" s="49"/>
      <c r="T122" s="49"/>
      <c r="U122" s="49"/>
      <c r="V122" s="49"/>
      <c r="W122" s="49"/>
      <c r="X122" s="49"/>
      <c r="Y122" s="49"/>
      <c r="Z122" s="49"/>
      <c r="AA122" s="49"/>
      <c r="AB122" s="49"/>
      <c r="AC122" s="49"/>
      <c r="AD122" s="49"/>
      <c r="AE122" s="49"/>
      <c r="AF122" s="49"/>
      <c r="AG122" s="49"/>
      <c r="AH122" s="49"/>
      <c r="AI122" s="49"/>
      <c r="AJ122" s="49"/>
      <c r="AK122" s="49"/>
      <c r="AL122" s="49"/>
      <c r="AM122" s="49"/>
      <c r="AN122" s="49"/>
      <c r="AO122" s="49"/>
      <c r="AP122" s="49"/>
      <c r="AQ122" s="49"/>
      <c r="AR122" s="49"/>
      <c r="AS122" s="49"/>
      <c r="AT122" s="49"/>
      <c r="AU122" s="49"/>
      <c r="AV122" s="49"/>
      <c r="AW122" s="49"/>
      <c r="AX122" s="49"/>
      <c r="AY122" s="49"/>
      <c r="AZ122" s="49"/>
      <c r="BA122" s="49"/>
      <c r="BB122" s="49"/>
      <c r="BC122" s="49"/>
      <c r="BD122" s="49"/>
      <c r="BE122" s="49"/>
      <c r="BF122" s="49"/>
      <c r="BG122" s="49"/>
      <c r="BH122" s="49"/>
      <c r="BI122" s="49"/>
      <c r="BJ122" s="49"/>
      <c r="BK122" s="49"/>
      <c r="BL122" s="49"/>
      <c r="BM122" s="49"/>
      <c r="BN122" s="49"/>
      <c r="BO122" s="49"/>
      <c r="BP122" s="49"/>
      <c r="BQ122" s="49"/>
      <c r="BR122" s="49"/>
      <c r="BS122" s="49"/>
      <c r="BT122" s="49"/>
      <c r="BU122" s="49"/>
      <c r="BV122" s="49"/>
      <c r="BW122" s="49"/>
      <c r="BX122" s="49"/>
      <c r="BY122" s="49"/>
      <c r="BZ122" s="49"/>
      <c r="CA122" s="49"/>
      <c r="CB122" s="49"/>
      <c r="CC122" s="49"/>
      <c r="CD122" s="49"/>
      <c r="CE122" s="49"/>
      <c r="CF122" s="49"/>
      <c r="CG122" s="49"/>
      <c r="CH122" s="49"/>
      <c r="CI122" s="49"/>
      <c r="CJ122" s="49"/>
      <c r="CK122" s="49"/>
      <c r="CL122" s="49"/>
      <c r="CM122" s="49"/>
      <c r="CN122" s="49"/>
      <c r="CO122" s="49"/>
      <c r="CP122" s="49"/>
      <c r="CQ122" s="49"/>
      <c r="CR122" s="49"/>
      <c r="CS122" s="49"/>
      <c r="CT122" s="49"/>
      <c r="CU122" s="49"/>
      <c r="CV122" s="49"/>
      <c r="CW122" s="49"/>
      <c r="CX122" s="49"/>
      <c r="CY122" s="49"/>
      <c r="CZ122" s="49"/>
      <c r="DA122" s="49"/>
      <c r="DB122" s="49"/>
      <c r="DC122" s="49"/>
      <c r="DD122" s="49">
        <v>6721.7424946790625</v>
      </c>
      <c r="DE122" s="49">
        <v>4888.762128471436</v>
      </c>
      <c r="DF122" s="49">
        <v>2337.9643586155189</v>
      </c>
      <c r="DG122" s="49">
        <v>406.67472750048199</v>
      </c>
      <c r="DH122" s="49">
        <v>824.03257485013626</v>
      </c>
      <c r="DI122" s="49"/>
      <c r="DJ122" s="49">
        <v>503.88448209600944</v>
      </c>
      <c r="DK122" s="49"/>
      <c r="DL122" s="49"/>
      <c r="DM122" s="49"/>
      <c r="DN122" s="49"/>
      <c r="DO122" s="49"/>
      <c r="DP122" s="49"/>
      <c r="DQ122" s="49"/>
      <c r="DR122" s="49"/>
      <c r="DS122" s="49"/>
      <c r="DT122" s="49"/>
      <c r="DU122" s="49"/>
      <c r="DV122" s="49"/>
      <c r="DW122" s="49"/>
      <c r="DX122" s="49"/>
      <c r="DY122" s="49"/>
      <c r="DZ122" s="49">
        <v>28389.73060675446</v>
      </c>
      <c r="EA122" s="49"/>
      <c r="EB122" s="49"/>
      <c r="EC122" s="49"/>
      <c r="ED122" s="49"/>
      <c r="EE122" s="49"/>
      <c r="EF122" s="49"/>
      <c r="EG122" s="49"/>
      <c r="EH122" s="49"/>
      <c r="EI122" s="49"/>
      <c r="EJ122" s="49"/>
      <c r="EK122" s="49">
        <v>11.564585936616515</v>
      </c>
      <c r="EL122" s="49">
        <v>44084.355958903725</v>
      </c>
    </row>
    <row r="123" spans="1:142" x14ac:dyDescent="0.25">
      <c r="A123" s="47" t="s">
        <v>445</v>
      </c>
      <c r="B123" s="49"/>
      <c r="C123" s="49"/>
      <c r="D123" s="49"/>
      <c r="E123" s="49"/>
      <c r="F123" s="49"/>
      <c r="G123" s="49"/>
      <c r="H123" s="49"/>
      <c r="I123" s="49"/>
      <c r="J123" s="49"/>
      <c r="K123" s="49"/>
      <c r="L123" s="49"/>
      <c r="M123" s="49"/>
      <c r="N123" s="49"/>
      <c r="O123" s="49"/>
      <c r="P123" s="49"/>
      <c r="Q123" s="49"/>
      <c r="R123" s="49"/>
      <c r="S123" s="49"/>
      <c r="T123" s="49"/>
      <c r="U123" s="49"/>
      <c r="V123" s="49"/>
      <c r="W123" s="49"/>
      <c r="X123" s="49"/>
      <c r="Y123" s="49"/>
      <c r="Z123" s="49"/>
      <c r="AA123" s="49"/>
      <c r="AB123" s="49"/>
      <c r="AC123" s="49"/>
      <c r="AD123" s="49"/>
      <c r="AE123" s="49"/>
      <c r="AF123" s="49"/>
      <c r="AG123" s="49"/>
      <c r="AH123" s="49"/>
      <c r="AI123" s="49"/>
      <c r="AJ123" s="49"/>
      <c r="AK123" s="49"/>
      <c r="AL123" s="49"/>
      <c r="AM123" s="49"/>
      <c r="AN123" s="49"/>
      <c r="AO123" s="49"/>
      <c r="AP123" s="49"/>
      <c r="AQ123" s="49"/>
      <c r="AR123" s="49"/>
      <c r="AS123" s="49"/>
      <c r="AT123" s="49"/>
      <c r="AU123" s="49"/>
      <c r="AV123" s="49"/>
      <c r="AW123" s="49"/>
      <c r="AX123" s="49"/>
      <c r="AY123" s="49"/>
      <c r="AZ123" s="49"/>
      <c r="BA123" s="49"/>
      <c r="BB123" s="49"/>
      <c r="BC123" s="49"/>
      <c r="BD123" s="49"/>
      <c r="BE123" s="49"/>
      <c r="BF123" s="49"/>
      <c r="BG123" s="49"/>
      <c r="BH123" s="49"/>
      <c r="BI123" s="49"/>
      <c r="BJ123" s="49"/>
      <c r="BK123" s="49"/>
      <c r="BL123" s="49"/>
      <c r="BM123" s="49"/>
      <c r="BN123" s="49"/>
      <c r="BO123" s="49"/>
      <c r="BP123" s="49"/>
      <c r="BQ123" s="49"/>
      <c r="BR123" s="49"/>
      <c r="BS123" s="49"/>
      <c r="BT123" s="49"/>
      <c r="BU123" s="49"/>
      <c r="BV123" s="49"/>
      <c r="BW123" s="49"/>
      <c r="BX123" s="49"/>
      <c r="BY123" s="49"/>
      <c r="BZ123" s="49"/>
      <c r="CA123" s="49"/>
      <c r="CB123" s="49"/>
      <c r="CC123" s="49"/>
      <c r="CD123" s="49"/>
      <c r="CE123" s="49"/>
      <c r="CF123" s="49"/>
      <c r="CG123" s="49"/>
      <c r="CH123" s="49"/>
      <c r="CI123" s="49"/>
      <c r="CJ123" s="49"/>
      <c r="CK123" s="49"/>
      <c r="CL123" s="49"/>
      <c r="CM123" s="49"/>
      <c r="CN123" s="49"/>
      <c r="CO123" s="49"/>
      <c r="CP123" s="49"/>
      <c r="CQ123" s="49"/>
      <c r="CR123" s="49"/>
      <c r="CS123" s="49"/>
      <c r="CT123" s="49"/>
      <c r="CU123" s="49"/>
      <c r="CV123" s="49"/>
      <c r="CW123" s="49"/>
      <c r="CX123" s="49"/>
      <c r="CY123" s="49"/>
      <c r="CZ123" s="49"/>
      <c r="DA123" s="49"/>
      <c r="DB123" s="49"/>
      <c r="DC123" s="49"/>
      <c r="DD123" s="49">
        <v>9593.8801503583418</v>
      </c>
      <c r="DE123" s="49">
        <v>6111.331533205338</v>
      </c>
      <c r="DF123" s="49">
        <v>4437.8584642129163</v>
      </c>
      <c r="DG123" s="49">
        <v>1648.3934134634189</v>
      </c>
      <c r="DH123" s="49">
        <v>1421.4241807665242</v>
      </c>
      <c r="DI123" s="49"/>
      <c r="DJ123" s="49">
        <v>774.15781586337209</v>
      </c>
      <c r="DK123" s="49"/>
      <c r="DL123" s="49"/>
      <c r="DM123" s="49"/>
      <c r="DN123" s="49"/>
      <c r="DO123" s="49"/>
      <c r="DP123" s="49"/>
      <c r="DQ123" s="49"/>
      <c r="DR123" s="49"/>
      <c r="DS123" s="49"/>
      <c r="DT123" s="49"/>
      <c r="DU123" s="49"/>
      <c r="DV123" s="49"/>
      <c r="DW123" s="49"/>
      <c r="DX123" s="49"/>
      <c r="DY123" s="49"/>
      <c r="DZ123" s="49">
        <v>36663.950171325858</v>
      </c>
      <c r="EA123" s="49"/>
      <c r="EB123" s="49"/>
      <c r="EC123" s="49"/>
      <c r="ED123" s="49"/>
      <c r="EE123" s="49"/>
      <c r="EF123" s="49"/>
      <c r="EG123" s="49"/>
      <c r="EH123" s="49"/>
      <c r="EI123" s="49"/>
      <c r="EJ123" s="49"/>
      <c r="EK123" s="49">
        <v>25.04202258777493</v>
      </c>
      <c r="EL123" s="49">
        <v>60676.037751783544</v>
      </c>
    </row>
    <row r="124" spans="1:142" x14ac:dyDescent="0.25">
      <c r="A124" s="47" t="s">
        <v>444</v>
      </c>
      <c r="B124" s="49"/>
      <c r="C124" s="49"/>
      <c r="D124" s="49"/>
      <c r="E124" s="49"/>
      <c r="F124" s="49"/>
      <c r="G124" s="49"/>
      <c r="H124" s="49"/>
      <c r="I124" s="49"/>
      <c r="J124" s="49"/>
      <c r="K124" s="49"/>
      <c r="L124" s="49"/>
      <c r="M124" s="49"/>
      <c r="N124" s="49"/>
      <c r="O124" s="49"/>
      <c r="P124" s="49"/>
      <c r="Q124" s="49"/>
      <c r="R124" s="49"/>
      <c r="S124" s="49"/>
      <c r="T124" s="49"/>
      <c r="U124" s="49"/>
      <c r="V124" s="49"/>
      <c r="W124" s="49"/>
      <c r="X124" s="49"/>
      <c r="Y124" s="49"/>
      <c r="Z124" s="49"/>
      <c r="AA124" s="49"/>
      <c r="AB124" s="49"/>
      <c r="AC124" s="49"/>
      <c r="AD124" s="49"/>
      <c r="AE124" s="49"/>
      <c r="AF124" s="49"/>
      <c r="AG124" s="49"/>
      <c r="AH124" s="49"/>
      <c r="AI124" s="49"/>
      <c r="AJ124" s="49"/>
      <c r="AK124" s="49"/>
      <c r="AL124" s="49"/>
      <c r="AM124" s="49"/>
      <c r="AN124" s="49"/>
      <c r="AO124" s="49"/>
      <c r="AP124" s="49"/>
      <c r="AQ124" s="49"/>
      <c r="AR124" s="49"/>
      <c r="AS124" s="49"/>
      <c r="AT124" s="49"/>
      <c r="AU124" s="49"/>
      <c r="AV124" s="49"/>
      <c r="AW124" s="49"/>
      <c r="AX124" s="49"/>
      <c r="AY124" s="49"/>
      <c r="AZ124" s="49"/>
      <c r="BA124" s="49"/>
      <c r="BB124" s="49"/>
      <c r="BC124" s="49"/>
      <c r="BD124" s="49"/>
      <c r="BE124" s="49"/>
      <c r="BF124" s="49"/>
      <c r="BG124" s="49"/>
      <c r="BH124" s="49"/>
      <c r="BI124" s="49"/>
      <c r="BJ124" s="49"/>
      <c r="BK124" s="49"/>
      <c r="BL124" s="49"/>
      <c r="BM124" s="49"/>
      <c r="BN124" s="49"/>
      <c r="BO124" s="49"/>
      <c r="BP124" s="49"/>
      <c r="BQ124" s="49"/>
      <c r="BR124" s="49"/>
      <c r="BS124" s="49"/>
      <c r="BT124" s="49"/>
      <c r="BU124" s="49"/>
      <c r="BV124" s="49"/>
      <c r="BW124" s="49"/>
      <c r="BX124" s="49"/>
      <c r="BY124" s="49"/>
      <c r="BZ124" s="49"/>
      <c r="CA124" s="49"/>
      <c r="CB124" s="49"/>
      <c r="CC124" s="49"/>
      <c r="CD124" s="49"/>
      <c r="CE124" s="49"/>
      <c r="CF124" s="49"/>
      <c r="CG124" s="49"/>
      <c r="CH124" s="49"/>
      <c r="CI124" s="49"/>
      <c r="CJ124" s="49"/>
      <c r="CK124" s="49"/>
      <c r="CL124" s="49"/>
      <c r="CM124" s="49"/>
      <c r="CN124" s="49"/>
      <c r="CO124" s="49"/>
      <c r="CP124" s="49"/>
      <c r="CQ124" s="49"/>
      <c r="CR124" s="49"/>
      <c r="CS124" s="49"/>
      <c r="CT124" s="49"/>
      <c r="CU124" s="49"/>
      <c r="CV124" s="49"/>
      <c r="CW124" s="49"/>
      <c r="CX124" s="49"/>
      <c r="CY124" s="49"/>
      <c r="CZ124" s="49"/>
      <c r="DA124" s="49"/>
      <c r="DB124" s="49"/>
      <c r="DC124" s="49"/>
      <c r="DD124" s="49">
        <v>11120.909121539033</v>
      </c>
      <c r="DE124" s="49">
        <v>8910.1433005009894</v>
      </c>
      <c r="DF124" s="49">
        <v>10690.177400489345</v>
      </c>
      <c r="DG124" s="49">
        <v>3151.2732648789129</v>
      </c>
      <c r="DH124" s="49">
        <v>2794.3077531428162</v>
      </c>
      <c r="DI124" s="49"/>
      <c r="DJ124" s="49">
        <v>1896.9277611452551</v>
      </c>
      <c r="DK124" s="49"/>
      <c r="DL124" s="49"/>
      <c r="DM124" s="49"/>
      <c r="DN124" s="49"/>
      <c r="DO124" s="49"/>
      <c r="DP124" s="49"/>
      <c r="DQ124" s="49"/>
      <c r="DR124" s="49"/>
      <c r="DS124" s="49"/>
      <c r="DT124" s="49"/>
      <c r="DU124" s="49"/>
      <c r="DV124" s="49"/>
      <c r="DW124" s="49"/>
      <c r="DX124" s="49"/>
      <c r="DY124" s="49"/>
      <c r="DZ124" s="49">
        <v>37083.035723041707</v>
      </c>
      <c r="EA124" s="49"/>
      <c r="EB124" s="49"/>
      <c r="EC124" s="49"/>
      <c r="ED124" s="49"/>
      <c r="EE124" s="49"/>
      <c r="EF124" s="49"/>
      <c r="EG124" s="49"/>
      <c r="EH124" s="49"/>
      <c r="EI124" s="49"/>
      <c r="EJ124" s="49"/>
      <c r="EK124" s="49">
        <v>47.285824017984396</v>
      </c>
      <c r="EL124" s="49">
        <v>75694.060148756034</v>
      </c>
    </row>
    <row r="125" spans="1:142" x14ac:dyDescent="0.25">
      <c r="A125" s="47" t="s">
        <v>443</v>
      </c>
      <c r="B125" s="49"/>
      <c r="C125" s="49"/>
      <c r="D125" s="49"/>
      <c r="E125" s="49"/>
      <c r="F125" s="49"/>
      <c r="G125" s="49"/>
      <c r="H125" s="49"/>
      <c r="I125" s="49"/>
      <c r="J125" s="49"/>
      <c r="K125" s="49"/>
      <c r="L125" s="49"/>
      <c r="M125" s="49"/>
      <c r="N125" s="49"/>
      <c r="O125" s="49"/>
      <c r="P125" s="49"/>
      <c r="Q125" s="49"/>
      <c r="R125" s="49"/>
      <c r="S125" s="49"/>
      <c r="T125" s="49"/>
      <c r="U125" s="49"/>
      <c r="V125" s="49"/>
      <c r="W125" s="49"/>
      <c r="X125" s="49"/>
      <c r="Y125" s="49"/>
      <c r="Z125" s="49"/>
      <c r="AA125" s="49"/>
      <c r="AB125" s="49"/>
      <c r="AC125" s="49"/>
      <c r="AD125" s="49"/>
      <c r="AE125" s="49"/>
      <c r="AF125" s="49"/>
      <c r="AG125" s="49"/>
      <c r="AH125" s="49"/>
      <c r="AI125" s="49"/>
      <c r="AJ125" s="49"/>
      <c r="AK125" s="49"/>
      <c r="AL125" s="49"/>
      <c r="AM125" s="49"/>
      <c r="AN125" s="49"/>
      <c r="AO125" s="49"/>
      <c r="AP125" s="49"/>
      <c r="AQ125" s="49"/>
      <c r="AR125" s="49"/>
      <c r="AS125" s="49"/>
      <c r="AT125" s="49"/>
      <c r="AU125" s="49"/>
      <c r="AV125" s="49"/>
      <c r="AW125" s="49"/>
      <c r="AX125" s="49"/>
      <c r="AY125" s="49"/>
      <c r="AZ125" s="49"/>
      <c r="BA125" s="49"/>
      <c r="BB125" s="49"/>
      <c r="BC125" s="49"/>
      <c r="BD125" s="49"/>
      <c r="BE125" s="49"/>
      <c r="BF125" s="49"/>
      <c r="BG125" s="49"/>
      <c r="BH125" s="49"/>
      <c r="BI125" s="49"/>
      <c r="BJ125" s="49"/>
      <c r="BK125" s="49"/>
      <c r="BL125" s="49"/>
      <c r="BM125" s="49"/>
      <c r="BN125" s="49"/>
      <c r="BO125" s="49"/>
      <c r="BP125" s="49"/>
      <c r="BQ125" s="49"/>
      <c r="BR125" s="49"/>
      <c r="BS125" s="49"/>
      <c r="BT125" s="49"/>
      <c r="BU125" s="49"/>
      <c r="BV125" s="49"/>
      <c r="BW125" s="49"/>
      <c r="BX125" s="49"/>
      <c r="BY125" s="49"/>
      <c r="BZ125" s="49"/>
      <c r="CA125" s="49"/>
      <c r="CB125" s="49"/>
      <c r="CC125" s="49"/>
      <c r="CD125" s="49"/>
      <c r="CE125" s="49"/>
      <c r="CF125" s="49"/>
      <c r="CG125" s="49"/>
      <c r="CH125" s="49"/>
      <c r="CI125" s="49"/>
      <c r="CJ125" s="49"/>
      <c r="CK125" s="49"/>
      <c r="CL125" s="49"/>
      <c r="CM125" s="49"/>
      <c r="CN125" s="49"/>
      <c r="CO125" s="49"/>
      <c r="CP125" s="49"/>
      <c r="CQ125" s="49"/>
      <c r="CR125" s="49"/>
      <c r="CS125" s="49"/>
      <c r="CT125" s="49"/>
      <c r="CU125" s="49"/>
      <c r="CV125" s="49"/>
      <c r="CW125" s="49"/>
      <c r="CX125" s="49"/>
      <c r="CY125" s="49"/>
      <c r="CZ125" s="49"/>
      <c r="DA125" s="49"/>
      <c r="DB125" s="49"/>
      <c r="DC125" s="49"/>
      <c r="DD125" s="49">
        <v>11578.864424242127</v>
      </c>
      <c r="DE125" s="49">
        <v>14253.479107898311</v>
      </c>
      <c r="DF125" s="49">
        <v>12896.646332436541</v>
      </c>
      <c r="DG125" s="49">
        <v>5098.2669200021037</v>
      </c>
      <c r="DH125" s="49">
        <v>4265.994610255575</v>
      </c>
      <c r="DI125" s="49"/>
      <c r="DJ125" s="49">
        <v>3234.6677281001498</v>
      </c>
      <c r="DK125" s="49"/>
      <c r="DL125" s="49"/>
      <c r="DM125" s="49"/>
      <c r="DN125" s="49"/>
      <c r="DO125" s="49"/>
      <c r="DP125" s="49"/>
      <c r="DQ125" s="49"/>
      <c r="DR125" s="49"/>
      <c r="DS125" s="49"/>
      <c r="DT125" s="49"/>
      <c r="DU125" s="49"/>
      <c r="DV125" s="49"/>
      <c r="DW125" s="49"/>
      <c r="DX125" s="49"/>
      <c r="DY125" s="49"/>
      <c r="DZ125" s="49">
        <v>36403.259960741576</v>
      </c>
      <c r="EA125" s="49"/>
      <c r="EB125" s="49"/>
      <c r="EC125" s="49"/>
      <c r="ED125" s="49"/>
      <c r="EE125" s="49"/>
      <c r="EF125" s="49"/>
      <c r="EG125" s="49"/>
      <c r="EH125" s="49"/>
      <c r="EI125" s="49"/>
      <c r="EJ125" s="49"/>
      <c r="EK125" s="49">
        <v>75.430420756278735</v>
      </c>
      <c r="EL125" s="49">
        <v>87806.609504432665</v>
      </c>
    </row>
    <row r="126" spans="1:142" x14ac:dyDescent="0.25">
      <c r="A126" s="47" t="s">
        <v>442</v>
      </c>
      <c r="B126" s="49"/>
      <c r="C126" s="49"/>
      <c r="D126" s="49"/>
      <c r="E126" s="49"/>
      <c r="F126" s="49"/>
      <c r="G126" s="49"/>
      <c r="H126" s="49"/>
      <c r="I126" s="49"/>
      <c r="J126" s="49"/>
      <c r="K126" s="49"/>
      <c r="L126" s="49"/>
      <c r="M126" s="49"/>
      <c r="N126" s="49"/>
      <c r="O126" s="49"/>
      <c r="P126" s="49"/>
      <c r="Q126" s="49"/>
      <c r="R126" s="49"/>
      <c r="S126" s="49"/>
      <c r="T126" s="49"/>
      <c r="U126" s="49"/>
      <c r="V126" s="49"/>
      <c r="W126" s="49"/>
      <c r="X126" s="49"/>
      <c r="Y126" s="49"/>
      <c r="Z126" s="49"/>
      <c r="AA126" s="49"/>
      <c r="AB126" s="49"/>
      <c r="AC126" s="49"/>
      <c r="AD126" s="49"/>
      <c r="AE126" s="49"/>
      <c r="AF126" s="49"/>
      <c r="AG126" s="49"/>
      <c r="AH126" s="49"/>
      <c r="AI126" s="49"/>
      <c r="AJ126" s="49"/>
      <c r="AK126" s="49"/>
      <c r="AL126" s="49"/>
      <c r="AM126" s="49"/>
      <c r="AN126" s="49"/>
      <c r="AO126" s="49"/>
      <c r="AP126" s="49"/>
      <c r="AQ126" s="49"/>
      <c r="AR126" s="49"/>
      <c r="AS126" s="49"/>
      <c r="AT126" s="49"/>
      <c r="AU126" s="49"/>
      <c r="AV126" s="49"/>
      <c r="AW126" s="49"/>
      <c r="AX126" s="49"/>
      <c r="AY126" s="49"/>
      <c r="AZ126" s="49"/>
      <c r="BA126" s="49"/>
      <c r="BB126" s="49"/>
      <c r="BC126" s="49"/>
      <c r="BD126" s="49"/>
      <c r="BE126" s="49"/>
      <c r="BF126" s="49"/>
      <c r="BG126" s="49"/>
      <c r="BH126" s="49"/>
      <c r="BI126" s="49"/>
      <c r="BJ126" s="49"/>
      <c r="BK126" s="49"/>
      <c r="BL126" s="49"/>
      <c r="BM126" s="49"/>
      <c r="BN126" s="49"/>
      <c r="BO126" s="49"/>
      <c r="BP126" s="49"/>
      <c r="BQ126" s="49"/>
      <c r="BR126" s="49"/>
      <c r="BS126" s="49"/>
      <c r="BT126" s="49"/>
      <c r="BU126" s="49"/>
      <c r="BV126" s="49"/>
      <c r="BW126" s="49"/>
      <c r="BX126" s="49"/>
      <c r="BY126" s="49"/>
      <c r="BZ126" s="49"/>
      <c r="CA126" s="49"/>
      <c r="CB126" s="49"/>
      <c r="CC126" s="49"/>
      <c r="CD126" s="49"/>
      <c r="CE126" s="49"/>
      <c r="CF126" s="49"/>
      <c r="CG126" s="49"/>
      <c r="CH126" s="49"/>
      <c r="CI126" s="49"/>
      <c r="CJ126" s="49"/>
      <c r="CK126" s="49"/>
      <c r="CL126" s="49"/>
      <c r="CM126" s="49"/>
      <c r="CN126" s="49"/>
      <c r="CO126" s="49"/>
      <c r="CP126" s="49"/>
      <c r="CQ126" s="49"/>
      <c r="CR126" s="49"/>
      <c r="CS126" s="49"/>
      <c r="CT126" s="49"/>
      <c r="CU126" s="49"/>
      <c r="CV126" s="49"/>
      <c r="CW126" s="49"/>
      <c r="CX126" s="49"/>
      <c r="CY126" s="49"/>
      <c r="CZ126" s="49"/>
      <c r="DA126" s="49"/>
      <c r="DB126" s="49"/>
      <c r="DC126" s="49"/>
      <c r="DD126" s="49">
        <v>10862.675509066399</v>
      </c>
      <c r="DE126" s="49">
        <v>15477.571773987895</v>
      </c>
      <c r="DF126" s="49">
        <v>22963.679500054179</v>
      </c>
      <c r="DG126" s="49">
        <v>9392.4035972107813</v>
      </c>
      <c r="DH126" s="49">
        <v>6004.3613314833419</v>
      </c>
      <c r="DI126" s="49"/>
      <c r="DJ126" s="49">
        <v>5625.0577736963023</v>
      </c>
      <c r="DK126" s="49"/>
      <c r="DL126" s="49"/>
      <c r="DM126" s="49"/>
      <c r="DN126" s="49"/>
      <c r="DO126" s="49"/>
      <c r="DP126" s="49"/>
      <c r="DQ126" s="49"/>
      <c r="DR126" s="49"/>
      <c r="DS126" s="49"/>
      <c r="DT126" s="49"/>
      <c r="DU126" s="49"/>
      <c r="DV126" s="49"/>
      <c r="DW126" s="49"/>
      <c r="DX126" s="49"/>
      <c r="DY126" s="49"/>
      <c r="DZ126" s="49">
        <v>33484.214924695894</v>
      </c>
      <c r="EA126" s="49"/>
      <c r="EB126" s="49"/>
      <c r="EC126" s="49"/>
      <c r="ED126" s="49"/>
      <c r="EE126" s="49"/>
      <c r="EF126" s="49"/>
      <c r="EG126" s="49"/>
      <c r="EH126" s="49"/>
      <c r="EI126" s="49"/>
      <c r="EJ126" s="49"/>
      <c r="EK126" s="49">
        <v>116.60083342194035</v>
      </c>
      <c r="EL126" s="49">
        <v>103926.56524361674</v>
      </c>
    </row>
    <row r="127" spans="1:142" x14ac:dyDescent="0.25">
      <c r="A127" s="47" t="s">
        <v>441</v>
      </c>
      <c r="B127" s="49"/>
      <c r="C127" s="49"/>
      <c r="D127" s="49"/>
      <c r="E127" s="49"/>
      <c r="F127" s="49"/>
      <c r="G127" s="49"/>
      <c r="H127" s="49"/>
      <c r="I127" s="49"/>
      <c r="J127" s="49"/>
      <c r="K127" s="49"/>
      <c r="L127" s="49"/>
      <c r="M127" s="49"/>
      <c r="N127" s="49"/>
      <c r="O127" s="49"/>
      <c r="P127" s="49"/>
      <c r="Q127" s="49"/>
      <c r="R127" s="49"/>
      <c r="S127" s="49"/>
      <c r="T127" s="49"/>
      <c r="U127" s="49"/>
      <c r="V127" s="49"/>
      <c r="W127" s="49"/>
      <c r="X127" s="49"/>
      <c r="Y127" s="49"/>
      <c r="Z127" s="49"/>
      <c r="AA127" s="49"/>
      <c r="AB127" s="49"/>
      <c r="AC127" s="49"/>
      <c r="AD127" s="49"/>
      <c r="AE127" s="49"/>
      <c r="AF127" s="49"/>
      <c r="AG127" s="49"/>
      <c r="AH127" s="49"/>
      <c r="AI127" s="49"/>
      <c r="AJ127" s="49"/>
      <c r="AK127" s="49"/>
      <c r="AL127" s="49"/>
      <c r="AM127" s="49"/>
      <c r="AN127" s="49"/>
      <c r="AO127" s="49"/>
      <c r="AP127" s="49"/>
      <c r="AQ127" s="49"/>
      <c r="AR127" s="49"/>
      <c r="AS127" s="49"/>
      <c r="AT127" s="49"/>
      <c r="AU127" s="49"/>
      <c r="AV127" s="49"/>
      <c r="AW127" s="49"/>
      <c r="AX127" s="49"/>
      <c r="AY127" s="49"/>
      <c r="AZ127" s="49"/>
      <c r="BA127" s="49"/>
      <c r="BB127" s="49"/>
      <c r="BC127" s="49"/>
      <c r="BD127" s="49"/>
      <c r="BE127" s="49"/>
      <c r="BF127" s="49"/>
      <c r="BG127" s="49"/>
      <c r="BH127" s="49"/>
      <c r="BI127" s="49"/>
      <c r="BJ127" s="49"/>
      <c r="BK127" s="49"/>
      <c r="BL127" s="49"/>
      <c r="BM127" s="49"/>
      <c r="BN127" s="49"/>
      <c r="BO127" s="49"/>
      <c r="BP127" s="49"/>
      <c r="BQ127" s="49"/>
      <c r="BR127" s="49"/>
      <c r="BS127" s="49"/>
      <c r="BT127" s="49"/>
      <c r="BU127" s="49"/>
      <c r="BV127" s="49"/>
      <c r="BW127" s="49"/>
      <c r="BX127" s="49"/>
      <c r="BY127" s="49"/>
      <c r="BZ127" s="49"/>
      <c r="CA127" s="49"/>
      <c r="CB127" s="49"/>
      <c r="CC127" s="49"/>
      <c r="CD127" s="49"/>
      <c r="CE127" s="49"/>
      <c r="CF127" s="49"/>
      <c r="CG127" s="49"/>
      <c r="CH127" s="49"/>
      <c r="CI127" s="49"/>
      <c r="CJ127" s="49"/>
      <c r="CK127" s="49"/>
      <c r="CL127" s="49"/>
      <c r="CM127" s="49"/>
      <c r="CN127" s="49"/>
      <c r="CO127" s="49"/>
      <c r="CP127" s="49"/>
      <c r="CQ127" s="49"/>
      <c r="CR127" s="49"/>
      <c r="CS127" s="49"/>
      <c r="CT127" s="49"/>
      <c r="CU127" s="49"/>
      <c r="CV127" s="49"/>
      <c r="CW127" s="49"/>
      <c r="CX127" s="49"/>
      <c r="CY127" s="49"/>
      <c r="CZ127" s="49"/>
      <c r="DA127" s="49"/>
      <c r="DB127" s="49"/>
      <c r="DC127" s="49"/>
      <c r="DD127" s="49">
        <v>10202.0013229453</v>
      </c>
      <c r="DE127" s="49">
        <v>19876.871062312748</v>
      </c>
      <c r="DF127" s="49">
        <v>28952.671989279435</v>
      </c>
      <c r="DG127" s="49">
        <v>22310.675635201489</v>
      </c>
      <c r="DH127" s="49">
        <v>9833.9733553365604</v>
      </c>
      <c r="DI127" s="49"/>
      <c r="DJ127" s="49">
        <v>11781.703113544156</v>
      </c>
      <c r="DK127" s="49"/>
      <c r="DL127" s="49"/>
      <c r="DM127" s="49"/>
      <c r="DN127" s="49"/>
      <c r="DO127" s="49"/>
      <c r="DP127" s="49"/>
      <c r="DQ127" s="49"/>
      <c r="DR127" s="49"/>
      <c r="DS127" s="49"/>
      <c r="DT127" s="49"/>
      <c r="DU127" s="49"/>
      <c r="DV127" s="49"/>
      <c r="DW127" s="49"/>
      <c r="DX127" s="49"/>
      <c r="DY127" s="49"/>
      <c r="DZ127" s="49">
        <v>24472.027145310865</v>
      </c>
      <c r="EA127" s="49"/>
      <c r="EB127" s="49"/>
      <c r="EC127" s="49"/>
      <c r="ED127" s="49"/>
      <c r="EE127" s="49"/>
      <c r="EF127" s="49"/>
      <c r="EG127" s="49"/>
      <c r="EH127" s="49"/>
      <c r="EI127" s="49"/>
      <c r="EJ127" s="49"/>
      <c r="EK127" s="49">
        <v>164.80811534239442</v>
      </c>
      <c r="EL127" s="49">
        <v>127594.73173927295</v>
      </c>
    </row>
    <row r="128" spans="1:142" x14ac:dyDescent="0.25">
      <c r="A128" s="47" t="s">
        <v>440</v>
      </c>
      <c r="B128" s="49"/>
      <c r="C128" s="49"/>
      <c r="D128" s="49"/>
      <c r="E128" s="49"/>
      <c r="F128" s="49"/>
      <c r="G128" s="49"/>
      <c r="H128" s="49"/>
      <c r="I128" s="49"/>
      <c r="J128" s="49"/>
      <c r="K128" s="49"/>
      <c r="L128" s="49"/>
      <c r="M128" s="49"/>
      <c r="N128" s="49"/>
      <c r="O128" s="49"/>
      <c r="P128" s="49"/>
      <c r="Q128" s="49"/>
      <c r="R128" s="49"/>
      <c r="S128" s="49"/>
      <c r="T128" s="49"/>
      <c r="U128" s="49"/>
      <c r="V128" s="49"/>
      <c r="W128" s="49"/>
      <c r="X128" s="49"/>
      <c r="Y128" s="49"/>
      <c r="Z128" s="49"/>
      <c r="AA128" s="49"/>
      <c r="AB128" s="49"/>
      <c r="AC128" s="49"/>
      <c r="AD128" s="49"/>
      <c r="AE128" s="49"/>
      <c r="AF128" s="49"/>
      <c r="AG128" s="49"/>
      <c r="AH128" s="49"/>
      <c r="AI128" s="49"/>
      <c r="AJ128" s="49"/>
      <c r="AK128" s="49"/>
      <c r="AL128" s="49"/>
      <c r="AM128" s="49"/>
      <c r="AN128" s="49"/>
      <c r="AO128" s="49"/>
      <c r="AP128" s="49"/>
      <c r="AQ128" s="49"/>
      <c r="AR128" s="49"/>
      <c r="AS128" s="49"/>
      <c r="AT128" s="49"/>
      <c r="AU128" s="49"/>
      <c r="AV128" s="49"/>
      <c r="AW128" s="49"/>
      <c r="AX128" s="49"/>
      <c r="AY128" s="49"/>
      <c r="AZ128" s="49"/>
      <c r="BA128" s="49"/>
      <c r="BB128" s="49"/>
      <c r="BC128" s="49"/>
      <c r="BD128" s="49"/>
      <c r="BE128" s="49"/>
      <c r="BF128" s="49"/>
      <c r="BG128" s="49"/>
      <c r="BH128" s="49"/>
      <c r="BI128" s="49"/>
      <c r="BJ128" s="49"/>
      <c r="BK128" s="49"/>
      <c r="BL128" s="49"/>
      <c r="BM128" s="49"/>
      <c r="BN128" s="49"/>
      <c r="BO128" s="49"/>
      <c r="BP128" s="49"/>
      <c r="BQ128" s="49"/>
      <c r="BR128" s="49"/>
      <c r="BS128" s="49"/>
      <c r="BT128" s="49"/>
      <c r="BU128" s="49"/>
      <c r="BV128" s="49"/>
      <c r="BW128" s="49"/>
      <c r="BX128" s="49"/>
      <c r="BY128" s="49"/>
      <c r="BZ128" s="49"/>
      <c r="CA128" s="49"/>
      <c r="CB128" s="49"/>
      <c r="CC128" s="49"/>
      <c r="CD128" s="49"/>
      <c r="CE128" s="49"/>
      <c r="CF128" s="49"/>
      <c r="CG128" s="49"/>
      <c r="CH128" s="49"/>
      <c r="CI128" s="49"/>
      <c r="CJ128" s="49"/>
      <c r="CK128" s="49"/>
      <c r="CL128" s="49"/>
      <c r="CM128" s="49"/>
      <c r="CN128" s="49"/>
      <c r="CO128" s="49"/>
      <c r="CP128" s="49"/>
      <c r="CQ128" s="49"/>
      <c r="CR128" s="49"/>
      <c r="CS128" s="49"/>
      <c r="CT128" s="49"/>
      <c r="CU128" s="49"/>
      <c r="CV128" s="49"/>
      <c r="CW128" s="49"/>
      <c r="CX128" s="49"/>
      <c r="CY128" s="49"/>
      <c r="CZ128" s="49"/>
      <c r="DA128" s="49"/>
      <c r="DB128" s="49"/>
      <c r="DC128" s="49"/>
      <c r="DD128" s="49">
        <v>8110.4984896827082</v>
      </c>
      <c r="DE128" s="49">
        <v>18019.215597578539</v>
      </c>
      <c r="DF128" s="49">
        <v>50106.986714551109</v>
      </c>
      <c r="DG128" s="49">
        <v>36305.790649791925</v>
      </c>
      <c r="DH128" s="49">
        <v>15248.093975700007</v>
      </c>
      <c r="DI128" s="49"/>
      <c r="DJ128" s="49">
        <v>19850.165973902302</v>
      </c>
      <c r="DK128" s="49"/>
      <c r="DL128" s="49"/>
      <c r="DM128" s="49"/>
      <c r="DN128" s="49"/>
      <c r="DO128" s="49"/>
      <c r="DP128" s="49"/>
      <c r="DQ128" s="49"/>
      <c r="DR128" s="49"/>
      <c r="DS128" s="49"/>
      <c r="DT128" s="49"/>
      <c r="DU128" s="49"/>
      <c r="DV128" s="49"/>
      <c r="DW128" s="49"/>
      <c r="DX128" s="49"/>
      <c r="DY128" s="49"/>
      <c r="DZ128" s="49">
        <v>22413.938737558026</v>
      </c>
      <c r="EA128" s="49"/>
      <c r="EB128" s="49"/>
      <c r="EC128" s="49"/>
      <c r="ED128" s="49"/>
      <c r="EE128" s="49"/>
      <c r="EF128" s="49"/>
      <c r="EG128" s="49"/>
      <c r="EH128" s="49"/>
      <c r="EI128" s="49"/>
      <c r="EJ128" s="49"/>
      <c r="EK128" s="49">
        <v>341.1889178543554</v>
      </c>
      <c r="EL128" s="49">
        <v>170395.87905661899</v>
      </c>
    </row>
    <row r="129" spans="1:142" x14ac:dyDescent="0.25">
      <c r="A129" s="47" t="s">
        <v>439</v>
      </c>
      <c r="B129" s="49"/>
      <c r="C129" s="49"/>
      <c r="D129" s="49"/>
      <c r="E129" s="49"/>
      <c r="F129" s="49"/>
      <c r="G129" s="49"/>
      <c r="H129" s="49"/>
      <c r="I129" s="49"/>
      <c r="J129" s="49"/>
      <c r="K129" s="49"/>
      <c r="L129" s="49"/>
      <c r="M129" s="49"/>
      <c r="N129" s="49"/>
      <c r="O129" s="49"/>
      <c r="P129" s="49"/>
      <c r="Q129" s="49"/>
      <c r="R129" s="49"/>
      <c r="S129" s="49"/>
      <c r="T129" s="49"/>
      <c r="U129" s="49"/>
      <c r="V129" s="49"/>
      <c r="W129" s="49"/>
      <c r="X129" s="49"/>
      <c r="Y129" s="49"/>
      <c r="Z129" s="49"/>
      <c r="AA129" s="49"/>
      <c r="AB129" s="49"/>
      <c r="AC129" s="49"/>
      <c r="AD129" s="49"/>
      <c r="AE129" s="49"/>
      <c r="AF129" s="49"/>
      <c r="AG129" s="49"/>
      <c r="AH129" s="49"/>
      <c r="AI129" s="49"/>
      <c r="AJ129" s="49"/>
      <c r="AK129" s="49"/>
      <c r="AL129" s="49"/>
      <c r="AM129" s="49"/>
      <c r="AN129" s="49"/>
      <c r="AO129" s="49"/>
      <c r="AP129" s="49"/>
      <c r="AQ129" s="49"/>
      <c r="AR129" s="49"/>
      <c r="AS129" s="49"/>
      <c r="AT129" s="49"/>
      <c r="AU129" s="49"/>
      <c r="AV129" s="49"/>
      <c r="AW129" s="49"/>
      <c r="AX129" s="49"/>
      <c r="AY129" s="49"/>
      <c r="AZ129" s="49"/>
      <c r="BA129" s="49"/>
      <c r="BB129" s="49"/>
      <c r="BC129" s="49"/>
      <c r="BD129" s="49"/>
      <c r="BE129" s="49"/>
      <c r="BF129" s="49"/>
      <c r="BG129" s="49"/>
      <c r="BH129" s="49"/>
      <c r="BI129" s="49"/>
      <c r="BJ129" s="49"/>
      <c r="BK129" s="49"/>
      <c r="BL129" s="49"/>
      <c r="BM129" s="49"/>
      <c r="BN129" s="49"/>
      <c r="BO129" s="49"/>
      <c r="BP129" s="49"/>
      <c r="BQ129" s="49"/>
      <c r="BR129" s="49"/>
      <c r="BS129" s="49"/>
      <c r="BT129" s="49"/>
      <c r="BU129" s="49"/>
      <c r="BV129" s="49"/>
      <c r="BW129" s="49"/>
      <c r="BX129" s="49"/>
      <c r="BY129" s="49"/>
      <c r="BZ129" s="49"/>
      <c r="CA129" s="49"/>
      <c r="CB129" s="49"/>
      <c r="CC129" s="49"/>
      <c r="CD129" s="49"/>
      <c r="CE129" s="49"/>
      <c r="CF129" s="49"/>
      <c r="CG129" s="49"/>
      <c r="CH129" s="49"/>
      <c r="CI129" s="49"/>
      <c r="CJ129" s="49"/>
      <c r="CK129" s="49"/>
      <c r="CL129" s="49"/>
      <c r="CM129" s="49"/>
      <c r="CN129" s="49"/>
      <c r="CO129" s="49"/>
      <c r="CP129" s="49"/>
      <c r="CQ129" s="49"/>
      <c r="CR129" s="49"/>
      <c r="CS129" s="49"/>
      <c r="CT129" s="49"/>
      <c r="CU129" s="49"/>
      <c r="CV129" s="49"/>
      <c r="CW129" s="49"/>
      <c r="CX129" s="49"/>
      <c r="CY129" s="49"/>
      <c r="CZ129" s="49"/>
      <c r="DA129" s="49"/>
      <c r="DB129" s="49"/>
      <c r="DC129" s="49"/>
      <c r="DD129" s="49">
        <v>5788.2118061129677</v>
      </c>
      <c r="DE129" s="49">
        <v>26255.2805232178</v>
      </c>
      <c r="DF129" s="49">
        <v>54683.16665409194</v>
      </c>
      <c r="DG129" s="49">
        <v>88000.237397311561</v>
      </c>
      <c r="DH129" s="49">
        <v>29741.554463756587</v>
      </c>
      <c r="DI129" s="49"/>
      <c r="DJ129" s="49">
        <v>40930.828766866529</v>
      </c>
      <c r="DK129" s="49"/>
      <c r="DL129" s="49"/>
      <c r="DM129" s="49"/>
      <c r="DN129" s="49"/>
      <c r="DO129" s="49"/>
      <c r="DP129" s="49"/>
      <c r="DQ129" s="49"/>
      <c r="DR129" s="49"/>
      <c r="DS129" s="49"/>
      <c r="DT129" s="49"/>
      <c r="DU129" s="49"/>
      <c r="DV129" s="49"/>
      <c r="DW129" s="49"/>
      <c r="DX129" s="49"/>
      <c r="DY129" s="49"/>
      <c r="DZ129" s="49">
        <v>17500.821949717276</v>
      </c>
      <c r="EA129" s="49"/>
      <c r="EB129" s="49"/>
      <c r="EC129" s="49"/>
      <c r="ED129" s="49"/>
      <c r="EE129" s="49"/>
      <c r="EF129" s="49"/>
      <c r="EG129" s="49"/>
      <c r="EH129" s="49"/>
      <c r="EI129" s="49"/>
      <c r="EJ129" s="49"/>
      <c r="EK129" s="49">
        <v>688.32629442177563</v>
      </c>
      <c r="EL129" s="49">
        <v>263588.42785549647</v>
      </c>
    </row>
    <row r="130" spans="1:142" x14ac:dyDescent="0.25">
      <c r="A130" s="47" t="s">
        <v>438</v>
      </c>
      <c r="B130" s="49"/>
      <c r="C130" s="49"/>
      <c r="D130" s="49"/>
      <c r="E130" s="49"/>
      <c r="F130" s="49"/>
      <c r="G130" s="49"/>
      <c r="H130" s="49"/>
      <c r="I130" s="49"/>
      <c r="J130" s="49"/>
      <c r="K130" s="49"/>
      <c r="L130" s="49"/>
      <c r="M130" s="49"/>
      <c r="N130" s="49"/>
      <c r="O130" s="49"/>
      <c r="P130" s="49"/>
      <c r="Q130" s="49"/>
      <c r="R130" s="49"/>
      <c r="S130" s="49"/>
      <c r="T130" s="49"/>
      <c r="U130" s="49"/>
      <c r="V130" s="49"/>
      <c r="W130" s="49"/>
      <c r="X130" s="49"/>
      <c r="Y130" s="49"/>
      <c r="Z130" s="49"/>
      <c r="AA130" s="49"/>
      <c r="AB130" s="49"/>
      <c r="AC130" s="49"/>
      <c r="AD130" s="49"/>
      <c r="AE130" s="49"/>
      <c r="AF130" s="49"/>
      <c r="AG130" s="49"/>
      <c r="AH130" s="49"/>
      <c r="AI130" s="49"/>
      <c r="AJ130" s="49"/>
      <c r="AK130" s="49"/>
      <c r="AL130" s="49"/>
      <c r="AM130" s="49"/>
      <c r="AN130" s="49"/>
      <c r="AO130" s="49"/>
      <c r="AP130" s="49"/>
      <c r="AQ130" s="49"/>
      <c r="AR130" s="49"/>
      <c r="AS130" s="49"/>
      <c r="AT130" s="49"/>
      <c r="AU130" s="49"/>
      <c r="AV130" s="49"/>
      <c r="AW130" s="49"/>
      <c r="AX130" s="49"/>
      <c r="AY130" s="49"/>
      <c r="AZ130" s="49"/>
      <c r="BA130" s="49"/>
      <c r="BB130" s="49"/>
      <c r="BC130" s="49"/>
      <c r="BD130" s="49"/>
      <c r="BE130" s="49"/>
      <c r="BF130" s="49"/>
      <c r="BG130" s="49"/>
      <c r="BH130" s="49"/>
      <c r="BI130" s="49"/>
      <c r="BJ130" s="49"/>
      <c r="BK130" s="49"/>
      <c r="BL130" s="49"/>
      <c r="BM130" s="49"/>
      <c r="BN130" s="49"/>
      <c r="BO130" s="49"/>
      <c r="BP130" s="49"/>
      <c r="BQ130" s="49"/>
      <c r="BR130" s="49"/>
      <c r="BS130" s="49"/>
      <c r="BT130" s="49"/>
      <c r="BU130" s="49"/>
      <c r="BV130" s="49"/>
      <c r="BW130" s="49"/>
      <c r="BX130" s="49"/>
      <c r="BY130" s="49"/>
      <c r="BZ130" s="49"/>
      <c r="CA130" s="49"/>
      <c r="CB130" s="49"/>
      <c r="CC130" s="49"/>
      <c r="CD130" s="49"/>
      <c r="CE130" s="49"/>
      <c r="CF130" s="49"/>
      <c r="CG130" s="49"/>
      <c r="CH130" s="49"/>
      <c r="CI130" s="49"/>
      <c r="CJ130" s="49"/>
      <c r="CK130" s="49"/>
      <c r="CL130" s="49"/>
      <c r="CM130" s="49"/>
      <c r="CN130" s="49"/>
      <c r="CO130" s="49"/>
      <c r="CP130" s="49"/>
      <c r="CQ130" s="49"/>
      <c r="CR130" s="49"/>
      <c r="CS130" s="49"/>
      <c r="CT130" s="49"/>
      <c r="CU130" s="49"/>
      <c r="CV130" s="49"/>
      <c r="CW130" s="49"/>
      <c r="CX130" s="49"/>
      <c r="CY130" s="49"/>
      <c r="CZ130" s="49"/>
      <c r="DA130" s="49"/>
      <c r="DB130" s="49"/>
      <c r="DC130" s="49"/>
      <c r="DD130" s="49">
        <v>4517.8300868108545</v>
      </c>
      <c r="DE130" s="49">
        <v>18914.153774825849</v>
      </c>
      <c r="DF130" s="49">
        <v>83526.425327875564</v>
      </c>
      <c r="DG130" s="49">
        <v>208005.33964794088</v>
      </c>
      <c r="DH130" s="49">
        <v>94553.484988240758</v>
      </c>
      <c r="DI130" s="49"/>
      <c r="DJ130" s="49">
        <v>94320.998508837132</v>
      </c>
      <c r="DK130" s="49"/>
      <c r="DL130" s="49"/>
      <c r="DM130" s="49"/>
      <c r="DN130" s="49"/>
      <c r="DO130" s="49"/>
      <c r="DP130" s="49"/>
      <c r="DQ130" s="49"/>
      <c r="DR130" s="49"/>
      <c r="DS130" s="49"/>
      <c r="DT130" s="49"/>
      <c r="DU130" s="49"/>
      <c r="DV130" s="49"/>
      <c r="DW130" s="49"/>
      <c r="DX130" s="49"/>
      <c r="DY130" s="49"/>
      <c r="DZ130" s="49">
        <v>17467.85876461005</v>
      </c>
      <c r="EA130" s="49"/>
      <c r="EB130" s="49"/>
      <c r="EC130" s="49"/>
      <c r="ED130" s="49"/>
      <c r="EE130" s="49"/>
      <c r="EF130" s="49"/>
      <c r="EG130" s="49"/>
      <c r="EH130" s="49"/>
      <c r="EI130" s="49"/>
      <c r="EJ130" s="49"/>
      <c r="EK130" s="49">
        <v>2494.3097545911373</v>
      </c>
      <c r="EL130" s="49">
        <v>523800.40085373219</v>
      </c>
    </row>
    <row r="131" spans="1:142" x14ac:dyDescent="0.25">
      <c r="A131" s="47" t="s">
        <v>437</v>
      </c>
      <c r="B131" s="49"/>
      <c r="C131" s="49"/>
      <c r="D131" s="49"/>
      <c r="E131" s="49"/>
      <c r="F131" s="49"/>
      <c r="G131" s="49"/>
      <c r="H131" s="49"/>
      <c r="I131" s="49"/>
      <c r="J131" s="49"/>
      <c r="K131" s="49"/>
      <c r="L131" s="49"/>
      <c r="M131" s="49"/>
      <c r="N131" s="49"/>
      <c r="O131" s="49"/>
      <c r="P131" s="49"/>
      <c r="Q131" s="49"/>
      <c r="R131" s="49"/>
      <c r="S131" s="49"/>
      <c r="T131" s="49"/>
      <c r="U131" s="49"/>
      <c r="V131" s="49"/>
      <c r="W131" s="49"/>
      <c r="X131" s="49"/>
      <c r="Y131" s="49"/>
      <c r="Z131" s="49"/>
      <c r="AA131" s="49"/>
      <c r="AB131" s="49"/>
      <c r="AC131" s="49"/>
      <c r="AD131" s="49"/>
      <c r="AE131" s="49"/>
      <c r="AF131" s="49"/>
      <c r="AG131" s="49"/>
      <c r="AH131" s="49"/>
      <c r="AI131" s="49"/>
      <c r="AJ131" s="49"/>
      <c r="AK131" s="49"/>
      <c r="AL131" s="49"/>
      <c r="AM131" s="49"/>
      <c r="AN131" s="49"/>
      <c r="AO131" s="49"/>
      <c r="AP131" s="49"/>
      <c r="AQ131" s="49"/>
      <c r="AR131" s="49"/>
      <c r="AS131" s="49"/>
      <c r="AT131" s="49"/>
      <c r="AU131" s="49"/>
      <c r="AV131" s="49"/>
      <c r="AW131" s="49"/>
      <c r="AX131" s="49"/>
      <c r="AY131" s="49"/>
      <c r="AZ131" s="49"/>
      <c r="BA131" s="49"/>
      <c r="BB131" s="49"/>
      <c r="BC131" s="49"/>
      <c r="BD131" s="49"/>
      <c r="BE131" s="49"/>
      <c r="BF131" s="49"/>
      <c r="BG131" s="49"/>
      <c r="BH131" s="49"/>
      <c r="BI131" s="49"/>
      <c r="BJ131" s="49"/>
      <c r="BK131" s="49"/>
      <c r="BL131" s="49"/>
      <c r="BM131" s="49"/>
      <c r="BN131" s="49"/>
      <c r="BO131" s="49"/>
      <c r="BP131" s="49"/>
      <c r="BQ131" s="49"/>
      <c r="BR131" s="49"/>
      <c r="BS131" s="49"/>
      <c r="BT131" s="49"/>
      <c r="BU131" s="49"/>
      <c r="BV131" s="49"/>
      <c r="BW131" s="49"/>
      <c r="BX131" s="49"/>
      <c r="BY131" s="49"/>
      <c r="BZ131" s="49"/>
      <c r="CA131" s="49"/>
      <c r="CB131" s="49"/>
      <c r="CC131" s="49"/>
      <c r="CD131" s="49"/>
      <c r="CE131" s="49"/>
      <c r="CF131" s="49"/>
      <c r="CG131" s="49"/>
      <c r="CH131" s="49"/>
      <c r="CI131" s="49"/>
      <c r="CJ131" s="49"/>
      <c r="CK131" s="49"/>
      <c r="CL131" s="49"/>
      <c r="CM131" s="49"/>
      <c r="CN131" s="49"/>
      <c r="CO131" s="49"/>
      <c r="CP131" s="49"/>
      <c r="CQ131" s="49"/>
      <c r="CR131" s="49"/>
      <c r="CS131" s="49"/>
      <c r="CT131" s="49"/>
      <c r="CU131" s="49"/>
      <c r="CV131" s="49"/>
      <c r="CW131" s="49"/>
      <c r="CX131" s="49"/>
      <c r="CY131" s="49"/>
      <c r="CZ131" s="49"/>
      <c r="DA131" s="49"/>
      <c r="DB131" s="49"/>
      <c r="DC131" s="49"/>
      <c r="DD131" s="49">
        <v>268.98370432985081</v>
      </c>
      <c r="DE131" s="49">
        <v>3219.4976756422284</v>
      </c>
      <c r="DF131" s="49">
        <v>17955.775317842425</v>
      </c>
      <c r="DG131" s="49">
        <v>71632.820072468341</v>
      </c>
      <c r="DH131" s="49">
        <v>26770.474428663907</v>
      </c>
      <c r="DI131" s="49"/>
      <c r="DJ131" s="49">
        <v>36043.533606869474</v>
      </c>
      <c r="DK131" s="49"/>
      <c r="DL131" s="49"/>
      <c r="DM131" s="49"/>
      <c r="DN131" s="49"/>
      <c r="DO131" s="49"/>
      <c r="DP131" s="49"/>
      <c r="DQ131" s="49"/>
      <c r="DR131" s="49"/>
      <c r="DS131" s="49"/>
      <c r="DT131" s="49"/>
      <c r="DU131" s="49"/>
      <c r="DV131" s="49"/>
      <c r="DW131" s="49"/>
      <c r="DX131" s="49"/>
      <c r="DY131" s="49"/>
      <c r="DZ131" s="49">
        <v>7553.8128680500495</v>
      </c>
      <c r="EA131" s="49"/>
      <c r="EB131" s="49"/>
      <c r="EC131" s="49"/>
      <c r="ED131" s="49"/>
      <c r="EE131" s="49"/>
      <c r="EF131" s="49"/>
      <c r="EG131" s="49"/>
      <c r="EH131" s="49"/>
      <c r="EI131" s="49"/>
      <c r="EJ131" s="49"/>
      <c r="EK131" s="49">
        <v>774.89731018930843</v>
      </c>
      <c r="EL131" s="49">
        <v>164219.7949840556</v>
      </c>
    </row>
    <row r="132" spans="1:142" x14ac:dyDescent="0.25">
      <c r="A132" s="47" t="s">
        <v>436</v>
      </c>
      <c r="B132" s="49"/>
      <c r="C132" s="49"/>
      <c r="D132" s="49"/>
      <c r="E132" s="49"/>
      <c r="F132" s="49"/>
      <c r="G132" s="49"/>
      <c r="H132" s="49"/>
      <c r="I132" s="49"/>
      <c r="J132" s="49"/>
      <c r="K132" s="49"/>
      <c r="L132" s="49"/>
      <c r="M132" s="49"/>
      <c r="N132" s="49"/>
      <c r="O132" s="49"/>
      <c r="P132" s="49"/>
      <c r="Q132" s="49"/>
      <c r="R132" s="49"/>
      <c r="S132" s="49"/>
      <c r="T132" s="49"/>
      <c r="U132" s="49"/>
      <c r="V132" s="49"/>
      <c r="W132" s="49"/>
      <c r="X132" s="49"/>
      <c r="Y132" s="49"/>
      <c r="Z132" s="49"/>
      <c r="AA132" s="49"/>
      <c r="AB132" s="49"/>
      <c r="AC132" s="49"/>
      <c r="AD132" s="49"/>
      <c r="AE132" s="49"/>
      <c r="AF132" s="49"/>
      <c r="AG132" s="49"/>
      <c r="AH132" s="49"/>
      <c r="AI132" s="49"/>
      <c r="AJ132" s="49"/>
      <c r="AK132" s="49"/>
      <c r="AL132" s="49"/>
      <c r="AM132" s="49"/>
      <c r="AN132" s="49"/>
      <c r="AO132" s="49"/>
      <c r="AP132" s="49"/>
      <c r="AQ132" s="49"/>
      <c r="AR132" s="49"/>
      <c r="AS132" s="49"/>
      <c r="AT132" s="49"/>
      <c r="AU132" s="49"/>
      <c r="AV132" s="49"/>
      <c r="AW132" s="49"/>
      <c r="AX132" s="49"/>
      <c r="AY132" s="49"/>
      <c r="AZ132" s="49"/>
      <c r="BA132" s="49"/>
      <c r="BB132" s="49"/>
      <c r="BC132" s="49"/>
      <c r="BD132" s="49"/>
      <c r="BE132" s="49"/>
      <c r="BF132" s="49"/>
      <c r="BG132" s="49"/>
      <c r="BH132" s="49"/>
      <c r="BI132" s="49"/>
      <c r="BJ132" s="49"/>
      <c r="BK132" s="49"/>
      <c r="BL132" s="49"/>
      <c r="BM132" s="49"/>
      <c r="BN132" s="49"/>
      <c r="BO132" s="49"/>
      <c r="BP132" s="49"/>
      <c r="BQ132" s="49"/>
      <c r="BR132" s="49"/>
      <c r="BS132" s="49"/>
      <c r="BT132" s="49"/>
      <c r="BU132" s="49"/>
      <c r="BV132" s="49"/>
      <c r="BW132" s="49"/>
      <c r="BX132" s="49"/>
      <c r="BY132" s="49"/>
      <c r="BZ132" s="49"/>
      <c r="CA132" s="49"/>
      <c r="CB132" s="49"/>
      <c r="CC132" s="49"/>
      <c r="CD132" s="49"/>
      <c r="CE132" s="49"/>
      <c r="CF132" s="49"/>
      <c r="CG132" s="49"/>
      <c r="CH132" s="49"/>
      <c r="CI132" s="49"/>
      <c r="CJ132" s="49"/>
      <c r="CK132" s="49"/>
      <c r="CL132" s="49"/>
      <c r="CM132" s="49"/>
      <c r="CN132" s="49"/>
      <c r="CO132" s="49"/>
      <c r="CP132" s="49"/>
      <c r="CQ132" s="49"/>
      <c r="CR132" s="49"/>
      <c r="CS132" s="49"/>
      <c r="CT132" s="49"/>
      <c r="CU132" s="49"/>
      <c r="CV132" s="49"/>
      <c r="CW132" s="49"/>
      <c r="CX132" s="49"/>
      <c r="CY132" s="49"/>
      <c r="CZ132" s="49"/>
      <c r="DA132" s="49"/>
      <c r="DB132" s="49"/>
      <c r="DC132" s="49"/>
      <c r="DD132" s="49">
        <v>298.24772447085064</v>
      </c>
      <c r="DE132" s="49">
        <v>2788.1337561971704</v>
      </c>
      <c r="DF132" s="49">
        <v>17603.509010254111</v>
      </c>
      <c r="DG132" s="49">
        <v>67698.057501420088</v>
      </c>
      <c r="DH132" s="49">
        <v>41590.679690633071</v>
      </c>
      <c r="DI132" s="49"/>
      <c r="DJ132" s="49">
        <v>43572.382732674676</v>
      </c>
      <c r="DK132" s="49"/>
      <c r="DL132" s="49"/>
      <c r="DM132" s="49"/>
      <c r="DN132" s="49"/>
      <c r="DO132" s="49"/>
      <c r="DP132" s="49"/>
      <c r="DQ132" s="49"/>
      <c r="DR132" s="49"/>
      <c r="DS132" s="49"/>
      <c r="DT132" s="49"/>
      <c r="DU132" s="49"/>
      <c r="DV132" s="49"/>
      <c r="DW132" s="49"/>
      <c r="DX132" s="49"/>
      <c r="DY132" s="49"/>
      <c r="DZ132" s="49">
        <v>2796.779817742924</v>
      </c>
      <c r="EA132" s="49"/>
      <c r="EB132" s="49"/>
      <c r="EC132" s="49"/>
      <c r="ED132" s="49"/>
      <c r="EE132" s="49"/>
      <c r="EF132" s="49"/>
      <c r="EG132" s="49"/>
      <c r="EH132" s="49"/>
      <c r="EI132" s="49"/>
      <c r="EJ132" s="49"/>
      <c r="EK132" s="49">
        <v>1207.1869102200365</v>
      </c>
      <c r="EL132" s="49">
        <v>177554.97714361295</v>
      </c>
    </row>
    <row r="133" spans="1:142" x14ac:dyDescent="0.25">
      <c r="A133" s="47" t="s">
        <v>435</v>
      </c>
      <c r="B133" s="49"/>
      <c r="C133" s="49"/>
      <c r="D133" s="49"/>
      <c r="E133" s="49"/>
      <c r="F133" s="49"/>
      <c r="G133" s="49"/>
      <c r="H133" s="49"/>
      <c r="I133" s="49"/>
      <c r="J133" s="49"/>
      <c r="K133" s="49"/>
      <c r="L133" s="49"/>
      <c r="M133" s="49"/>
      <c r="N133" s="49"/>
      <c r="O133" s="49"/>
      <c r="P133" s="49"/>
      <c r="Q133" s="49"/>
      <c r="R133" s="49"/>
      <c r="S133" s="49"/>
      <c r="T133" s="49"/>
      <c r="U133" s="49"/>
      <c r="V133" s="49"/>
      <c r="W133" s="49"/>
      <c r="X133" s="49"/>
      <c r="Y133" s="49"/>
      <c r="Z133" s="49"/>
      <c r="AA133" s="49"/>
      <c r="AB133" s="49"/>
      <c r="AC133" s="49"/>
      <c r="AD133" s="49"/>
      <c r="AE133" s="49"/>
      <c r="AF133" s="49"/>
      <c r="AG133" s="49"/>
      <c r="AH133" s="49"/>
      <c r="AI133" s="49"/>
      <c r="AJ133" s="49"/>
      <c r="AK133" s="49"/>
      <c r="AL133" s="49"/>
      <c r="AM133" s="49"/>
      <c r="AN133" s="49"/>
      <c r="AO133" s="49"/>
      <c r="AP133" s="49"/>
      <c r="AQ133" s="49"/>
      <c r="AR133" s="49"/>
      <c r="AS133" s="49"/>
      <c r="AT133" s="49"/>
      <c r="AU133" s="49"/>
      <c r="AV133" s="49"/>
      <c r="AW133" s="49"/>
      <c r="AX133" s="49"/>
      <c r="AY133" s="49"/>
      <c r="AZ133" s="49"/>
      <c r="BA133" s="49"/>
      <c r="BB133" s="49"/>
      <c r="BC133" s="49"/>
      <c r="BD133" s="49"/>
      <c r="BE133" s="49"/>
      <c r="BF133" s="49"/>
      <c r="BG133" s="49"/>
      <c r="BH133" s="49"/>
      <c r="BI133" s="49"/>
      <c r="BJ133" s="49"/>
      <c r="BK133" s="49"/>
      <c r="BL133" s="49"/>
      <c r="BM133" s="49"/>
      <c r="BN133" s="49"/>
      <c r="BO133" s="49"/>
      <c r="BP133" s="49"/>
      <c r="BQ133" s="49"/>
      <c r="BR133" s="49"/>
      <c r="BS133" s="49"/>
      <c r="BT133" s="49"/>
      <c r="BU133" s="49"/>
      <c r="BV133" s="49"/>
      <c r="BW133" s="49"/>
      <c r="BX133" s="49"/>
      <c r="BY133" s="49"/>
      <c r="BZ133" s="49"/>
      <c r="CA133" s="49"/>
      <c r="CB133" s="49"/>
      <c r="CC133" s="49"/>
      <c r="CD133" s="49"/>
      <c r="CE133" s="49"/>
      <c r="CF133" s="49"/>
      <c r="CG133" s="49"/>
      <c r="CH133" s="49"/>
      <c r="CI133" s="49"/>
      <c r="CJ133" s="49"/>
      <c r="CK133" s="49"/>
      <c r="CL133" s="49"/>
      <c r="CM133" s="49"/>
      <c r="CN133" s="49"/>
      <c r="CO133" s="49"/>
      <c r="CP133" s="49"/>
      <c r="CQ133" s="49"/>
      <c r="CR133" s="49"/>
      <c r="CS133" s="49"/>
      <c r="CT133" s="49"/>
      <c r="CU133" s="49"/>
      <c r="CV133" s="49"/>
      <c r="CW133" s="49"/>
      <c r="CX133" s="49"/>
      <c r="CY133" s="49"/>
      <c r="CZ133" s="49"/>
      <c r="DA133" s="49"/>
      <c r="DB133" s="49"/>
      <c r="DC133" s="49"/>
      <c r="DD133" s="49">
        <v>144.82733209590126</v>
      </c>
      <c r="DE133" s="49">
        <v>1233.5536030794947</v>
      </c>
      <c r="DF133" s="49">
        <v>22750.450809813115</v>
      </c>
      <c r="DG133" s="49">
        <v>76758.920178002343</v>
      </c>
      <c r="DH133" s="49">
        <v>43674.686011450358</v>
      </c>
      <c r="DI133" s="49"/>
      <c r="DJ133" s="49">
        <v>61021.006424957064</v>
      </c>
      <c r="DK133" s="49"/>
      <c r="DL133" s="49"/>
      <c r="DM133" s="49"/>
      <c r="DN133" s="49"/>
      <c r="DO133" s="49"/>
      <c r="DP133" s="49"/>
      <c r="DQ133" s="49"/>
      <c r="DR133" s="49"/>
      <c r="DS133" s="49"/>
      <c r="DT133" s="49"/>
      <c r="DU133" s="49"/>
      <c r="DV133" s="49"/>
      <c r="DW133" s="49"/>
      <c r="DX133" s="49"/>
      <c r="DY133" s="49"/>
      <c r="DZ133" s="49">
        <v>1668.09253764294</v>
      </c>
      <c r="EA133" s="49"/>
      <c r="EB133" s="49"/>
      <c r="EC133" s="49"/>
      <c r="ED133" s="49"/>
      <c r="EE133" s="49"/>
      <c r="EF133" s="49"/>
      <c r="EG133" s="49"/>
      <c r="EH133" s="49"/>
      <c r="EI133" s="49"/>
      <c r="EJ133" s="49"/>
      <c r="EK133" s="49">
        <v>1316.0723589583979</v>
      </c>
      <c r="EL133" s="49">
        <v>208567.60925599962</v>
      </c>
    </row>
    <row r="134" spans="1:142" x14ac:dyDescent="0.25">
      <c r="A134" s="47" t="s">
        <v>434</v>
      </c>
      <c r="B134" s="49"/>
      <c r="C134" s="49"/>
      <c r="D134" s="49"/>
      <c r="E134" s="49"/>
      <c r="F134" s="49"/>
      <c r="G134" s="49"/>
      <c r="H134" s="49"/>
      <c r="I134" s="49"/>
      <c r="J134" s="49"/>
      <c r="K134" s="49"/>
      <c r="L134" s="49"/>
      <c r="M134" s="49"/>
      <c r="N134" s="49"/>
      <c r="O134" s="49"/>
      <c r="P134" s="49"/>
      <c r="Q134" s="49"/>
      <c r="R134" s="49"/>
      <c r="S134" s="49"/>
      <c r="T134" s="49"/>
      <c r="U134" s="49"/>
      <c r="V134" s="49"/>
      <c r="W134" s="49"/>
      <c r="X134" s="49"/>
      <c r="Y134" s="49"/>
      <c r="Z134" s="49"/>
      <c r="AA134" s="49"/>
      <c r="AB134" s="49"/>
      <c r="AC134" s="49"/>
      <c r="AD134" s="49"/>
      <c r="AE134" s="49"/>
      <c r="AF134" s="49"/>
      <c r="AG134" s="49"/>
      <c r="AH134" s="49"/>
      <c r="AI134" s="49"/>
      <c r="AJ134" s="49"/>
      <c r="AK134" s="49"/>
      <c r="AL134" s="49"/>
      <c r="AM134" s="49"/>
      <c r="AN134" s="49"/>
      <c r="AO134" s="49"/>
      <c r="AP134" s="49"/>
      <c r="AQ134" s="49"/>
      <c r="AR134" s="49"/>
      <c r="AS134" s="49"/>
      <c r="AT134" s="49"/>
      <c r="AU134" s="49"/>
      <c r="AV134" s="49"/>
      <c r="AW134" s="49"/>
      <c r="AX134" s="49"/>
      <c r="AY134" s="49"/>
      <c r="AZ134" s="49"/>
      <c r="BA134" s="49"/>
      <c r="BB134" s="49"/>
      <c r="BC134" s="49"/>
      <c r="BD134" s="49"/>
      <c r="BE134" s="49"/>
      <c r="BF134" s="49"/>
      <c r="BG134" s="49"/>
      <c r="BH134" s="49"/>
      <c r="BI134" s="49"/>
      <c r="BJ134" s="49"/>
      <c r="BK134" s="49"/>
      <c r="BL134" s="49"/>
      <c r="BM134" s="49"/>
      <c r="BN134" s="49"/>
      <c r="BO134" s="49"/>
      <c r="BP134" s="49"/>
      <c r="BQ134" s="49"/>
      <c r="BR134" s="49"/>
      <c r="BS134" s="49"/>
      <c r="BT134" s="49"/>
      <c r="BU134" s="49"/>
      <c r="BV134" s="49"/>
      <c r="BW134" s="49"/>
      <c r="BX134" s="49"/>
      <c r="BY134" s="49"/>
      <c r="BZ134" s="49"/>
      <c r="CA134" s="49"/>
      <c r="CB134" s="49"/>
      <c r="CC134" s="49"/>
      <c r="CD134" s="49"/>
      <c r="CE134" s="49"/>
      <c r="CF134" s="49"/>
      <c r="CG134" s="49"/>
      <c r="CH134" s="49"/>
      <c r="CI134" s="49"/>
      <c r="CJ134" s="49"/>
      <c r="CK134" s="49"/>
      <c r="CL134" s="49"/>
      <c r="CM134" s="49"/>
      <c r="CN134" s="49"/>
      <c r="CO134" s="49"/>
      <c r="CP134" s="49"/>
      <c r="CQ134" s="49"/>
      <c r="CR134" s="49"/>
      <c r="CS134" s="49"/>
      <c r="CT134" s="49"/>
      <c r="CU134" s="49"/>
      <c r="CV134" s="49"/>
      <c r="CW134" s="49"/>
      <c r="CX134" s="49"/>
      <c r="CY134" s="49"/>
      <c r="CZ134" s="49"/>
      <c r="DA134" s="49"/>
      <c r="DB134" s="49"/>
      <c r="DC134" s="49"/>
      <c r="DD134" s="49">
        <v>491.51438398663402</v>
      </c>
      <c r="DE134" s="49">
        <v>4196.829037464473</v>
      </c>
      <c r="DF134" s="49">
        <v>13461.197751677857</v>
      </c>
      <c r="DG134" s="49">
        <v>143999.81223604499</v>
      </c>
      <c r="DH134" s="49">
        <v>36310.793163777103</v>
      </c>
      <c r="DI134" s="49"/>
      <c r="DJ134" s="49">
        <v>68696.026503418601</v>
      </c>
      <c r="DK134" s="49"/>
      <c r="DL134" s="49"/>
      <c r="DM134" s="49"/>
      <c r="DN134" s="49"/>
      <c r="DO134" s="49"/>
      <c r="DP134" s="49"/>
      <c r="DQ134" s="49"/>
      <c r="DR134" s="49"/>
      <c r="DS134" s="49"/>
      <c r="DT134" s="49"/>
      <c r="DU134" s="49"/>
      <c r="DV134" s="49"/>
      <c r="DW134" s="49"/>
      <c r="DX134" s="49"/>
      <c r="DY134" s="49"/>
      <c r="DZ134" s="49">
        <v>6632.601828445202</v>
      </c>
      <c r="EA134" s="49"/>
      <c r="EB134" s="49"/>
      <c r="EC134" s="49"/>
      <c r="ED134" s="49"/>
      <c r="EE134" s="49"/>
      <c r="EF134" s="49"/>
      <c r="EG134" s="49"/>
      <c r="EH134" s="49"/>
      <c r="EI134" s="49"/>
      <c r="EJ134" s="49"/>
      <c r="EK134" s="49">
        <v>838.21668261858485</v>
      </c>
      <c r="EL134" s="49">
        <v>274626.9915874335</v>
      </c>
    </row>
    <row r="135" spans="1:142" x14ac:dyDescent="0.25">
      <c r="A135" s="47" t="s">
        <v>433</v>
      </c>
      <c r="B135" s="49"/>
      <c r="C135" s="49"/>
      <c r="D135" s="49"/>
      <c r="E135" s="49"/>
      <c r="F135" s="49"/>
      <c r="G135" s="49"/>
      <c r="H135" s="49"/>
      <c r="I135" s="49"/>
      <c r="J135" s="49"/>
      <c r="K135" s="49"/>
      <c r="L135" s="49"/>
      <c r="M135" s="49"/>
      <c r="N135" s="49"/>
      <c r="O135" s="49"/>
      <c r="P135" s="49"/>
      <c r="Q135" s="49"/>
      <c r="R135" s="49"/>
      <c r="S135" s="49"/>
      <c r="T135" s="49"/>
      <c r="U135" s="49"/>
      <c r="V135" s="49"/>
      <c r="W135" s="49"/>
      <c r="X135" s="49"/>
      <c r="Y135" s="49"/>
      <c r="Z135" s="49"/>
      <c r="AA135" s="49"/>
      <c r="AB135" s="49"/>
      <c r="AC135" s="49"/>
      <c r="AD135" s="49"/>
      <c r="AE135" s="49"/>
      <c r="AF135" s="49"/>
      <c r="AG135" s="49"/>
      <c r="AH135" s="49"/>
      <c r="AI135" s="49"/>
      <c r="AJ135" s="49"/>
      <c r="AK135" s="49"/>
      <c r="AL135" s="49"/>
      <c r="AM135" s="49"/>
      <c r="AN135" s="49"/>
      <c r="AO135" s="49"/>
      <c r="AP135" s="49"/>
      <c r="AQ135" s="49"/>
      <c r="AR135" s="49"/>
      <c r="AS135" s="49"/>
      <c r="AT135" s="49"/>
      <c r="AU135" s="49"/>
      <c r="AV135" s="49"/>
      <c r="AW135" s="49"/>
      <c r="AX135" s="49"/>
      <c r="AY135" s="49"/>
      <c r="AZ135" s="49"/>
      <c r="BA135" s="49"/>
      <c r="BB135" s="49"/>
      <c r="BC135" s="49"/>
      <c r="BD135" s="49"/>
      <c r="BE135" s="49"/>
      <c r="BF135" s="49"/>
      <c r="BG135" s="49"/>
      <c r="BH135" s="49"/>
      <c r="BI135" s="49"/>
      <c r="BJ135" s="49"/>
      <c r="BK135" s="49"/>
      <c r="BL135" s="49"/>
      <c r="BM135" s="49"/>
      <c r="BN135" s="49"/>
      <c r="BO135" s="49"/>
      <c r="BP135" s="49"/>
      <c r="BQ135" s="49"/>
      <c r="BR135" s="49"/>
      <c r="BS135" s="49"/>
      <c r="BT135" s="49"/>
      <c r="BU135" s="49"/>
      <c r="BV135" s="49"/>
      <c r="BW135" s="49"/>
      <c r="BX135" s="49"/>
      <c r="BY135" s="49"/>
      <c r="BZ135" s="49"/>
      <c r="CA135" s="49"/>
      <c r="CB135" s="49"/>
      <c r="CC135" s="49"/>
      <c r="CD135" s="49"/>
      <c r="CE135" s="49"/>
      <c r="CF135" s="49"/>
      <c r="CG135" s="49"/>
      <c r="CH135" s="49"/>
      <c r="CI135" s="49"/>
      <c r="CJ135" s="49"/>
      <c r="CK135" s="49"/>
      <c r="CL135" s="49"/>
      <c r="CM135" s="49"/>
      <c r="CN135" s="49"/>
      <c r="CO135" s="49"/>
      <c r="CP135" s="49"/>
      <c r="CQ135" s="49"/>
      <c r="CR135" s="49"/>
      <c r="CS135" s="49"/>
      <c r="CT135" s="49"/>
      <c r="CU135" s="49"/>
      <c r="CV135" s="49"/>
      <c r="CW135" s="49"/>
      <c r="CX135" s="49"/>
      <c r="CY135" s="49"/>
      <c r="CZ135" s="49"/>
      <c r="DA135" s="49"/>
      <c r="DB135" s="49"/>
      <c r="DC135" s="49"/>
      <c r="DD135" s="49">
        <v>350.91511240106877</v>
      </c>
      <c r="DE135" s="49">
        <v>1319.4754425029707</v>
      </c>
      <c r="DF135" s="49">
        <v>27513.910565468355</v>
      </c>
      <c r="DG135" s="49">
        <v>142099.51458249812</v>
      </c>
      <c r="DH135" s="49">
        <v>107350.13947194561</v>
      </c>
      <c r="DI135" s="49"/>
      <c r="DJ135" s="49">
        <v>159228.65880803039</v>
      </c>
      <c r="DK135" s="49"/>
      <c r="DL135" s="49"/>
      <c r="DM135" s="49"/>
      <c r="DN135" s="49"/>
      <c r="DO135" s="49"/>
      <c r="DP135" s="49"/>
      <c r="DQ135" s="49"/>
      <c r="DR135" s="49"/>
      <c r="DS135" s="49"/>
      <c r="DT135" s="49"/>
      <c r="DU135" s="49"/>
      <c r="DV135" s="49"/>
      <c r="DW135" s="49"/>
      <c r="DX135" s="49"/>
      <c r="DY135" s="49"/>
      <c r="DZ135" s="49">
        <v>4281.8749643634574</v>
      </c>
      <c r="EA135" s="49"/>
      <c r="EB135" s="49"/>
      <c r="EC135" s="49"/>
      <c r="ED135" s="49"/>
      <c r="EE135" s="49"/>
      <c r="EF135" s="49"/>
      <c r="EG135" s="49"/>
      <c r="EH135" s="49"/>
      <c r="EI135" s="49"/>
      <c r="EJ135" s="49"/>
      <c r="EK135" s="49">
        <v>3145.0699690834244</v>
      </c>
      <c r="EL135" s="49">
        <v>445289.55891629338</v>
      </c>
    </row>
    <row r="136" spans="1:142" x14ac:dyDescent="0.25">
      <c r="A136" s="47" t="s">
        <v>432</v>
      </c>
      <c r="B136" s="49"/>
      <c r="C136" s="49"/>
      <c r="D136" s="49"/>
      <c r="E136" s="49"/>
      <c r="F136" s="49"/>
      <c r="G136" s="49"/>
      <c r="H136" s="49"/>
      <c r="I136" s="49"/>
      <c r="J136" s="49"/>
      <c r="K136" s="49"/>
      <c r="L136" s="49"/>
      <c r="M136" s="49"/>
      <c r="N136" s="49"/>
      <c r="O136" s="49"/>
      <c r="P136" s="49"/>
      <c r="Q136" s="49"/>
      <c r="R136" s="49"/>
      <c r="S136" s="49"/>
      <c r="T136" s="49"/>
      <c r="U136" s="49"/>
      <c r="V136" s="49"/>
      <c r="W136" s="49"/>
      <c r="X136" s="49"/>
      <c r="Y136" s="49"/>
      <c r="Z136" s="49"/>
      <c r="AA136" s="49"/>
      <c r="AB136" s="49"/>
      <c r="AC136" s="49"/>
      <c r="AD136" s="49"/>
      <c r="AE136" s="49"/>
      <c r="AF136" s="49"/>
      <c r="AG136" s="49"/>
      <c r="AH136" s="49"/>
      <c r="AI136" s="49"/>
      <c r="AJ136" s="49"/>
      <c r="AK136" s="49"/>
      <c r="AL136" s="49"/>
      <c r="AM136" s="49"/>
      <c r="AN136" s="49"/>
      <c r="AO136" s="49"/>
      <c r="AP136" s="49"/>
      <c r="AQ136" s="49"/>
      <c r="AR136" s="49"/>
      <c r="AS136" s="49"/>
      <c r="AT136" s="49"/>
      <c r="AU136" s="49"/>
      <c r="AV136" s="49"/>
      <c r="AW136" s="49"/>
      <c r="AX136" s="49"/>
      <c r="AY136" s="49"/>
      <c r="AZ136" s="49"/>
      <c r="BA136" s="49"/>
      <c r="BB136" s="49"/>
      <c r="BC136" s="49"/>
      <c r="BD136" s="49"/>
      <c r="BE136" s="49"/>
      <c r="BF136" s="49"/>
      <c r="BG136" s="49"/>
      <c r="BH136" s="49"/>
      <c r="BI136" s="49"/>
      <c r="BJ136" s="49"/>
      <c r="BK136" s="49"/>
      <c r="BL136" s="49"/>
      <c r="BM136" s="49"/>
      <c r="BN136" s="49"/>
      <c r="BO136" s="49"/>
      <c r="BP136" s="49"/>
      <c r="BQ136" s="49"/>
      <c r="BR136" s="49"/>
      <c r="BS136" s="49"/>
      <c r="BT136" s="49"/>
      <c r="BU136" s="49"/>
      <c r="BV136" s="49"/>
      <c r="BW136" s="49"/>
      <c r="BX136" s="49"/>
      <c r="BY136" s="49"/>
      <c r="BZ136" s="49"/>
      <c r="CA136" s="49"/>
      <c r="CB136" s="49"/>
      <c r="CC136" s="49"/>
      <c r="CD136" s="49"/>
      <c r="CE136" s="49"/>
      <c r="CF136" s="49"/>
      <c r="CG136" s="49"/>
      <c r="CH136" s="49"/>
      <c r="CI136" s="49"/>
      <c r="CJ136" s="49"/>
      <c r="CK136" s="49"/>
      <c r="CL136" s="49"/>
      <c r="CM136" s="49"/>
      <c r="CN136" s="49"/>
      <c r="CO136" s="49"/>
      <c r="CP136" s="49"/>
      <c r="CQ136" s="49"/>
      <c r="CR136" s="49"/>
      <c r="CS136" s="49"/>
      <c r="CT136" s="49"/>
      <c r="CU136" s="49"/>
      <c r="CV136" s="49"/>
      <c r="CW136" s="49"/>
      <c r="CX136" s="49"/>
      <c r="CY136" s="49"/>
      <c r="CZ136" s="49"/>
      <c r="DA136" s="49"/>
      <c r="DB136" s="49"/>
      <c r="DC136" s="49"/>
      <c r="DD136" s="49"/>
      <c r="DE136" s="49"/>
      <c r="DF136" s="49"/>
      <c r="DG136" s="49"/>
      <c r="DH136" s="49">
        <v>77983</v>
      </c>
      <c r="DI136" s="49"/>
      <c r="DJ136" s="49">
        <v>160078</v>
      </c>
      <c r="DK136" s="49"/>
      <c r="DL136" s="49">
        <v>1.8228925913890541</v>
      </c>
      <c r="DM136" s="49">
        <v>41.879888915333659</v>
      </c>
      <c r="DN136" s="49">
        <v>265.4106682068832</v>
      </c>
      <c r="DO136" s="49">
        <v>522.07240675477476</v>
      </c>
      <c r="DP136" s="49">
        <v>1899.4450898206935</v>
      </c>
      <c r="DQ136" s="49">
        <v>2928.5182704988747</v>
      </c>
      <c r="DR136" s="49">
        <v>6563.4053331467385</v>
      </c>
      <c r="DS136" s="49">
        <v>16950.532088253291</v>
      </c>
      <c r="DT136" s="49">
        <v>45059.682633890639</v>
      </c>
      <c r="DU136" s="49">
        <v>17707.65359339902</v>
      </c>
      <c r="DV136" s="49">
        <v>21145.844498925431</v>
      </c>
      <c r="DW136" s="49">
        <v>21431.94984582538</v>
      </c>
      <c r="DX136" s="49">
        <v>19808.679483017229</v>
      </c>
      <c r="DY136" s="49">
        <v>36485.103306754339</v>
      </c>
      <c r="DZ136" s="49">
        <v>153754</v>
      </c>
      <c r="EA136" s="49">
        <v>46078</v>
      </c>
      <c r="EB136" s="49">
        <v>466126.00000000006</v>
      </c>
      <c r="EC136" s="49">
        <v>37470</v>
      </c>
      <c r="ED136" s="49">
        <v>285432</v>
      </c>
      <c r="EE136" s="49"/>
      <c r="EF136" s="49"/>
      <c r="EG136" s="49"/>
      <c r="EH136" s="49"/>
      <c r="EI136" s="49"/>
      <c r="EJ136" s="49"/>
      <c r="EK136" s="49">
        <v>1845</v>
      </c>
      <c r="EL136" s="49">
        <v>1419578</v>
      </c>
    </row>
    <row r="137" spans="1:142" x14ac:dyDescent="0.25">
      <c r="A137" s="47" t="s">
        <v>431</v>
      </c>
      <c r="B137" s="49">
        <v>-38.187736305329544</v>
      </c>
      <c r="C137" s="49">
        <v>147.75298843662267</v>
      </c>
      <c r="D137" s="49">
        <v>17.722323751077084</v>
      </c>
      <c r="E137" s="49">
        <v>623.10889343646022</v>
      </c>
      <c r="F137" s="49">
        <v>835.05442659300331</v>
      </c>
      <c r="G137" s="49">
        <v>664.1635194662</v>
      </c>
      <c r="H137" s="49">
        <v>243.40689850206752</v>
      </c>
      <c r="I137" s="49">
        <v>16.062452636807258</v>
      </c>
      <c r="J137" s="49">
        <v>19.266100661333326</v>
      </c>
      <c r="K137" s="49">
        <v>-8.4914703176885466E-3</v>
      </c>
      <c r="L137" s="49">
        <v>202.24578829710379</v>
      </c>
      <c r="M137" s="49">
        <v>469.16263332685514</v>
      </c>
      <c r="N137" s="49">
        <v>57.682385801658491</v>
      </c>
      <c r="O137" s="49">
        <v>90.996020023385626</v>
      </c>
      <c r="P137" s="49">
        <v>-4.3846028724612118</v>
      </c>
      <c r="Q137" s="49">
        <v>50.98335799588407</v>
      </c>
      <c r="R137" s="49">
        <v>120.56593558102681</v>
      </c>
      <c r="S137" s="49">
        <v>29.340448988142217</v>
      </c>
      <c r="T137" s="49">
        <v>232.38401300993434</v>
      </c>
      <c r="U137" s="49">
        <v>498.32614937273843</v>
      </c>
      <c r="V137" s="49">
        <v>-1017.2601390451771</v>
      </c>
      <c r="W137" s="49">
        <v>400.93280897918106</v>
      </c>
      <c r="X137" s="49">
        <v>11.243001556516033</v>
      </c>
      <c r="Y137" s="49">
        <v>-39.587295893344489</v>
      </c>
      <c r="Z137" s="49">
        <v>34.066683381494592</v>
      </c>
      <c r="AA137" s="49">
        <v>69.525164745184412</v>
      </c>
      <c r="AB137" s="49">
        <v>284.02346666763549</v>
      </c>
      <c r="AC137" s="49">
        <v>40.852711014038775</v>
      </c>
      <c r="AD137" s="49">
        <v>21.976834849992009</v>
      </c>
      <c r="AE137" s="49">
        <v>-163.0446890783129</v>
      </c>
      <c r="AF137" s="49">
        <v>146.18550664524355</v>
      </c>
      <c r="AG137" s="49">
        <v>65.757785048502853</v>
      </c>
      <c r="AH137" s="49">
        <v>-77.940493629417361</v>
      </c>
      <c r="AI137" s="49">
        <v>40.997851037684285</v>
      </c>
      <c r="AJ137" s="49">
        <v>37.17121960300355</v>
      </c>
      <c r="AK137" s="49">
        <v>93.012918154258912</v>
      </c>
      <c r="AL137" s="49">
        <v>-24.561849530260556</v>
      </c>
      <c r="AM137" s="49">
        <v>-277.18045913794441</v>
      </c>
      <c r="AN137" s="49">
        <v>1020.1421917771047</v>
      </c>
      <c r="AO137" s="49">
        <v>6167.5156306280314</v>
      </c>
      <c r="AP137" s="49">
        <v>665.2877974141503</v>
      </c>
      <c r="AQ137" s="49">
        <v>40.706796096459307</v>
      </c>
      <c r="AR137" s="49">
        <v>155.13800475176831</v>
      </c>
      <c r="AS137" s="49">
        <v>376.97482643704512</v>
      </c>
      <c r="AT137" s="49">
        <v>506.58110586539237</v>
      </c>
      <c r="AU137" s="49">
        <v>1584.93813317322</v>
      </c>
      <c r="AV137" s="49">
        <v>783.4607706209664</v>
      </c>
      <c r="AW137" s="49">
        <v>3222.7648669506989</v>
      </c>
      <c r="AX137" s="49">
        <v>19672.335281291511</v>
      </c>
      <c r="AY137" s="49">
        <v>5196.1438776917275</v>
      </c>
      <c r="AZ137" s="49">
        <v>2764.1961867014197</v>
      </c>
      <c r="BA137" s="49"/>
      <c r="BB137" s="49"/>
      <c r="BC137" s="49"/>
      <c r="BD137" s="49"/>
      <c r="BE137" s="49"/>
      <c r="BF137" s="49"/>
      <c r="BG137" s="49"/>
      <c r="BH137" s="49"/>
      <c r="BI137" s="49"/>
      <c r="BJ137" s="49"/>
      <c r="BK137" s="49"/>
      <c r="BL137" s="49"/>
      <c r="BM137" s="49"/>
      <c r="BN137" s="49"/>
      <c r="BO137" s="49"/>
      <c r="BP137" s="49"/>
      <c r="BQ137" s="49"/>
      <c r="BR137" s="49"/>
      <c r="BS137" s="49"/>
      <c r="BT137" s="49"/>
      <c r="BU137" s="49"/>
      <c r="BV137" s="49"/>
      <c r="BW137" s="49"/>
      <c r="BX137" s="49"/>
      <c r="BY137" s="49"/>
      <c r="BZ137" s="49"/>
      <c r="CA137" s="49"/>
      <c r="CB137" s="49"/>
      <c r="CC137" s="49"/>
      <c r="CD137" s="49"/>
      <c r="CE137" s="49"/>
      <c r="CF137" s="49"/>
      <c r="CG137" s="49"/>
      <c r="CH137" s="49"/>
      <c r="CI137" s="49"/>
      <c r="CJ137" s="49"/>
      <c r="CK137" s="49"/>
      <c r="CL137" s="49"/>
      <c r="CM137" s="49"/>
      <c r="CN137" s="49"/>
      <c r="CO137" s="49"/>
      <c r="CP137" s="49"/>
      <c r="CQ137" s="49"/>
      <c r="CR137" s="49"/>
      <c r="CS137" s="49"/>
      <c r="CT137" s="49"/>
      <c r="CU137" s="49"/>
      <c r="CV137" s="49"/>
      <c r="CW137" s="49"/>
      <c r="CX137" s="49"/>
      <c r="CY137" s="49"/>
      <c r="CZ137" s="49"/>
      <c r="DA137" s="49"/>
      <c r="DB137" s="49"/>
      <c r="DC137" s="49"/>
      <c r="DD137" s="49"/>
      <c r="DE137" s="49"/>
      <c r="DF137" s="49"/>
      <c r="DG137" s="49"/>
      <c r="DH137" s="49"/>
      <c r="DI137" s="49"/>
      <c r="DJ137" s="49"/>
      <c r="DK137" s="49"/>
      <c r="DL137" s="49"/>
      <c r="DM137" s="49"/>
      <c r="DN137" s="49"/>
      <c r="DO137" s="49"/>
      <c r="DP137" s="49"/>
      <c r="DQ137" s="49"/>
      <c r="DR137" s="49"/>
      <c r="DS137" s="49"/>
      <c r="DT137" s="49"/>
      <c r="DU137" s="49"/>
      <c r="DV137" s="49"/>
      <c r="DW137" s="49"/>
      <c r="DX137" s="49"/>
      <c r="DY137" s="49"/>
      <c r="DZ137" s="49"/>
      <c r="EA137" s="49"/>
      <c r="EB137" s="49"/>
      <c r="EC137" s="49"/>
      <c r="ED137" s="49"/>
      <c r="EE137" s="49"/>
      <c r="EF137" s="49"/>
      <c r="EG137" s="49"/>
      <c r="EH137" s="49"/>
      <c r="EI137" s="49"/>
      <c r="EJ137" s="49"/>
      <c r="EK137" s="49"/>
      <c r="EL137" s="49">
        <v>46077.999999999964</v>
      </c>
    </row>
    <row r="138" spans="1:142" x14ac:dyDescent="0.25">
      <c r="A138" s="47" t="s">
        <v>430</v>
      </c>
      <c r="B138" s="49"/>
      <c r="C138" s="49"/>
      <c r="D138" s="49"/>
      <c r="E138" s="49"/>
      <c r="F138" s="49"/>
      <c r="G138" s="49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49"/>
      <c r="Z138" s="49"/>
      <c r="AA138" s="49"/>
      <c r="AB138" s="49"/>
      <c r="AC138" s="49"/>
      <c r="AD138" s="49"/>
      <c r="AE138" s="49"/>
      <c r="AF138" s="49"/>
      <c r="AG138" s="49"/>
      <c r="AH138" s="49"/>
      <c r="AI138" s="49"/>
      <c r="AJ138" s="49"/>
      <c r="AK138" s="49"/>
      <c r="AL138" s="49"/>
      <c r="AM138" s="49"/>
      <c r="AN138" s="49"/>
      <c r="AO138" s="49"/>
      <c r="AP138" s="49"/>
      <c r="AQ138" s="49"/>
      <c r="AR138" s="49"/>
      <c r="AS138" s="49"/>
      <c r="AT138" s="49"/>
      <c r="AU138" s="49"/>
      <c r="AV138" s="49"/>
      <c r="AW138" s="49"/>
      <c r="AX138" s="49"/>
      <c r="AY138" s="49"/>
      <c r="AZ138" s="49"/>
      <c r="BA138" s="49"/>
      <c r="BB138" s="49"/>
      <c r="BC138" s="49"/>
      <c r="BD138" s="49"/>
      <c r="BE138" s="49"/>
      <c r="BF138" s="49"/>
      <c r="BG138" s="49"/>
      <c r="BH138" s="49"/>
      <c r="BI138" s="49"/>
      <c r="BJ138" s="49"/>
      <c r="BK138" s="49"/>
      <c r="BL138" s="49"/>
      <c r="BM138" s="49"/>
      <c r="BN138" s="49"/>
      <c r="BO138" s="49"/>
      <c r="BP138" s="49"/>
      <c r="BQ138" s="49"/>
      <c r="BR138" s="49"/>
      <c r="BS138" s="49"/>
      <c r="BT138" s="49"/>
      <c r="BU138" s="49"/>
      <c r="BV138" s="49"/>
      <c r="BW138" s="49"/>
      <c r="BX138" s="49"/>
      <c r="BY138" s="49"/>
      <c r="BZ138" s="49"/>
      <c r="CA138" s="49"/>
      <c r="CB138" s="49"/>
      <c r="CC138" s="49"/>
      <c r="CD138" s="49"/>
      <c r="CE138" s="49"/>
      <c r="CF138" s="49"/>
      <c r="CG138" s="49"/>
      <c r="CH138" s="49"/>
      <c r="CI138" s="49"/>
      <c r="CJ138" s="49"/>
      <c r="CK138" s="49"/>
      <c r="CL138" s="49"/>
      <c r="CM138" s="49"/>
      <c r="CN138" s="49"/>
      <c r="CO138" s="49"/>
      <c r="CP138" s="49"/>
      <c r="CQ138" s="49"/>
      <c r="CR138" s="49"/>
      <c r="CS138" s="49"/>
      <c r="CT138" s="49"/>
      <c r="CU138" s="49"/>
      <c r="CV138" s="49"/>
      <c r="CW138" s="49"/>
      <c r="CX138" s="49"/>
      <c r="CY138" s="49"/>
      <c r="CZ138" s="49"/>
      <c r="DA138" s="49"/>
      <c r="DB138" s="49"/>
      <c r="DC138" s="49"/>
      <c r="DD138" s="49"/>
      <c r="DE138" s="49"/>
      <c r="DF138" s="49"/>
      <c r="DG138" s="49"/>
      <c r="DH138" s="49"/>
      <c r="DI138" s="49"/>
      <c r="DJ138" s="49">
        <v>177659.33962820336</v>
      </c>
      <c r="DK138" s="49">
        <v>4651.6603717966391</v>
      </c>
      <c r="DL138" s="49">
        <v>45.709983113347874</v>
      </c>
      <c r="DM138" s="49">
        <v>105.61148343658219</v>
      </c>
      <c r="DN138" s="49">
        <v>339.20908958380295</v>
      </c>
      <c r="DO138" s="49">
        <v>628.01478957742779</v>
      </c>
      <c r="DP138" s="49">
        <v>1863.9563020353187</v>
      </c>
      <c r="DQ138" s="49">
        <v>3247.5766854209187</v>
      </c>
      <c r="DR138" s="49">
        <v>8174.02487352149</v>
      </c>
      <c r="DS138" s="49">
        <v>21702.029469258483</v>
      </c>
      <c r="DT138" s="49">
        <v>49030.844717920401</v>
      </c>
      <c r="DU138" s="49">
        <v>18418.280898700541</v>
      </c>
      <c r="DV138" s="49">
        <v>15945.104398728616</v>
      </c>
      <c r="DW138" s="49">
        <v>25895.957955545931</v>
      </c>
      <c r="DX138" s="49">
        <v>35682.605681380956</v>
      </c>
      <c r="DY138" s="49">
        <v>102736.07367177616</v>
      </c>
      <c r="DZ138" s="49"/>
      <c r="EA138" s="49"/>
      <c r="EB138" s="49"/>
      <c r="EC138" s="49"/>
      <c r="ED138" s="49"/>
      <c r="EE138" s="49"/>
      <c r="EF138" s="49"/>
      <c r="EG138" s="49"/>
      <c r="EH138" s="49"/>
      <c r="EI138" s="49"/>
      <c r="EJ138" s="49"/>
      <c r="EK138" s="49"/>
      <c r="EL138" s="49">
        <v>466125.99999999994</v>
      </c>
    </row>
    <row r="139" spans="1:142" x14ac:dyDescent="0.25">
      <c r="A139" s="47" t="s">
        <v>429</v>
      </c>
      <c r="B139" s="49"/>
      <c r="C139" s="49"/>
      <c r="D139" s="49"/>
      <c r="E139" s="49"/>
      <c r="F139" s="49"/>
      <c r="G139" s="49"/>
      <c r="H139" s="49"/>
      <c r="I139" s="49"/>
      <c r="J139" s="49"/>
      <c r="K139" s="49"/>
      <c r="L139" s="49"/>
      <c r="M139" s="49"/>
      <c r="N139" s="49"/>
      <c r="O139" s="49"/>
      <c r="P139" s="49"/>
      <c r="Q139" s="49"/>
      <c r="R139" s="49"/>
      <c r="S139" s="49"/>
      <c r="T139" s="49"/>
      <c r="U139" s="49"/>
      <c r="V139" s="49"/>
      <c r="W139" s="49"/>
      <c r="X139" s="49"/>
      <c r="Y139" s="49"/>
      <c r="Z139" s="49"/>
      <c r="AA139" s="49"/>
      <c r="AB139" s="49"/>
      <c r="AC139" s="49"/>
      <c r="AD139" s="49"/>
      <c r="AE139" s="49"/>
      <c r="AF139" s="49"/>
      <c r="AG139" s="49"/>
      <c r="AH139" s="49"/>
      <c r="AI139" s="49"/>
      <c r="AJ139" s="49"/>
      <c r="AK139" s="49"/>
      <c r="AL139" s="49"/>
      <c r="AM139" s="49"/>
      <c r="AN139" s="49"/>
      <c r="AO139" s="49"/>
      <c r="AP139" s="49"/>
      <c r="AQ139" s="49"/>
      <c r="AR139" s="49"/>
      <c r="AS139" s="49"/>
      <c r="AT139" s="49"/>
      <c r="AU139" s="49"/>
      <c r="AV139" s="49"/>
      <c r="AW139" s="49"/>
      <c r="AX139" s="49"/>
      <c r="AY139" s="49"/>
      <c r="AZ139" s="49"/>
      <c r="BA139" s="49">
        <v>263.0186299687158</v>
      </c>
      <c r="BB139" s="49">
        <v>15.470742711908654</v>
      </c>
      <c r="BC139" s="49"/>
      <c r="BD139" s="49"/>
      <c r="BE139" s="49">
        <v>108.30053470871631</v>
      </c>
      <c r="BF139" s="49"/>
      <c r="BG139" s="49">
        <v>307.21686251238532</v>
      </c>
      <c r="BH139" s="49"/>
      <c r="BI139" s="49"/>
      <c r="BJ139" s="49"/>
      <c r="BK139" s="49">
        <v>2099.7691833237254</v>
      </c>
      <c r="BL139" s="49">
        <v>351.42259621488836</v>
      </c>
      <c r="BM139" s="49">
        <v>236.48240447848377</v>
      </c>
      <c r="BN139" s="49">
        <v>5629.9292049080441</v>
      </c>
      <c r="BO139" s="49">
        <v>90.615247807129009</v>
      </c>
      <c r="BP139" s="49">
        <v>3004.1627486177567</v>
      </c>
      <c r="BQ139" s="49">
        <v>165.76449070703998</v>
      </c>
      <c r="BR139" s="49">
        <v>426.59389351448476</v>
      </c>
      <c r="BS139" s="49">
        <v>187.86608117070836</v>
      </c>
      <c r="BT139" s="49">
        <v>78.609438142671095</v>
      </c>
      <c r="BU139" s="49">
        <v>166.57167407030968</v>
      </c>
      <c r="BV139" s="49">
        <v>8.9939691861896804</v>
      </c>
      <c r="BW139" s="49">
        <v>797.99518311563884</v>
      </c>
      <c r="BX139" s="49">
        <v>1153.7710027191633</v>
      </c>
      <c r="BY139" s="49">
        <v>1454.1782436067506</v>
      </c>
      <c r="BZ139" s="49">
        <v>1540.8734121507782</v>
      </c>
      <c r="CA139" s="49">
        <v>247.54066802427792</v>
      </c>
      <c r="CB139" s="49">
        <v>742.61339487542705</v>
      </c>
      <c r="CC139" s="49">
        <v>426.63106594197001</v>
      </c>
      <c r="CD139" s="49">
        <v>499.01816095814405</v>
      </c>
      <c r="CE139" s="49">
        <v>503.94208671207195</v>
      </c>
      <c r="CF139" s="49">
        <v>2522.8237820714394</v>
      </c>
      <c r="CG139" s="49">
        <v>747.70653449586734</v>
      </c>
      <c r="CH139" s="49">
        <v>291.73261871151385</v>
      </c>
      <c r="CI139" s="49">
        <v>10669.058993059472</v>
      </c>
      <c r="CJ139" s="49">
        <v>1975.7464732239234</v>
      </c>
      <c r="CK139" s="49">
        <v>170.18454395784067</v>
      </c>
      <c r="CL139" s="49">
        <v>568.03062075157698</v>
      </c>
      <c r="CM139" s="49"/>
      <c r="CN139" s="49"/>
      <c r="CO139" s="49"/>
      <c r="CP139" s="49"/>
      <c r="CQ139" s="49"/>
      <c r="CR139" s="49"/>
      <c r="CS139" s="49"/>
      <c r="CT139" s="49"/>
      <c r="CU139" s="49"/>
      <c r="CV139" s="49"/>
      <c r="CW139" s="49"/>
      <c r="CX139" s="49"/>
      <c r="CY139" s="49"/>
      <c r="CZ139" s="49"/>
      <c r="DA139" s="49"/>
      <c r="DB139" s="49">
        <v>17.365513580987333</v>
      </c>
      <c r="DC139" s="49"/>
      <c r="DD139" s="49"/>
      <c r="DE139" s="49"/>
      <c r="DF139" s="49"/>
      <c r="DG139" s="49"/>
      <c r="DH139" s="49"/>
      <c r="DI139" s="49"/>
      <c r="DJ139" s="49"/>
      <c r="DK139" s="49"/>
      <c r="DL139" s="49"/>
      <c r="DM139" s="49"/>
      <c r="DN139" s="49"/>
      <c r="DO139" s="49"/>
      <c r="DP139" s="49"/>
      <c r="DQ139" s="49"/>
      <c r="DR139" s="49"/>
      <c r="DS139" s="49"/>
      <c r="DT139" s="49"/>
      <c r="DU139" s="49"/>
      <c r="DV139" s="49"/>
      <c r="DW139" s="49"/>
      <c r="DX139" s="49"/>
      <c r="DY139" s="49"/>
      <c r="DZ139" s="49"/>
      <c r="EA139" s="49"/>
      <c r="EB139" s="49"/>
      <c r="EC139" s="49"/>
      <c r="ED139" s="49"/>
      <c r="EE139" s="49"/>
      <c r="EF139" s="49"/>
      <c r="EG139" s="49"/>
      <c r="EH139" s="49"/>
      <c r="EI139" s="49"/>
      <c r="EJ139" s="49"/>
      <c r="EK139" s="49"/>
      <c r="EL139" s="49">
        <v>37470</v>
      </c>
    </row>
    <row r="140" spans="1:142" x14ac:dyDescent="0.25">
      <c r="A140" s="47" t="s">
        <v>428</v>
      </c>
      <c r="B140" s="49"/>
      <c r="C140" s="49"/>
      <c r="D140" s="49"/>
      <c r="E140" s="49"/>
      <c r="F140" s="49"/>
      <c r="G140" s="49"/>
      <c r="H140" s="49"/>
      <c r="I140" s="49"/>
      <c r="J140" s="49"/>
      <c r="K140" s="49"/>
      <c r="L140" s="49"/>
      <c r="M140" s="49"/>
      <c r="N140" s="49"/>
      <c r="O140" s="49"/>
      <c r="P140" s="49"/>
      <c r="Q140" s="49"/>
      <c r="R140" s="49"/>
      <c r="S140" s="49"/>
      <c r="T140" s="49"/>
      <c r="U140" s="49"/>
      <c r="V140" s="49"/>
      <c r="W140" s="49"/>
      <c r="X140" s="49"/>
      <c r="Y140" s="49"/>
      <c r="Z140" s="49"/>
      <c r="AA140" s="49"/>
      <c r="AB140" s="49"/>
      <c r="AC140" s="49"/>
      <c r="AD140" s="49"/>
      <c r="AE140" s="49"/>
      <c r="AF140" s="49"/>
      <c r="AG140" s="49"/>
      <c r="AH140" s="49"/>
      <c r="AI140" s="49"/>
      <c r="AJ140" s="49"/>
      <c r="AK140" s="49"/>
      <c r="AL140" s="49"/>
      <c r="AM140" s="49"/>
      <c r="AN140" s="49"/>
      <c r="AO140" s="49"/>
      <c r="AP140" s="49"/>
      <c r="AQ140" s="49"/>
      <c r="AR140" s="49"/>
      <c r="AS140" s="49"/>
      <c r="AT140" s="49"/>
      <c r="AU140" s="49"/>
      <c r="AV140" s="49"/>
      <c r="AW140" s="49"/>
      <c r="AX140" s="49"/>
      <c r="AY140" s="49"/>
      <c r="AZ140" s="49"/>
      <c r="BA140" s="49">
        <v>6187.3409729483183</v>
      </c>
      <c r="BB140" s="49">
        <v>690.38050273969577</v>
      </c>
      <c r="BC140" s="49">
        <v>200.71650432834676</v>
      </c>
      <c r="BD140" s="49"/>
      <c r="BE140" s="49">
        <v>1042.0646315784118</v>
      </c>
      <c r="BF140" s="49">
        <v>1661.9808964575886</v>
      </c>
      <c r="BG140" s="49">
        <v>5053.493257097075</v>
      </c>
      <c r="BH140" s="49"/>
      <c r="BI140" s="49"/>
      <c r="BJ140" s="49"/>
      <c r="BK140" s="49">
        <v>16149.45846425468</v>
      </c>
      <c r="BL140" s="49">
        <v>49748.097998724537</v>
      </c>
      <c r="BM140" s="49">
        <v>1052.287392266086</v>
      </c>
      <c r="BN140" s="49">
        <v>5045.9957364314678</v>
      </c>
      <c r="BO140" s="49">
        <v>323.10384677897758</v>
      </c>
      <c r="BP140" s="49">
        <v>789.08751539481386</v>
      </c>
      <c r="BQ140" s="49">
        <v>1635.4955728782156</v>
      </c>
      <c r="BR140" s="49">
        <v>4504.8995160926652</v>
      </c>
      <c r="BS140" s="49">
        <v>2484.4652512530952</v>
      </c>
      <c r="BT140" s="49">
        <v>21272.989127218429</v>
      </c>
      <c r="BU140" s="49">
        <v>23948.819816759911</v>
      </c>
      <c r="BV140" s="49">
        <v>4242.2037593163013</v>
      </c>
      <c r="BW140" s="49">
        <v>5477.6676456754694</v>
      </c>
      <c r="BX140" s="49">
        <v>6907.3678611226705</v>
      </c>
      <c r="BY140" s="49">
        <v>1158.9620586417291</v>
      </c>
      <c r="BZ140" s="49">
        <v>2249.066196333948</v>
      </c>
      <c r="CA140" s="49">
        <v>563.40414367719563</v>
      </c>
      <c r="CB140" s="49">
        <v>2623.6318722306914</v>
      </c>
      <c r="CC140" s="49">
        <v>4306.0377212756748</v>
      </c>
      <c r="CD140" s="49">
        <v>1846.5739129152203</v>
      </c>
      <c r="CE140" s="49">
        <v>2209.3319252678439</v>
      </c>
      <c r="CF140" s="49">
        <v>3397.9938038280166</v>
      </c>
      <c r="CG140" s="49">
        <v>3491.9804421548261</v>
      </c>
      <c r="CH140" s="49">
        <v>3761.6972356958322</v>
      </c>
      <c r="CI140" s="49">
        <v>14737.367778851583</v>
      </c>
      <c r="CJ140" s="49">
        <v>1056.9552529742743</v>
      </c>
      <c r="CK140" s="49">
        <v>1260.2946236013827</v>
      </c>
      <c r="CL140" s="49">
        <v>4061.4005645857087</v>
      </c>
      <c r="CM140" s="49">
        <v>3586.9016216791169</v>
      </c>
      <c r="CN140" s="49">
        <v>1965.6228919438474</v>
      </c>
      <c r="CO140" s="49">
        <v>6413.2735167283845</v>
      </c>
      <c r="CP140" s="49">
        <v>3211.5998118427169</v>
      </c>
      <c r="CQ140" s="49">
        <v>2819.6619992223268</v>
      </c>
      <c r="CR140" s="49">
        <v>-7733.8097043247972</v>
      </c>
      <c r="CS140" s="49">
        <v>2725.4758072874083</v>
      </c>
      <c r="CT140" s="49">
        <v>-40.709428435288459</v>
      </c>
      <c r="CU140" s="49">
        <v>1.4355129507545028</v>
      </c>
      <c r="CV140" s="49">
        <v>615.44406360383925</v>
      </c>
      <c r="CW140" s="49">
        <v>426.05250169428115</v>
      </c>
      <c r="CX140" s="49">
        <v>11928.474092644989</v>
      </c>
      <c r="CY140" s="49">
        <v>27564.086969992484</v>
      </c>
      <c r="CZ140" s="49">
        <v>2927.8875725678813</v>
      </c>
      <c r="DA140" s="49">
        <v>23807.210424681412</v>
      </c>
      <c r="DB140" s="49">
        <v>70.778544569999724</v>
      </c>
      <c r="DC140" s="49"/>
      <c r="DD140" s="49"/>
      <c r="DE140" s="49"/>
      <c r="DF140" s="49"/>
      <c r="DG140" s="49"/>
      <c r="DH140" s="49"/>
      <c r="DI140" s="49"/>
      <c r="DJ140" s="49"/>
      <c r="DK140" s="49"/>
      <c r="DL140" s="49"/>
      <c r="DM140" s="49"/>
      <c r="DN140" s="49"/>
      <c r="DO140" s="49"/>
      <c r="DP140" s="49"/>
      <c r="DQ140" s="49"/>
      <c r="DR140" s="49"/>
      <c r="DS140" s="49"/>
      <c r="DT140" s="49"/>
      <c r="DU140" s="49"/>
      <c r="DV140" s="49"/>
      <c r="DW140" s="49"/>
      <c r="DX140" s="49"/>
      <c r="DY140" s="49"/>
      <c r="DZ140" s="49"/>
      <c r="EA140" s="49"/>
      <c r="EB140" s="49"/>
      <c r="EC140" s="49"/>
      <c r="ED140" s="49"/>
      <c r="EE140" s="49"/>
      <c r="EF140" s="49"/>
      <c r="EG140" s="49"/>
      <c r="EH140" s="49"/>
      <c r="EI140" s="49"/>
      <c r="EJ140" s="49"/>
      <c r="EK140" s="49"/>
      <c r="EL140" s="49">
        <v>285432.00000000017</v>
      </c>
    </row>
    <row r="141" spans="1:142" x14ac:dyDescent="0.25">
      <c r="A141" s="47" t="s">
        <v>427</v>
      </c>
      <c r="B141" s="49">
        <v>500.48513827479837</v>
      </c>
      <c r="C141" s="49">
        <v>53.151617659182875</v>
      </c>
      <c r="D141" s="49">
        <v>5.4817404209491798</v>
      </c>
      <c r="E141" s="49">
        <v>-607.61647871911464</v>
      </c>
      <c r="F141" s="49">
        <v>-3360.4161962520975</v>
      </c>
      <c r="G141" s="49">
        <v>-3725.9380641750795</v>
      </c>
      <c r="H141" s="49">
        <v>-401.54750030563378</v>
      </c>
      <c r="I141" s="49">
        <v>-26.498171353318511</v>
      </c>
      <c r="J141" s="49">
        <v>-31.783218178302377</v>
      </c>
      <c r="K141" s="49">
        <v>-2.5375945058050131E-2</v>
      </c>
      <c r="L141" s="49">
        <v>-89.938069509245906</v>
      </c>
      <c r="M141" s="49">
        <v>-9.7841709815529612</v>
      </c>
      <c r="N141" s="49">
        <v>-378.99585462927826</v>
      </c>
      <c r="O141" s="49">
        <v>-137.1519794001247</v>
      </c>
      <c r="P141" s="49">
        <v>-18.513116285514734</v>
      </c>
      <c r="Q141" s="49">
        <v>-35.101916285499286</v>
      </c>
      <c r="R141" s="49">
        <v>-325.41299976228083</v>
      </c>
      <c r="S141" s="49">
        <v>-911.4964577503597</v>
      </c>
      <c r="T141" s="49">
        <v>-138.00321345393272</v>
      </c>
      <c r="U141" s="49">
        <v>-7485.1808682530964</v>
      </c>
      <c r="V141" s="49">
        <v>4937.9707556522826</v>
      </c>
      <c r="W141" s="49">
        <v>2175.6239319374599</v>
      </c>
      <c r="X141" s="49">
        <v>130.76807456388869</v>
      </c>
      <c r="Y141" s="49">
        <v>189.36223950774044</v>
      </c>
      <c r="Z141" s="49">
        <v>312.70887084471383</v>
      </c>
      <c r="AA141" s="49">
        <v>502.69816635617633</v>
      </c>
      <c r="AB141" s="49">
        <v>180.52427927509962</v>
      </c>
      <c r="AC141" s="49">
        <v>-10231.256377083197</v>
      </c>
      <c r="AD141" s="49">
        <v>22.867087605447296</v>
      </c>
      <c r="AE141" s="49">
        <v>-371.09030172177074</v>
      </c>
      <c r="AF141" s="49">
        <v>-202.8287551427776</v>
      </c>
      <c r="AG141" s="49">
        <v>-66.843856651167513</v>
      </c>
      <c r="AH141" s="49">
        <v>-779.65852956345861</v>
      </c>
      <c r="AI141" s="49">
        <v>-111.28141803534555</v>
      </c>
      <c r="AJ141" s="49">
        <v>-112.04596720606168</v>
      </c>
      <c r="AK141" s="49">
        <v>-189.91867391179875</v>
      </c>
      <c r="AL141" s="49"/>
      <c r="AM141" s="49">
        <v>-176.93069620834609</v>
      </c>
      <c r="AN141" s="49">
        <v>-396.06215820011437</v>
      </c>
      <c r="AO141" s="49">
        <v>-938.19828302538099</v>
      </c>
      <c r="AP141" s="49">
        <v>-229.09424887587909</v>
      </c>
      <c r="AQ141" s="49">
        <v>-0.74211784192037999</v>
      </c>
      <c r="AR141" s="49">
        <v>-5.3974698904041745</v>
      </c>
      <c r="AS141" s="49">
        <v>-42.656564544969058</v>
      </c>
      <c r="AT141" s="49">
        <v>-99.934425834814533</v>
      </c>
      <c r="AU141" s="49">
        <v>-312.66440948639683</v>
      </c>
      <c r="AV141" s="49">
        <v>-111.46037056267619</v>
      </c>
      <c r="AW141" s="49">
        <v>-150.52096766919271</v>
      </c>
      <c r="AX141" s="49">
        <v>-3369.3414839443358</v>
      </c>
      <c r="AY141" s="49">
        <v>-364.92554561381439</v>
      </c>
      <c r="AZ141" s="49">
        <v>-950.21679479630984</v>
      </c>
      <c r="BA141" s="49"/>
      <c r="BB141" s="49"/>
      <c r="BC141" s="49"/>
      <c r="BD141" s="49"/>
      <c r="BE141" s="49"/>
      <c r="BF141" s="49"/>
      <c r="BG141" s="49"/>
      <c r="BH141" s="49"/>
      <c r="BI141" s="49"/>
      <c r="BJ141" s="49"/>
      <c r="BK141" s="49"/>
      <c r="BL141" s="49"/>
      <c r="BM141" s="49"/>
      <c r="BN141" s="49"/>
      <c r="BO141" s="49"/>
      <c r="BP141" s="49"/>
      <c r="BQ141" s="49"/>
      <c r="BR141" s="49"/>
      <c r="BS141" s="49"/>
      <c r="BT141" s="49"/>
      <c r="BU141" s="49"/>
      <c r="BV141" s="49"/>
      <c r="BW141" s="49"/>
      <c r="BX141" s="49"/>
      <c r="BY141" s="49"/>
      <c r="BZ141" s="49"/>
      <c r="CA141" s="49"/>
      <c r="CB141" s="49"/>
      <c r="CC141" s="49"/>
      <c r="CD141" s="49"/>
      <c r="CE141" s="49"/>
      <c r="CF141" s="49"/>
      <c r="CG141" s="49"/>
      <c r="CH141" s="49"/>
      <c r="CI141" s="49"/>
      <c r="CJ141" s="49"/>
      <c r="CK141" s="49"/>
      <c r="CL141" s="49"/>
      <c r="CM141" s="49"/>
      <c r="CN141" s="49"/>
      <c r="CO141" s="49"/>
      <c r="CP141" s="49"/>
      <c r="CQ141" s="49"/>
      <c r="CR141" s="49"/>
      <c r="CS141" s="49"/>
      <c r="CT141" s="49"/>
      <c r="CU141" s="49"/>
      <c r="CV141" s="49"/>
      <c r="CW141" s="49"/>
      <c r="CX141" s="49"/>
      <c r="CY141" s="49"/>
      <c r="CZ141" s="49"/>
      <c r="DA141" s="49"/>
      <c r="DB141" s="49"/>
      <c r="DC141" s="49"/>
      <c r="DD141" s="49"/>
      <c r="DE141" s="49"/>
      <c r="DF141" s="49"/>
      <c r="DG141" s="49"/>
      <c r="DH141" s="49"/>
      <c r="DI141" s="49"/>
      <c r="DJ141" s="49"/>
      <c r="DK141" s="49"/>
      <c r="DL141" s="49">
        <v>591.54120430370858</v>
      </c>
      <c r="DM141" s="49">
        <v>895.02957931408241</v>
      </c>
      <c r="DN141" s="49">
        <v>1083.7010734697365</v>
      </c>
      <c r="DO141" s="49">
        <v>1289.5598800101425</v>
      </c>
      <c r="DP141" s="49">
        <v>1559.6472218468346</v>
      </c>
      <c r="DQ141" s="49">
        <v>1850.5658746265551</v>
      </c>
      <c r="DR141" s="49">
        <v>2343.511369614414</v>
      </c>
      <c r="DS141" s="49">
        <v>3830.428928266319</v>
      </c>
      <c r="DT141" s="49">
        <v>5810.2919819060844</v>
      </c>
      <c r="DU141" s="49">
        <v>1486.9175586519041</v>
      </c>
      <c r="DV141" s="49">
        <v>1322.7894166380115</v>
      </c>
      <c r="DW141" s="49">
        <v>1443.9392571586502</v>
      </c>
      <c r="DX141" s="49">
        <v>1737.1390354191115</v>
      </c>
      <c r="DY141" s="49">
        <v>2639.768783726327</v>
      </c>
      <c r="DZ141" s="49"/>
      <c r="EA141" s="49"/>
      <c r="EB141" s="49"/>
      <c r="EC141" s="49"/>
      <c r="ED141" s="49"/>
      <c r="EE141" s="49"/>
      <c r="EF141" s="49"/>
      <c r="EG141" s="49"/>
      <c r="EH141" s="49"/>
      <c r="EI141" s="49"/>
      <c r="EJ141" s="49"/>
      <c r="EK141" s="49"/>
      <c r="EL141" s="49">
        <v>-4.5474735088646412E-13</v>
      </c>
    </row>
    <row r="142" spans="1:142" x14ac:dyDescent="0.25">
      <c r="A142" s="47" t="s">
        <v>426</v>
      </c>
      <c r="B142" s="49"/>
      <c r="C142" s="49"/>
      <c r="D142" s="49"/>
      <c r="E142" s="49">
        <v>-166.26178832017285</v>
      </c>
      <c r="F142" s="49"/>
      <c r="G142" s="49"/>
      <c r="H142" s="49"/>
      <c r="I142" s="49"/>
      <c r="J142" s="49"/>
      <c r="K142" s="49">
        <v>-3.6582095555937278E-4</v>
      </c>
      <c r="L142" s="49"/>
      <c r="M142" s="49"/>
      <c r="N142" s="49"/>
      <c r="O142" s="49"/>
      <c r="P142" s="49"/>
      <c r="Q142" s="49"/>
      <c r="R142" s="49"/>
      <c r="S142" s="49"/>
      <c r="T142" s="49"/>
      <c r="U142" s="49">
        <v>-1233.2162984606432</v>
      </c>
      <c r="V142" s="49">
        <v>-43.824574802172258</v>
      </c>
      <c r="W142" s="49">
        <v>-12.625024201512318</v>
      </c>
      <c r="X142" s="49">
        <v>-8.3548181752701538</v>
      </c>
      <c r="Y142" s="49">
        <v>-1.5005325163861318</v>
      </c>
      <c r="Z142" s="49"/>
      <c r="AA142" s="49"/>
      <c r="AB142" s="49"/>
      <c r="AC142" s="49"/>
      <c r="AD142" s="49"/>
      <c r="AE142" s="49"/>
      <c r="AF142" s="49"/>
      <c r="AG142" s="49"/>
      <c r="AH142" s="49"/>
      <c r="AI142" s="49"/>
      <c r="AJ142" s="49"/>
      <c r="AK142" s="49"/>
      <c r="AL142" s="49">
        <v>1465.7834022971692</v>
      </c>
      <c r="AM142" s="49"/>
      <c r="AN142" s="49"/>
      <c r="AO142" s="49"/>
      <c r="AP142" s="49"/>
      <c r="AQ142" s="49"/>
      <c r="AR142" s="49"/>
      <c r="AS142" s="49"/>
      <c r="AT142" s="49"/>
      <c r="AU142" s="49"/>
      <c r="AV142" s="49"/>
      <c r="AW142" s="49"/>
      <c r="AX142" s="49"/>
      <c r="AY142" s="49"/>
      <c r="AZ142" s="49"/>
      <c r="BA142" s="49"/>
      <c r="BB142" s="49"/>
      <c r="BC142" s="49"/>
      <c r="BD142" s="49"/>
      <c r="BE142" s="49"/>
      <c r="BF142" s="49"/>
      <c r="BG142" s="49"/>
      <c r="BH142" s="49"/>
      <c r="BI142" s="49"/>
      <c r="BJ142" s="49"/>
      <c r="BK142" s="49"/>
      <c r="BL142" s="49"/>
      <c r="BM142" s="49"/>
      <c r="BN142" s="49"/>
      <c r="BO142" s="49"/>
      <c r="BP142" s="49"/>
      <c r="BQ142" s="49"/>
      <c r="BR142" s="49"/>
      <c r="BS142" s="49"/>
      <c r="BT142" s="49"/>
      <c r="BU142" s="49"/>
      <c r="BV142" s="49"/>
      <c r="BW142" s="49"/>
      <c r="BX142" s="49"/>
      <c r="BY142" s="49"/>
      <c r="BZ142" s="49"/>
      <c r="CA142" s="49"/>
      <c r="CB142" s="49"/>
      <c r="CC142" s="49"/>
      <c r="CD142" s="49"/>
      <c r="CE142" s="49"/>
      <c r="CF142" s="49"/>
      <c r="CG142" s="49"/>
      <c r="CH142" s="49"/>
      <c r="CI142" s="49"/>
      <c r="CJ142" s="49"/>
      <c r="CK142" s="49"/>
      <c r="CL142" s="49"/>
      <c r="CM142" s="49"/>
      <c r="CN142" s="49"/>
      <c r="CO142" s="49"/>
      <c r="CP142" s="49"/>
      <c r="CQ142" s="49"/>
      <c r="CR142" s="49"/>
      <c r="CS142" s="49"/>
      <c r="CT142" s="49"/>
      <c r="CU142" s="49"/>
      <c r="CV142" s="49"/>
      <c r="CW142" s="49"/>
      <c r="CX142" s="49"/>
      <c r="CY142" s="49"/>
      <c r="CZ142" s="49"/>
      <c r="DA142" s="49"/>
      <c r="DB142" s="49"/>
      <c r="DC142" s="49"/>
      <c r="DD142" s="49"/>
      <c r="DE142" s="49"/>
      <c r="DF142" s="49"/>
      <c r="DG142" s="49"/>
      <c r="DH142" s="49"/>
      <c r="DI142" s="49"/>
      <c r="DJ142" s="49"/>
      <c r="DK142" s="49"/>
      <c r="DL142" s="49"/>
      <c r="DM142" s="49"/>
      <c r="DN142" s="49"/>
      <c r="DO142" s="49"/>
      <c r="DP142" s="49"/>
      <c r="DQ142" s="49"/>
      <c r="DR142" s="49"/>
      <c r="DS142" s="49"/>
      <c r="DT142" s="49"/>
      <c r="DU142" s="49"/>
      <c r="DV142" s="49"/>
      <c r="DW142" s="49"/>
      <c r="DX142" s="49"/>
      <c r="DY142" s="49"/>
      <c r="DZ142" s="49"/>
      <c r="EA142" s="49"/>
      <c r="EB142" s="49"/>
      <c r="EC142" s="49"/>
      <c r="ED142" s="49"/>
      <c r="EE142" s="49"/>
      <c r="EF142" s="49"/>
      <c r="EG142" s="49"/>
      <c r="EH142" s="49"/>
      <c r="EI142" s="49"/>
      <c r="EJ142" s="49"/>
      <c r="EK142" s="49"/>
      <c r="EL142" s="49">
        <v>5.6843418860808015E-11</v>
      </c>
    </row>
    <row r="143" spans="1:142" x14ac:dyDescent="0.25">
      <c r="A143" s="47" t="s">
        <v>425</v>
      </c>
      <c r="B143" s="49">
        <v>-4.4498889685890397</v>
      </c>
      <c r="C143" s="49"/>
      <c r="D143" s="49"/>
      <c r="E143" s="49"/>
      <c r="F143" s="49">
        <v>-72.361656245368124</v>
      </c>
      <c r="G143" s="49">
        <v>-496.03892224300853</v>
      </c>
      <c r="H143" s="49">
        <v>-84.090656062626294</v>
      </c>
      <c r="I143" s="49"/>
      <c r="J143" s="49"/>
      <c r="K143" s="49"/>
      <c r="L143" s="49">
        <v>-180.91268752523092</v>
      </c>
      <c r="M143" s="49">
        <v>-33.119042984723364</v>
      </c>
      <c r="N143" s="49">
        <v>-770.28891926113738</v>
      </c>
      <c r="O143" s="49">
        <v>-209.42563369192945</v>
      </c>
      <c r="P143" s="49">
        <v>-13.383052935915064</v>
      </c>
      <c r="Q143" s="49">
        <v>-3.8846743872150435</v>
      </c>
      <c r="R143" s="49">
        <v>-511.93050893054976</v>
      </c>
      <c r="S143" s="49">
        <v>1585.7144659433038</v>
      </c>
      <c r="T143" s="49">
        <v>-78.988801868255422</v>
      </c>
      <c r="U143" s="49"/>
      <c r="V143" s="49"/>
      <c r="W143" s="49"/>
      <c r="X143" s="49"/>
      <c r="Y143" s="49"/>
      <c r="Z143" s="49">
        <v>-11.257517066677321</v>
      </c>
      <c r="AA143" s="49">
        <v>-751.22355566594354</v>
      </c>
      <c r="AB143" s="49">
        <v>-161.54016801791613</v>
      </c>
      <c r="AC143" s="49">
        <v>-19.721924567861212</v>
      </c>
      <c r="AD143" s="49">
        <v>-2.6433989290739817</v>
      </c>
      <c r="AE143" s="49">
        <v>-90.744621482819468</v>
      </c>
      <c r="AF143" s="49">
        <v>-49.761362873002724</v>
      </c>
      <c r="AG143" s="49">
        <v>-12.568338505345672</v>
      </c>
      <c r="AH143" s="49">
        <v>-11.288948027286565</v>
      </c>
      <c r="AI143" s="49">
        <v>-14.924337877029684</v>
      </c>
      <c r="AJ143" s="49">
        <v>-84.652603077747216</v>
      </c>
      <c r="AK143" s="49">
        <v>-36.252667242576088</v>
      </c>
      <c r="AL143" s="49"/>
      <c r="AM143" s="49">
        <v>832.56622874358175</v>
      </c>
      <c r="AN143" s="49"/>
      <c r="AO143" s="49"/>
      <c r="AP143" s="49">
        <v>32.348681566361286</v>
      </c>
      <c r="AQ143" s="49"/>
      <c r="AR143" s="49"/>
      <c r="AS143" s="49">
        <v>82.968028198235714</v>
      </c>
      <c r="AT143" s="49"/>
      <c r="AU143" s="49"/>
      <c r="AV143" s="49">
        <v>69.715023137081644</v>
      </c>
      <c r="AW143" s="49"/>
      <c r="AX143" s="49">
        <v>105.396264915535</v>
      </c>
      <c r="AY143" s="49">
        <v>385.60144933748074</v>
      </c>
      <c r="AZ143" s="49">
        <v>92.873720960769347</v>
      </c>
      <c r="BA143" s="49"/>
      <c r="BB143" s="49"/>
      <c r="BC143" s="49"/>
      <c r="BD143" s="49"/>
      <c r="BE143" s="49"/>
      <c r="BF143" s="49"/>
      <c r="BG143" s="49"/>
      <c r="BH143" s="49"/>
      <c r="BI143" s="49"/>
      <c r="BJ143" s="49"/>
      <c r="BK143" s="49"/>
      <c r="BL143" s="49"/>
      <c r="BM143" s="49"/>
      <c r="BN143" s="49"/>
      <c r="BO143" s="49"/>
      <c r="BP143" s="49"/>
      <c r="BQ143" s="49"/>
      <c r="BR143" s="49"/>
      <c r="BS143" s="49"/>
      <c r="BT143" s="49"/>
      <c r="BU143" s="49"/>
      <c r="BV143" s="49"/>
      <c r="BW143" s="49"/>
      <c r="BX143" s="49"/>
      <c r="BY143" s="49"/>
      <c r="BZ143" s="49"/>
      <c r="CA143" s="49"/>
      <c r="CB143" s="49"/>
      <c r="CC143" s="49"/>
      <c r="CD143" s="49"/>
      <c r="CE143" s="49"/>
      <c r="CF143" s="49"/>
      <c r="CG143" s="49"/>
      <c r="CH143" s="49"/>
      <c r="CI143" s="49"/>
      <c r="CJ143" s="49"/>
      <c r="CK143" s="49"/>
      <c r="CL143" s="49"/>
      <c r="CM143" s="49"/>
      <c r="CN143" s="49"/>
      <c r="CO143" s="49"/>
      <c r="CP143" s="49"/>
      <c r="CQ143" s="49"/>
      <c r="CR143" s="49"/>
      <c r="CS143" s="49"/>
      <c r="CT143" s="49"/>
      <c r="CU143" s="49"/>
      <c r="CV143" s="49"/>
      <c r="CW143" s="49"/>
      <c r="CX143" s="49"/>
      <c r="CY143" s="49"/>
      <c r="CZ143" s="49"/>
      <c r="DA143" s="49"/>
      <c r="DB143" s="49"/>
      <c r="DC143" s="49"/>
      <c r="DD143" s="49"/>
      <c r="DE143" s="49"/>
      <c r="DF143" s="49"/>
      <c r="DG143" s="49"/>
      <c r="DH143" s="49"/>
      <c r="DI143" s="49"/>
      <c r="DJ143" s="49"/>
      <c r="DK143" s="49"/>
      <c r="DL143" s="49">
        <v>26.57228565681611</v>
      </c>
      <c r="DM143" s="49">
        <v>44.901546378405094</v>
      </c>
      <c r="DN143" s="49">
        <v>119.72145794387561</v>
      </c>
      <c r="DO143" s="49">
        <v>109.279942491109</v>
      </c>
      <c r="DP143" s="49">
        <v>104.86320385630009</v>
      </c>
      <c r="DQ143" s="49">
        <v>28.380776831584413</v>
      </c>
      <c r="DR143" s="49">
        <v>18.040630155621798</v>
      </c>
      <c r="DS143" s="49">
        <v>4.8808216223089538</v>
      </c>
      <c r="DT143" s="49">
        <v>9.6176189425374492</v>
      </c>
      <c r="DU143" s="49"/>
      <c r="DV143" s="49"/>
      <c r="DW143" s="49"/>
      <c r="DX143" s="49">
        <v>13.946234206247137</v>
      </c>
      <c r="DY143" s="49">
        <v>38.065507550671967</v>
      </c>
      <c r="DZ143" s="49"/>
      <c r="EA143" s="49"/>
      <c r="EB143" s="49"/>
      <c r="EC143" s="49"/>
      <c r="ED143" s="49"/>
      <c r="EE143" s="49"/>
      <c r="EF143" s="49"/>
      <c r="EG143" s="49"/>
      <c r="EH143" s="49"/>
      <c r="EI143" s="49"/>
      <c r="EJ143" s="49"/>
      <c r="EK143" s="49"/>
      <c r="EL143" s="49">
        <v>-9.6633812063373625E-13</v>
      </c>
    </row>
    <row r="144" spans="1:142" x14ac:dyDescent="0.25">
      <c r="A144" s="47" t="s">
        <v>424</v>
      </c>
      <c r="B144" s="49"/>
      <c r="C144" s="49"/>
      <c r="D144" s="49"/>
      <c r="E144" s="49"/>
      <c r="F144" s="49"/>
      <c r="G144" s="49"/>
      <c r="H144" s="49"/>
      <c r="I144" s="49"/>
      <c r="J144" s="49"/>
      <c r="K144" s="49"/>
      <c r="L144" s="49"/>
      <c r="M144" s="49"/>
      <c r="N144" s="49"/>
      <c r="O144" s="49"/>
      <c r="P144" s="49"/>
      <c r="Q144" s="49"/>
      <c r="R144" s="49"/>
      <c r="S144" s="49"/>
      <c r="T144" s="49"/>
      <c r="U144" s="49"/>
      <c r="V144" s="49"/>
      <c r="W144" s="49"/>
      <c r="X144" s="49"/>
      <c r="Y144" s="49"/>
      <c r="Z144" s="49"/>
      <c r="AA144" s="49"/>
      <c r="AB144" s="49"/>
      <c r="AC144" s="49"/>
      <c r="AD144" s="49"/>
      <c r="AE144" s="49"/>
      <c r="AF144" s="49"/>
      <c r="AG144" s="49"/>
      <c r="AH144" s="49"/>
      <c r="AI144" s="49"/>
      <c r="AJ144" s="49"/>
      <c r="AK144" s="49"/>
      <c r="AL144" s="49"/>
      <c r="AM144" s="49"/>
      <c r="AN144" s="49"/>
      <c r="AO144" s="49"/>
      <c r="AP144" s="49"/>
      <c r="AQ144" s="49"/>
      <c r="AR144" s="49"/>
      <c r="AS144" s="49"/>
      <c r="AT144" s="49"/>
      <c r="AU144" s="49"/>
      <c r="AV144" s="49"/>
      <c r="AW144" s="49"/>
      <c r="AX144" s="49"/>
      <c r="AY144" s="49"/>
      <c r="AZ144" s="49"/>
      <c r="BA144" s="49"/>
      <c r="BB144" s="49"/>
      <c r="BC144" s="49"/>
      <c r="BD144" s="49"/>
      <c r="BE144" s="49"/>
      <c r="BF144" s="49"/>
      <c r="BG144" s="49"/>
      <c r="BH144" s="49"/>
      <c r="BI144" s="49"/>
      <c r="BJ144" s="49"/>
      <c r="BK144" s="49"/>
      <c r="BL144" s="49"/>
      <c r="BM144" s="49"/>
      <c r="BN144" s="49"/>
      <c r="BO144" s="49"/>
      <c r="BP144" s="49"/>
      <c r="BQ144" s="49"/>
      <c r="BR144" s="49"/>
      <c r="BS144" s="49"/>
      <c r="BT144" s="49"/>
      <c r="BU144" s="49"/>
      <c r="BV144" s="49"/>
      <c r="BW144" s="49"/>
      <c r="BX144" s="49"/>
      <c r="BY144" s="49"/>
      <c r="BZ144" s="49"/>
      <c r="CA144" s="49"/>
      <c r="CB144" s="49"/>
      <c r="CC144" s="49"/>
      <c r="CD144" s="49"/>
      <c r="CE144" s="49"/>
      <c r="CF144" s="49"/>
      <c r="CG144" s="49"/>
      <c r="CH144" s="49"/>
      <c r="CI144" s="49"/>
      <c r="CJ144" s="49"/>
      <c r="CK144" s="49"/>
      <c r="CL144" s="49"/>
      <c r="CM144" s="49"/>
      <c r="CN144" s="49"/>
      <c r="CO144" s="49"/>
      <c r="CP144" s="49"/>
      <c r="CQ144" s="49"/>
      <c r="CR144" s="49"/>
      <c r="CS144" s="49"/>
      <c r="CT144" s="49"/>
      <c r="CU144" s="49"/>
      <c r="CV144" s="49"/>
      <c r="CW144" s="49"/>
      <c r="CX144" s="49"/>
      <c r="CY144" s="49"/>
      <c r="CZ144" s="49"/>
      <c r="DA144" s="49"/>
      <c r="DB144" s="49"/>
      <c r="DC144" s="49"/>
      <c r="DD144" s="49"/>
      <c r="DE144" s="49"/>
      <c r="DF144" s="49"/>
      <c r="DG144" s="49"/>
      <c r="DH144" s="49"/>
      <c r="DI144" s="49"/>
      <c r="DJ144" s="49">
        <v>436328.25792782538</v>
      </c>
      <c r="DK144" s="49">
        <v>17458.306825580035</v>
      </c>
      <c r="DL144" s="49">
        <v>1.9717085470499331</v>
      </c>
      <c r="DM144" s="49">
        <v>22.115410123168143</v>
      </c>
      <c r="DN144" s="49">
        <v>65.526995093414016</v>
      </c>
      <c r="DO144" s="49">
        <v>57.608605111535027</v>
      </c>
      <c r="DP144" s="49">
        <v>94.36264041491583</v>
      </c>
      <c r="DQ144" s="49">
        <v>206.59812029744032</v>
      </c>
      <c r="DR144" s="49">
        <v>464.78703571319016</v>
      </c>
      <c r="DS144" s="49">
        <v>862.58643185361336</v>
      </c>
      <c r="DT144" s="49">
        <v>2372.3625141053089</v>
      </c>
      <c r="DU144" s="49">
        <v>418.46048951260451</v>
      </c>
      <c r="DV144" s="49">
        <v>959.53390407785412</v>
      </c>
      <c r="DW144" s="49">
        <v>2022.3224545248979</v>
      </c>
      <c r="DX144" s="49">
        <v>2537.3143342656431</v>
      </c>
      <c r="DY144" s="49">
        <v>6838.4493563593642</v>
      </c>
      <c r="DZ144" s="49">
        <v>15596</v>
      </c>
      <c r="EA144" s="49"/>
      <c r="EB144" s="49"/>
      <c r="EC144" s="49"/>
      <c r="ED144" s="49"/>
      <c r="EE144" s="49"/>
      <c r="EF144" s="49"/>
      <c r="EG144" s="49"/>
      <c r="EH144" s="49"/>
      <c r="EI144" s="49"/>
      <c r="EJ144" s="49"/>
      <c r="EK144" s="49">
        <v>156998.4428951802</v>
      </c>
      <c r="EL144" s="49">
        <v>643305.0076485856</v>
      </c>
    </row>
    <row r="145" spans="1:142" x14ac:dyDescent="0.25">
      <c r="A145" s="47" t="s">
        <v>423</v>
      </c>
      <c r="B145" s="49"/>
      <c r="C145" s="49"/>
      <c r="D145" s="49"/>
      <c r="E145" s="49"/>
      <c r="F145" s="49"/>
      <c r="G145" s="49"/>
      <c r="H145" s="49"/>
      <c r="I145" s="49"/>
      <c r="J145" s="49"/>
      <c r="K145" s="49"/>
      <c r="L145" s="49"/>
      <c r="M145" s="49"/>
      <c r="N145" s="49"/>
      <c r="O145" s="49"/>
      <c r="P145" s="49"/>
      <c r="Q145" s="49"/>
      <c r="R145" s="49"/>
      <c r="S145" s="49"/>
      <c r="T145" s="49"/>
      <c r="U145" s="49"/>
      <c r="V145" s="49"/>
      <c r="W145" s="49"/>
      <c r="X145" s="49"/>
      <c r="Y145" s="49"/>
      <c r="Z145" s="49"/>
      <c r="AA145" s="49"/>
      <c r="AB145" s="49"/>
      <c r="AC145" s="49"/>
      <c r="AD145" s="49"/>
      <c r="AE145" s="49"/>
      <c r="AF145" s="49"/>
      <c r="AG145" s="49"/>
      <c r="AH145" s="49"/>
      <c r="AI145" s="49"/>
      <c r="AJ145" s="49"/>
      <c r="AK145" s="49"/>
      <c r="AL145" s="49"/>
      <c r="AM145" s="49"/>
      <c r="AN145" s="49"/>
      <c r="AO145" s="49"/>
      <c r="AP145" s="49"/>
      <c r="AQ145" s="49"/>
      <c r="AR145" s="49"/>
      <c r="AS145" s="49"/>
      <c r="AT145" s="49"/>
      <c r="AU145" s="49"/>
      <c r="AV145" s="49"/>
      <c r="AW145" s="49"/>
      <c r="AX145" s="49"/>
      <c r="AY145" s="49"/>
      <c r="AZ145" s="49"/>
      <c r="BA145" s="49"/>
      <c r="BB145" s="49"/>
      <c r="BC145" s="49"/>
      <c r="BD145" s="49"/>
      <c r="BE145" s="49"/>
      <c r="BF145" s="49"/>
      <c r="BG145" s="49"/>
      <c r="BH145" s="49"/>
      <c r="BI145" s="49"/>
      <c r="BJ145" s="49"/>
      <c r="BK145" s="49"/>
      <c r="BL145" s="49"/>
      <c r="BM145" s="49"/>
      <c r="BN145" s="49"/>
      <c r="BO145" s="49"/>
      <c r="BP145" s="49"/>
      <c r="BQ145" s="49"/>
      <c r="BR145" s="49"/>
      <c r="BS145" s="49"/>
      <c r="BT145" s="49"/>
      <c r="BU145" s="49"/>
      <c r="BV145" s="49"/>
      <c r="BW145" s="49"/>
      <c r="BX145" s="49"/>
      <c r="BY145" s="49"/>
      <c r="BZ145" s="49"/>
      <c r="CA145" s="49"/>
      <c r="CB145" s="49"/>
      <c r="CC145" s="49"/>
      <c r="CD145" s="49"/>
      <c r="CE145" s="49"/>
      <c r="CF145" s="49"/>
      <c r="CG145" s="49"/>
      <c r="CH145" s="49"/>
      <c r="CI145" s="49"/>
      <c r="CJ145" s="49"/>
      <c r="CK145" s="49"/>
      <c r="CL145" s="49"/>
      <c r="CM145" s="49"/>
      <c r="CN145" s="49"/>
      <c r="CO145" s="49"/>
      <c r="CP145" s="49"/>
      <c r="CQ145" s="49"/>
      <c r="CR145" s="49"/>
      <c r="CS145" s="49"/>
      <c r="CT145" s="49"/>
      <c r="CU145" s="49"/>
      <c r="CV145" s="49"/>
      <c r="CW145" s="49"/>
      <c r="CX145" s="49"/>
      <c r="CY145" s="49"/>
      <c r="CZ145" s="49"/>
      <c r="DA145" s="49"/>
      <c r="DB145" s="49"/>
      <c r="DC145" s="49"/>
      <c r="DD145" s="49"/>
      <c r="DE145" s="49"/>
      <c r="DF145" s="49"/>
      <c r="DG145" s="49"/>
      <c r="DH145" s="49"/>
      <c r="DI145" s="49"/>
      <c r="DJ145" s="49"/>
      <c r="DK145" s="49">
        <v>31077.435246594669</v>
      </c>
      <c r="DL145" s="49"/>
      <c r="DM145" s="49"/>
      <c r="DN145" s="49"/>
      <c r="DO145" s="49"/>
      <c r="DP145" s="49"/>
      <c r="DQ145" s="49"/>
      <c r="DR145" s="49"/>
      <c r="DS145" s="49"/>
      <c r="DT145" s="49"/>
      <c r="DU145" s="49"/>
      <c r="DV145" s="49"/>
      <c r="DW145" s="49"/>
      <c r="DX145" s="49"/>
      <c r="DY145" s="49"/>
      <c r="DZ145" s="49"/>
      <c r="EA145" s="49"/>
      <c r="EB145" s="49"/>
      <c r="EC145" s="49"/>
      <c r="ED145" s="49"/>
      <c r="EE145" s="49"/>
      <c r="EF145" s="49"/>
      <c r="EG145" s="49"/>
      <c r="EH145" s="49"/>
      <c r="EI145" s="49"/>
      <c r="EJ145" s="49"/>
      <c r="EK145" s="49"/>
      <c r="EL145" s="49">
        <v>31077.435246594669</v>
      </c>
    </row>
    <row r="146" spans="1:142" x14ac:dyDescent="0.25">
      <c r="A146" s="47" t="s">
        <v>422</v>
      </c>
      <c r="B146" s="49"/>
      <c r="C146" s="49"/>
      <c r="D146" s="49"/>
      <c r="E146" s="49"/>
      <c r="F146" s="49"/>
      <c r="G146" s="49"/>
      <c r="H146" s="49"/>
      <c r="I146" s="49"/>
      <c r="J146" s="49"/>
      <c r="K146" s="49"/>
      <c r="L146" s="49"/>
      <c r="M146" s="49"/>
      <c r="N146" s="49"/>
      <c r="O146" s="49"/>
      <c r="P146" s="49"/>
      <c r="Q146" s="49"/>
      <c r="R146" s="49"/>
      <c r="S146" s="49"/>
      <c r="T146" s="49"/>
      <c r="U146" s="49"/>
      <c r="V146" s="49"/>
      <c r="W146" s="49"/>
      <c r="X146" s="49"/>
      <c r="Y146" s="49"/>
      <c r="Z146" s="49"/>
      <c r="AA146" s="49"/>
      <c r="AB146" s="49"/>
      <c r="AC146" s="49"/>
      <c r="AD146" s="49"/>
      <c r="AE146" s="49"/>
      <c r="AF146" s="49"/>
      <c r="AG146" s="49"/>
      <c r="AH146" s="49"/>
      <c r="AI146" s="49"/>
      <c r="AJ146" s="49"/>
      <c r="AK146" s="49"/>
      <c r="AL146" s="49"/>
      <c r="AM146" s="49"/>
      <c r="AN146" s="49"/>
      <c r="AO146" s="49"/>
      <c r="AP146" s="49"/>
      <c r="AQ146" s="49"/>
      <c r="AR146" s="49"/>
      <c r="AS146" s="49"/>
      <c r="AT146" s="49"/>
      <c r="AU146" s="49"/>
      <c r="AV146" s="49"/>
      <c r="AW146" s="49"/>
      <c r="AX146" s="49"/>
      <c r="AY146" s="49"/>
      <c r="AZ146" s="49"/>
      <c r="BA146" s="49"/>
      <c r="BB146" s="49"/>
      <c r="BC146" s="49"/>
      <c r="BD146" s="49"/>
      <c r="BE146" s="49"/>
      <c r="BF146" s="49"/>
      <c r="BG146" s="49"/>
      <c r="BH146" s="49"/>
      <c r="BI146" s="49"/>
      <c r="BJ146" s="49"/>
      <c r="BK146" s="49"/>
      <c r="BL146" s="49"/>
      <c r="BM146" s="49"/>
      <c r="BN146" s="49"/>
      <c r="BO146" s="49"/>
      <c r="BP146" s="49"/>
      <c r="BQ146" s="49"/>
      <c r="BR146" s="49"/>
      <c r="BS146" s="49"/>
      <c r="BT146" s="49"/>
      <c r="BU146" s="49"/>
      <c r="BV146" s="49"/>
      <c r="BW146" s="49"/>
      <c r="BX146" s="49"/>
      <c r="BY146" s="49"/>
      <c r="BZ146" s="49"/>
      <c r="CA146" s="49"/>
      <c r="CB146" s="49"/>
      <c r="CC146" s="49"/>
      <c r="CD146" s="49"/>
      <c r="CE146" s="49"/>
      <c r="CF146" s="49"/>
      <c r="CG146" s="49"/>
      <c r="CH146" s="49"/>
      <c r="CI146" s="49"/>
      <c r="CJ146" s="49"/>
      <c r="CK146" s="49"/>
      <c r="CL146" s="49"/>
      <c r="CM146" s="49"/>
      <c r="CN146" s="49"/>
      <c r="CO146" s="49"/>
      <c r="CP146" s="49"/>
      <c r="CQ146" s="49"/>
      <c r="CR146" s="49"/>
      <c r="CS146" s="49"/>
      <c r="CT146" s="49"/>
      <c r="CU146" s="49"/>
      <c r="CV146" s="49"/>
      <c r="CW146" s="49"/>
      <c r="CX146" s="49"/>
      <c r="CY146" s="49"/>
      <c r="CZ146" s="49"/>
      <c r="DA146" s="49"/>
      <c r="DB146" s="49"/>
      <c r="DC146" s="49"/>
      <c r="DD146" s="49"/>
      <c r="DE146" s="49"/>
      <c r="DF146" s="49"/>
      <c r="DG146" s="49"/>
      <c r="DH146" s="49"/>
      <c r="DI146" s="49"/>
      <c r="DJ146" s="49"/>
      <c r="DK146" s="49"/>
      <c r="DL146" s="49"/>
      <c r="DM146" s="49"/>
      <c r="DN146" s="49"/>
      <c r="DO146" s="49"/>
      <c r="DP146" s="49"/>
      <c r="DQ146" s="49"/>
      <c r="DR146" s="49"/>
      <c r="DS146" s="49"/>
      <c r="DT146" s="49"/>
      <c r="DU146" s="49"/>
      <c r="DV146" s="49"/>
      <c r="DW146" s="49"/>
      <c r="DX146" s="49"/>
      <c r="DY146" s="49"/>
      <c r="DZ146" s="49"/>
      <c r="EA146" s="49"/>
      <c r="EB146" s="49"/>
      <c r="EC146" s="49"/>
      <c r="ED146" s="49"/>
      <c r="EE146" s="49"/>
      <c r="EF146" s="49"/>
      <c r="EG146" s="49"/>
      <c r="EH146" s="49">
        <v>59877.442895178559</v>
      </c>
      <c r="EI146" s="49"/>
      <c r="EJ146" s="49"/>
      <c r="EK146" s="49"/>
      <c r="EL146" s="49">
        <v>59877.442895178559</v>
      </c>
    </row>
    <row r="147" spans="1:142" x14ac:dyDescent="0.25">
      <c r="A147" s="47" t="s">
        <v>421</v>
      </c>
      <c r="B147" s="49"/>
      <c r="C147" s="49"/>
      <c r="D147" s="49"/>
      <c r="E147" s="49"/>
      <c r="F147" s="49"/>
      <c r="G147" s="49"/>
      <c r="H147" s="49"/>
      <c r="I147" s="49"/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49"/>
      <c r="V147" s="49"/>
      <c r="W147" s="49"/>
      <c r="X147" s="49"/>
      <c r="Y147" s="49"/>
      <c r="Z147" s="49"/>
      <c r="AA147" s="49"/>
      <c r="AB147" s="49"/>
      <c r="AC147" s="49"/>
      <c r="AD147" s="49"/>
      <c r="AE147" s="49"/>
      <c r="AF147" s="49"/>
      <c r="AG147" s="49"/>
      <c r="AH147" s="49"/>
      <c r="AI147" s="49"/>
      <c r="AJ147" s="49"/>
      <c r="AK147" s="49"/>
      <c r="AL147" s="49"/>
      <c r="AM147" s="49"/>
      <c r="AN147" s="49"/>
      <c r="AO147" s="49"/>
      <c r="AP147" s="49"/>
      <c r="AQ147" s="49"/>
      <c r="AR147" s="49"/>
      <c r="AS147" s="49"/>
      <c r="AT147" s="49"/>
      <c r="AU147" s="49"/>
      <c r="AV147" s="49"/>
      <c r="AW147" s="49"/>
      <c r="AX147" s="49"/>
      <c r="AY147" s="49"/>
      <c r="AZ147" s="49"/>
      <c r="BA147" s="49">
        <v>11488.321597935892</v>
      </c>
      <c r="BB147" s="49">
        <v>236.11860326772111</v>
      </c>
      <c r="BC147" s="49">
        <v>119.13739537291266</v>
      </c>
      <c r="BD147" s="49"/>
      <c r="BE147" s="49">
        <v>387.1786266975837</v>
      </c>
      <c r="BF147" s="49">
        <v>3138.1305231429019</v>
      </c>
      <c r="BG147" s="49">
        <v>10973.943101240671</v>
      </c>
      <c r="BH147" s="49">
        <v>76027.815379690306</v>
      </c>
      <c r="BI147" s="49">
        <v>12439.359524853513</v>
      </c>
      <c r="BJ147" s="49"/>
      <c r="BK147" s="49">
        <v>35908.792597679749</v>
      </c>
      <c r="BL147" s="49">
        <v>5426.9725830789594</v>
      </c>
      <c r="BM147" s="49">
        <v>4112.63474928715</v>
      </c>
      <c r="BN147" s="49">
        <v>34902.596477955747</v>
      </c>
      <c r="BO147" s="49">
        <v>2776.7536459394378</v>
      </c>
      <c r="BP147" s="49">
        <v>8575.3597131334463</v>
      </c>
      <c r="BQ147" s="49">
        <v>3060.3274554337281</v>
      </c>
      <c r="BR147" s="49">
        <v>9479.97766880366</v>
      </c>
      <c r="BS147" s="49">
        <v>3322.8405747617931</v>
      </c>
      <c r="BT147" s="49">
        <v>12982.002150318584</v>
      </c>
      <c r="BU147" s="49">
        <v>27508.577621916695</v>
      </c>
      <c r="BV147" s="49">
        <v>1485.3143601294043</v>
      </c>
      <c r="BW147" s="49">
        <v>45486.002706840853</v>
      </c>
      <c r="BX147" s="49">
        <v>38214.607829584405</v>
      </c>
      <c r="BY147" s="49">
        <v>10294.392625396753</v>
      </c>
      <c r="BZ147" s="49">
        <v>9042.1970657749043</v>
      </c>
      <c r="CA147" s="49">
        <v>2740.9157608804694</v>
      </c>
      <c r="CB147" s="49">
        <v>7196.7602611434068</v>
      </c>
      <c r="CC147" s="49">
        <v>15304.171977152371</v>
      </c>
      <c r="CD147" s="49">
        <v>38275.319056605134</v>
      </c>
      <c r="CE147" s="49">
        <v>21499.961129778807</v>
      </c>
      <c r="CF147" s="49">
        <v>122695.11522531725</v>
      </c>
      <c r="CG147" s="49">
        <v>51630.741627293653</v>
      </c>
      <c r="CH147" s="49">
        <v>77597.511874622709</v>
      </c>
      <c r="CI147" s="49">
        <v>112595.01686636747</v>
      </c>
      <c r="CJ147" s="49">
        <v>19651.003317829036</v>
      </c>
      <c r="CK147" s="49">
        <v>5445.1751118087823</v>
      </c>
      <c r="CL147" s="49">
        <v>14683.507132962079</v>
      </c>
      <c r="CM147" s="49">
        <v>1715.2659900908193</v>
      </c>
      <c r="CN147" s="49">
        <v>341.20886541886711</v>
      </c>
      <c r="CO147" s="49">
        <v>747.13407998896946</v>
      </c>
      <c r="CP147" s="49">
        <v>2351.1522531683945</v>
      </c>
      <c r="CQ147" s="49">
        <v>27960.54342148783</v>
      </c>
      <c r="CR147" s="49">
        <v>27743.369359289969</v>
      </c>
      <c r="CS147" s="49">
        <v>10446.786179537437</v>
      </c>
      <c r="CT147" s="49">
        <v>146.03626836773762</v>
      </c>
      <c r="CU147" s="49">
        <v>5.5023408442633546</v>
      </c>
      <c r="CV147" s="49">
        <v>1644.476680221481</v>
      </c>
      <c r="CW147" s="49">
        <v>706.7273245574039</v>
      </c>
      <c r="CX147" s="49">
        <v>8478.3634326894171</v>
      </c>
      <c r="CY147" s="49">
        <v>48385.926520338384</v>
      </c>
      <c r="CZ147" s="49">
        <v>344.75119061190969</v>
      </c>
      <c r="DA147" s="49">
        <v>21523.816714054712</v>
      </c>
      <c r="DB147" s="49">
        <v>4716.0122325094153</v>
      </c>
      <c r="DC147" s="49"/>
      <c r="DD147" s="49">
        <v>589.7627470477322</v>
      </c>
      <c r="DE147" s="49">
        <v>1071.6832422143732</v>
      </c>
      <c r="DF147" s="49">
        <v>2725.0304888176092</v>
      </c>
      <c r="DG147" s="49">
        <v>6457.5235219202859</v>
      </c>
      <c r="DH147" s="49">
        <v>118127.61145088775</v>
      </c>
      <c r="DI147" s="49"/>
      <c r="DJ147" s="49"/>
      <c r="DK147" s="49">
        <v>7865.3885491122601</v>
      </c>
      <c r="DL147" s="49">
        <v>11.996298521358408</v>
      </c>
      <c r="DM147" s="49">
        <v>33.557087034223841</v>
      </c>
      <c r="DN147" s="49">
        <v>55.455996268278128</v>
      </c>
      <c r="DO147" s="49">
        <v>82.336170491112043</v>
      </c>
      <c r="DP147" s="49">
        <v>126.60122797815161</v>
      </c>
      <c r="DQ147" s="49">
        <v>158.93224865817766</v>
      </c>
      <c r="DR147" s="49">
        <v>357.05787362884394</v>
      </c>
      <c r="DS147" s="49">
        <v>672.91831501905665</v>
      </c>
      <c r="DT147" s="49">
        <v>2467.7511575651361</v>
      </c>
      <c r="DU147" s="49">
        <v>618.40313887849277</v>
      </c>
      <c r="DV147" s="49">
        <v>924.58768613907182</v>
      </c>
      <c r="DW147" s="49">
        <v>914.33938009130156</v>
      </c>
      <c r="DX147" s="49">
        <v>703.87432374950902</v>
      </c>
      <c r="DY147" s="49">
        <v>1600.1890959772859</v>
      </c>
      <c r="DZ147" s="49">
        <v>35732</v>
      </c>
      <c r="EA147" s="49"/>
      <c r="EB147" s="49"/>
      <c r="EC147" s="49"/>
      <c r="ED147" s="49"/>
      <c r="EE147" s="49"/>
      <c r="EF147" s="49"/>
      <c r="EG147" s="49"/>
      <c r="EH147" s="49"/>
      <c r="EI147" s="49"/>
      <c r="EJ147" s="49"/>
      <c r="EK147" s="49"/>
      <c r="EL147" s="49">
        <v>1195258.6267731746</v>
      </c>
    </row>
    <row r="148" spans="1:142" x14ac:dyDescent="0.25">
      <c r="A148" s="47" t="s">
        <v>420</v>
      </c>
      <c r="B148" s="49">
        <v>158068.43043290667</v>
      </c>
      <c r="C148" s="49">
        <v>17544.364776202463</v>
      </c>
      <c r="D148" s="49">
        <v>4528.0377111453772</v>
      </c>
      <c r="E148" s="49">
        <v>107424.76125085723</v>
      </c>
      <c r="F148" s="49">
        <v>80856.433778936684</v>
      </c>
      <c r="G148" s="49">
        <v>226017.79525409953</v>
      </c>
      <c r="H148" s="49">
        <v>58592.311714347961</v>
      </c>
      <c r="I148" s="49">
        <v>3874.0705878687036</v>
      </c>
      <c r="J148" s="49">
        <v>4646.7519999999895</v>
      </c>
      <c r="K148" s="49">
        <v>0.99999999999999989</v>
      </c>
      <c r="L148" s="49">
        <v>265777.35384823545</v>
      </c>
      <c r="M148" s="49">
        <v>83271.30903482523</v>
      </c>
      <c r="N148" s="49">
        <v>27058.639307158493</v>
      </c>
      <c r="O148" s="49">
        <v>43502.883350147546</v>
      </c>
      <c r="P148" s="49">
        <v>8783.8423196454842</v>
      </c>
      <c r="Q148" s="49">
        <v>8710.7120316860182</v>
      </c>
      <c r="R148" s="49">
        <v>44160.074473262706</v>
      </c>
      <c r="S148" s="49">
        <v>75485.287898324154</v>
      </c>
      <c r="T148" s="49">
        <v>41840.768385576797</v>
      </c>
      <c r="U148" s="49">
        <v>143459.59604188841</v>
      </c>
      <c r="V148" s="49">
        <v>119797.87963530021</v>
      </c>
      <c r="W148" s="49">
        <v>118993.61324641833</v>
      </c>
      <c r="X148" s="49">
        <v>16407.147377087251</v>
      </c>
      <c r="Y148" s="49">
        <v>38482.932737225012</v>
      </c>
      <c r="Z148" s="49">
        <v>12175.12440106987</v>
      </c>
      <c r="AA148" s="49">
        <v>43034.026847537265</v>
      </c>
      <c r="AB148" s="49">
        <v>139745.09915966075</v>
      </c>
      <c r="AC148" s="49">
        <v>58378.083425623219</v>
      </c>
      <c r="AD148" s="49">
        <v>86497.117032336726</v>
      </c>
      <c r="AE148" s="49">
        <v>91469.036572743978</v>
      </c>
      <c r="AF148" s="49">
        <v>53698.917490087093</v>
      </c>
      <c r="AG148" s="49">
        <v>36473.691071377201</v>
      </c>
      <c r="AH148" s="49">
        <v>179750.31350728095</v>
      </c>
      <c r="AI148" s="49">
        <v>19232.415690242549</v>
      </c>
      <c r="AJ148" s="49">
        <v>19730.995927888711</v>
      </c>
      <c r="AK148" s="49">
        <v>49317.260275924687</v>
      </c>
      <c r="AL148" s="49">
        <v>141552.76171426754</v>
      </c>
      <c r="AM148" s="49">
        <v>50240.643179344392</v>
      </c>
      <c r="AN148" s="49">
        <v>372366.40617693763</v>
      </c>
      <c r="AO148" s="49">
        <v>702232.04950263188</v>
      </c>
      <c r="AP148" s="49">
        <v>79471.122101065674</v>
      </c>
      <c r="AQ148" s="49">
        <v>2409.476404047562</v>
      </c>
      <c r="AR148" s="49">
        <v>32911.443695206319</v>
      </c>
      <c r="AS148" s="49">
        <v>59348.008843493313</v>
      </c>
      <c r="AT148" s="49">
        <v>124177.47504970983</v>
      </c>
      <c r="AU148" s="49">
        <v>388513.53358557296</v>
      </c>
      <c r="AV148" s="49">
        <v>173682.68206397869</v>
      </c>
      <c r="AW148" s="49">
        <v>542473.29019276693</v>
      </c>
      <c r="AX148" s="49">
        <v>958314.03617420979</v>
      </c>
      <c r="AY148" s="49">
        <v>728487.09088345023</v>
      </c>
      <c r="AZ148" s="49">
        <v>615574.14943075681</v>
      </c>
      <c r="BA148" s="49">
        <v>199903.84596476474</v>
      </c>
      <c r="BB148" s="49">
        <v>19842.81248201077</v>
      </c>
      <c r="BC148" s="49">
        <v>6532.4276721127708</v>
      </c>
      <c r="BD148" s="49">
        <v>37700.014475462362</v>
      </c>
      <c r="BE148" s="49">
        <v>61794.139271354732</v>
      </c>
      <c r="BF148" s="49">
        <v>294503.92119553988</v>
      </c>
      <c r="BG148" s="49">
        <v>120330.55334316519</v>
      </c>
      <c r="BH148" s="49">
        <v>79901.885967559007</v>
      </c>
      <c r="BI148" s="49">
        <v>17086.111524853502</v>
      </c>
      <c r="BJ148" s="49">
        <v>1</v>
      </c>
      <c r="BK148" s="49">
        <v>415447.13575470215</v>
      </c>
      <c r="BL148" s="49">
        <v>183671.33318177791</v>
      </c>
      <c r="BM148" s="49">
        <v>36842.671479967066</v>
      </c>
      <c r="BN148" s="49">
        <v>109403.70373058459</v>
      </c>
      <c r="BO148" s="49">
        <v>14273.758076494889</v>
      </c>
      <c r="BP148" s="49">
        <v>25638.426968501579</v>
      </c>
      <c r="BQ148" s="49">
        <v>59771.082006278768</v>
      </c>
      <c r="BR148" s="49">
        <v>116809.99839601255</v>
      </c>
      <c r="BS148" s="49">
        <v>70773.227969502332</v>
      </c>
      <c r="BT148" s="49">
        <v>140471.81466346935</v>
      </c>
      <c r="BU148" s="49">
        <v>158141.11306080478</v>
      </c>
      <c r="BV148" s="49">
        <v>28012.521262510105</v>
      </c>
      <c r="BW148" s="49">
        <v>208930.67988678737</v>
      </c>
      <c r="BX148" s="49">
        <v>206883.52519499726</v>
      </c>
      <c r="BY148" s="49">
        <v>35436.014592855339</v>
      </c>
      <c r="BZ148" s="49">
        <v>78069.893098886547</v>
      </c>
      <c r="CA148" s="49">
        <v>20154.622162880674</v>
      </c>
      <c r="CB148" s="49">
        <v>78173.341494019711</v>
      </c>
      <c r="CC148" s="49">
        <v>208322.89390958936</v>
      </c>
      <c r="CD148" s="49">
        <v>121654.20698927726</v>
      </c>
      <c r="CE148" s="49">
        <v>138389.90079808343</v>
      </c>
      <c r="CF148" s="49">
        <v>247575.66395037499</v>
      </c>
      <c r="CG148" s="49">
        <v>132747.09496530987</v>
      </c>
      <c r="CH148" s="49">
        <v>132565.68088169565</v>
      </c>
      <c r="CI148" s="49">
        <v>406160.57531394681</v>
      </c>
      <c r="CJ148" s="49">
        <v>44281.333120544426</v>
      </c>
      <c r="CK148" s="49">
        <v>33992.17368526067</v>
      </c>
      <c r="CL148" s="49">
        <v>79763.348454109655</v>
      </c>
      <c r="CM148" s="49">
        <v>146854.92932603747</v>
      </c>
      <c r="CN148" s="49">
        <v>52547.474936707098</v>
      </c>
      <c r="CO148" s="49">
        <v>379526.81377365498</v>
      </c>
      <c r="CP148" s="49">
        <v>707794.80156764295</v>
      </c>
      <c r="CQ148" s="49">
        <v>110251.32752177581</v>
      </c>
      <c r="CR148" s="49">
        <v>144187.03470467502</v>
      </c>
      <c r="CS148" s="49">
        <v>401685.79557239864</v>
      </c>
      <c r="CT148" s="49">
        <v>26665.159662212798</v>
      </c>
      <c r="CU148" s="49">
        <v>8768.025130768634</v>
      </c>
      <c r="CV148" s="49">
        <v>61607.929587318395</v>
      </c>
      <c r="CW148" s="49">
        <v>174815.46189023033</v>
      </c>
      <c r="CX148" s="49">
        <v>562880.12771810137</v>
      </c>
      <c r="CY148" s="49">
        <v>1034264.0496645404</v>
      </c>
      <c r="CZ148" s="49">
        <v>731759.72964663012</v>
      </c>
      <c r="DA148" s="49">
        <v>660905.17656949291</v>
      </c>
      <c r="DB148" s="49">
        <v>5232.8934354532093</v>
      </c>
      <c r="DC148" s="49">
        <v>784295.30328815023</v>
      </c>
      <c r="DD148" s="49">
        <v>80640.864409768838</v>
      </c>
      <c r="DE148" s="49">
        <v>146535.98155909963</v>
      </c>
      <c r="DF148" s="49">
        <v>372605.45068548003</v>
      </c>
      <c r="DG148" s="49">
        <v>882965.70334565581</v>
      </c>
      <c r="DH148" s="49">
        <v>1398265.2090069195</v>
      </c>
      <c r="DI148" s="49">
        <v>61052.790993083603</v>
      </c>
      <c r="DJ148" s="49">
        <v>1552938.5975560301</v>
      </c>
      <c r="DK148" s="49">
        <v>61052.790993083603</v>
      </c>
      <c r="DL148" s="49">
        <v>44084.355958903601</v>
      </c>
      <c r="DM148" s="49">
        <v>60676.037751783355</v>
      </c>
      <c r="DN148" s="49">
        <v>75694.060148755845</v>
      </c>
      <c r="DO148" s="49">
        <v>87806.609504432432</v>
      </c>
      <c r="DP148" s="49">
        <v>103926.56524361648</v>
      </c>
      <c r="DQ148" s="49">
        <v>127594.73173927264</v>
      </c>
      <c r="DR148" s="49">
        <v>170395.87905661855</v>
      </c>
      <c r="DS148" s="49">
        <v>263588.42785549577</v>
      </c>
      <c r="DT148" s="49">
        <v>523800.40085373062</v>
      </c>
      <c r="DU148" s="49">
        <v>164219.79498405516</v>
      </c>
      <c r="DV148" s="49">
        <v>177554.97714361246</v>
      </c>
      <c r="DW148" s="49">
        <v>208567.60925599904</v>
      </c>
      <c r="DX148" s="49">
        <v>274626.99158743274</v>
      </c>
      <c r="DY148" s="49">
        <v>445289.55891629215</v>
      </c>
      <c r="DZ148" s="49">
        <v>1419578.0000000002</v>
      </c>
      <c r="EA148" s="49">
        <v>46078</v>
      </c>
      <c r="EB148" s="49">
        <v>466126.00000000006</v>
      </c>
      <c r="EC148" s="49">
        <v>37470</v>
      </c>
      <c r="ED148" s="49">
        <v>285432</v>
      </c>
      <c r="EE148" s="49">
        <v>-4.5474735088646412E-13</v>
      </c>
      <c r="EF148" s="49">
        <v>2.5011104298755527E-12</v>
      </c>
      <c r="EG148" s="49">
        <v>-9.6633812063373625E-13</v>
      </c>
      <c r="EH148" s="49">
        <v>643305.0076485856</v>
      </c>
      <c r="EI148" s="49">
        <v>31077.435246594669</v>
      </c>
      <c r="EJ148" s="49">
        <v>59877.442895178559</v>
      </c>
      <c r="EK148" s="49">
        <v>1195258.6267731716</v>
      </c>
      <c r="EL148" s="49">
        <v>29282633.482249022</v>
      </c>
    </row>
    <row r="149" spans="1:142" x14ac:dyDescent="0.25">
      <c r="A149" s="47"/>
      <c r="B149" s="49"/>
      <c r="C149" s="49"/>
      <c r="D149" s="49"/>
      <c r="E149" s="49"/>
      <c r="F149" s="49"/>
      <c r="G149" s="49"/>
      <c r="H149" s="49"/>
      <c r="I149" s="49"/>
      <c r="J149" s="49"/>
      <c r="K149" s="49"/>
      <c r="L149" s="49"/>
      <c r="M149" s="49"/>
      <c r="N149" s="49"/>
      <c r="O149" s="49"/>
      <c r="P149" s="49"/>
      <c r="Q149" s="49"/>
      <c r="R149" s="49"/>
      <c r="S149" s="49"/>
      <c r="T149" s="49"/>
      <c r="U149" s="49"/>
      <c r="V149" s="49"/>
      <c r="W149" s="49"/>
      <c r="X149" s="49"/>
      <c r="Y149" s="49"/>
      <c r="Z149" s="49"/>
      <c r="AA149" s="49"/>
      <c r="AB149" s="49"/>
      <c r="AC149" s="49"/>
      <c r="AD149" s="49"/>
      <c r="AE149" s="49"/>
      <c r="AF149" s="49"/>
      <c r="AG149" s="49"/>
      <c r="AH149" s="49"/>
      <c r="AI149" s="49"/>
      <c r="AJ149" s="49"/>
      <c r="AK149" s="49"/>
      <c r="AL149" s="49"/>
      <c r="AM149" s="49"/>
      <c r="AN149" s="49"/>
      <c r="AO149" s="49"/>
      <c r="AP149" s="49"/>
      <c r="AQ149" s="49"/>
      <c r="AR149" s="49"/>
      <c r="AS149" s="49"/>
      <c r="AT149" s="49"/>
      <c r="AU149" s="49"/>
      <c r="AV149" s="49"/>
      <c r="AW149" s="49"/>
      <c r="AX149" s="49"/>
      <c r="AY149" s="49"/>
      <c r="AZ149" s="49"/>
      <c r="BA149" s="49"/>
      <c r="BB149" s="49"/>
      <c r="BC149" s="49"/>
      <c r="BD149" s="49"/>
      <c r="BE149" s="49"/>
      <c r="BF149" s="49"/>
      <c r="BG149" s="49"/>
      <c r="BH149" s="49"/>
      <c r="BI149" s="49"/>
      <c r="BJ149" s="49"/>
      <c r="BK149" s="49"/>
      <c r="BL149" s="49"/>
      <c r="BM149" s="49"/>
      <c r="BN149" s="49"/>
      <c r="BO149" s="49"/>
      <c r="BP149" s="49"/>
      <c r="BQ149" s="49"/>
      <c r="BR149" s="49"/>
      <c r="BS149" s="49"/>
      <c r="BT149" s="49"/>
      <c r="BU149" s="49"/>
      <c r="BV149" s="49"/>
      <c r="BW149" s="49"/>
      <c r="BX149" s="49"/>
      <c r="BY149" s="49"/>
      <c r="BZ149" s="49"/>
      <c r="CA149" s="49"/>
      <c r="CB149" s="49"/>
      <c r="CC149" s="49"/>
      <c r="CD149" s="49"/>
      <c r="CE149" s="49"/>
      <c r="CF149" s="49"/>
      <c r="CG149" s="49"/>
      <c r="CH149" s="49"/>
      <c r="CI149" s="49"/>
      <c r="CJ149" s="49"/>
      <c r="CK149" s="49"/>
      <c r="CL149" s="49"/>
      <c r="CM149" s="49"/>
      <c r="CN149" s="49"/>
      <c r="CO149" s="49"/>
      <c r="CP149" s="49"/>
      <c r="CQ149" s="49"/>
      <c r="CR149" s="49"/>
      <c r="CS149" s="49"/>
      <c r="CT149" s="49"/>
      <c r="CU149" s="49"/>
      <c r="CV149" s="49"/>
      <c r="CW149" s="49"/>
      <c r="CX149" s="49"/>
      <c r="CY149" s="49"/>
      <c r="CZ149" s="49"/>
      <c r="DA149" s="49"/>
      <c r="DB149" s="49"/>
      <c r="DC149" s="49"/>
      <c r="DD149" s="49"/>
      <c r="DE149" s="49"/>
      <c r="DF149" s="49"/>
      <c r="DG149" s="49"/>
      <c r="DH149" s="49"/>
      <c r="DI149" s="49"/>
      <c r="DJ149" s="49"/>
      <c r="DK149" s="49"/>
      <c r="DL149" s="49"/>
      <c r="DM149" s="49"/>
      <c r="DN149" s="49"/>
      <c r="DO149" s="49"/>
      <c r="DP149" s="49"/>
      <c r="DQ149" s="49"/>
      <c r="DR149" s="49"/>
      <c r="DS149" s="49"/>
      <c r="DT149" s="49"/>
      <c r="DU149" s="49"/>
      <c r="DV149" s="49"/>
      <c r="DW149" s="49"/>
      <c r="DX149" s="49"/>
      <c r="DY149" s="49"/>
      <c r="DZ149" s="49"/>
      <c r="EA149" s="49"/>
      <c r="EB149" s="49"/>
      <c r="EC149" s="49"/>
      <c r="ED149" s="49"/>
      <c r="EE149" s="49"/>
      <c r="EF149" s="49"/>
      <c r="EG149" s="49"/>
      <c r="EH149" s="49"/>
      <c r="EI149" s="49"/>
      <c r="EJ149" s="49"/>
      <c r="EK149" s="49"/>
      <c r="EL149" s="49"/>
    </row>
    <row r="150" spans="1:142" x14ac:dyDescent="0.25">
      <c r="A150" s="47"/>
    </row>
    <row r="152" spans="1:142" x14ac:dyDescent="0.25">
      <c r="A152" s="48"/>
    </row>
    <row r="155" spans="1:142" x14ac:dyDescent="0.25">
      <c r="A155" s="47" t="s">
        <v>556</v>
      </c>
      <c r="B155" s="24">
        <f t="shared" ref="B155:B186" si="0">MATCH(A155,$A$8:$A$148,0)</f>
        <v>1</v>
      </c>
    </row>
    <row r="156" spans="1:142" x14ac:dyDescent="0.25">
      <c r="A156" s="47" t="s">
        <v>555</v>
      </c>
      <c r="B156" s="24">
        <f t="shared" si="0"/>
        <v>2</v>
      </c>
    </row>
    <row r="157" spans="1:142" x14ac:dyDescent="0.25">
      <c r="A157" s="47" t="s">
        <v>554</v>
      </c>
      <c r="B157" s="24">
        <f t="shared" si="0"/>
        <v>3</v>
      </c>
    </row>
    <row r="158" spans="1:142" x14ac:dyDescent="0.25">
      <c r="A158" s="47" t="s">
        <v>553</v>
      </c>
      <c r="B158" s="24">
        <f t="shared" si="0"/>
        <v>4</v>
      </c>
    </row>
    <row r="159" spans="1:142" x14ac:dyDescent="0.25">
      <c r="A159" s="47" t="s">
        <v>552</v>
      </c>
      <c r="B159" s="24">
        <f t="shared" si="0"/>
        <v>5</v>
      </c>
    </row>
    <row r="160" spans="1:142" x14ac:dyDescent="0.25">
      <c r="A160" s="47" t="s">
        <v>551</v>
      </c>
      <c r="B160" s="24">
        <f t="shared" si="0"/>
        <v>6</v>
      </c>
    </row>
    <row r="161" spans="1:2" x14ac:dyDescent="0.25">
      <c r="A161" s="47" t="s">
        <v>550</v>
      </c>
      <c r="B161" s="24">
        <f t="shared" si="0"/>
        <v>7</v>
      </c>
    </row>
    <row r="162" spans="1:2" x14ac:dyDescent="0.25">
      <c r="A162" s="47" t="s">
        <v>549</v>
      </c>
      <c r="B162" s="24">
        <f t="shared" si="0"/>
        <v>8</v>
      </c>
    </row>
    <row r="163" spans="1:2" x14ac:dyDescent="0.25">
      <c r="A163" s="47" t="s">
        <v>548</v>
      </c>
      <c r="B163" s="24">
        <f t="shared" si="0"/>
        <v>9</v>
      </c>
    </row>
    <row r="164" spans="1:2" x14ac:dyDescent="0.25">
      <c r="A164" s="47" t="s">
        <v>547</v>
      </c>
      <c r="B164" s="24">
        <f t="shared" si="0"/>
        <v>10</v>
      </c>
    </row>
    <row r="165" spans="1:2" x14ac:dyDescent="0.25">
      <c r="A165" s="47" t="s">
        <v>546</v>
      </c>
      <c r="B165" s="24">
        <f t="shared" si="0"/>
        <v>11</v>
      </c>
    </row>
    <row r="166" spans="1:2" x14ac:dyDescent="0.25">
      <c r="A166" s="47" t="s">
        <v>545</v>
      </c>
      <c r="B166" s="24">
        <f t="shared" si="0"/>
        <v>12</v>
      </c>
    </row>
    <row r="167" spans="1:2" x14ac:dyDescent="0.25">
      <c r="A167" s="47" t="s">
        <v>544</v>
      </c>
      <c r="B167" s="24">
        <f t="shared" si="0"/>
        <v>13</v>
      </c>
    </row>
    <row r="168" spans="1:2" x14ac:dyDescent="0.25">
      <c r="A168" s="47" t="s">
        <v>543</v>
      </c>
      <c r="B168" s="24">
        <f t="shared" si="0"/>
        <v>14</v>
      </c>
    </row>
    <row r="169" spans="1:2" x14ac:dyDescent="0.25">
      <c r="A169" s="47" t="s">
        <v>542</v>
      </c>
      <c r="B169" s="24">
        <f t="shared" si="0"/>
        <v>15</v>
      </c>
    </row>
    <row r="170" spans="1:2" x14ac:dyDescent="0.25">
      <c r="A170" s="47" t="s">
        <v>541</v>
      </c>
      <c r="B170" s="24">
        <f t="shared" si="0"/>
        <v>16</v>
      </c>
    </row>
    <row r="171" spans="1:2" x14ac:dyDescent="0.25">
      <c r="A171" s="47" t="s">
        <v>540</v>
      </c>
      <c r="B171" s="24">
        <f t="shared" si="0"/>
        <v>17</v>
      </c>
    </row>
    <row r="172" spans="1:2" x14ac:dyDescent="0.25">
      <c r="A172" s="47" t="s">
        <v>539</v>
      </c>
      <c r="B172" s="24">
        <f t="shared" si="0"/>
        <v>18</v>
      </c>
    </row>
    <row r="173" spans="1:2" x14ac:dyDescent="0.25">
      <c r="A173" s="47" t="s">
        <v>538</v>
      </c>
      <c r="B173" s="24">
        <f t="shared" si="0"/>
        <v>19</v>
      </c>
    </row>
    <row r="174" spans="1:2" x14ac:dyDescent="0.25">
      <c r="A174" s="47" t="s">
        <v>537</v>
      </c>
      <c r="B174" s="24">
        <f t="shared" si="0"/>
        <v>20</v>
      </c>
    </row>
    <row r="175" spans="1:2" x14ac:dyDescent="0.25">
      <c r="A175" s="47" t="s">
        <v>536</v>
      </c>
      <c r="B175" s="24">
        <f t="shared" si="0"/>
        <v>21</v>
      </c>
    </row>
    <row r="176" spans="1:2" x14ac:dyDescent="0.25">
      <c r="A176" s="47" t="s">
        <v>535</v>
      </c>
      <c r="B176" s="24">
        <f t="shared" si="0"/>
        <v>22</v>
      </c>
    </row>
    <row r="177" spans="1:2" x14ac:dyDescent="0.25">
      <c r="A177" s="47" t="s">
        <v>534</v>
      </c>
      <c r="B177" s="24">
        <f t="shared" si="0"/>
        <v>23</v>
      </c>
    </row>
    <row r="178" spans="1:2" x14ac:dyDescent="0.25">
      <c r="A178" s="47" t="s">
        <v>533</v>
      </c>
      <c r="B178" s="24">
        <f t="shared" si="0"/>
        <v>24</v>
      </c>
    </row>
    <row r="179" spans="1:2" x14ac:dyDescent="0.25">
      <c r="A179" s="47" t="s">
        <v>532</v>
      </c>
      <c r="B179" s="24">
        <f t="shared" si="0"/>
        <v>25</v>
      </c>
    </row>
    <row r="180" spans="1:2" x14ac:dyDescent="0.25">
      <c r="A180" s="47" t="s">
        <v>531</v>
      </c>
      <c r="B180" s="24">
        <f t="shared" si="0"/>
        <v>26</v>
      </c>
    </row>
    <row r="181" spans="1:2" x14ac:dyDescent="0.25">
      <c r="A181" s="47" t="s">
        <v>530</v>
      </c>
      <c r="B181" s="24">
        <f t="shared" si="0"/>
        <v>27</v>
      </c>
    </row>
    <row r="182" spans="1:2" x14ac:dyDescent="0.25">
      <c r="A182" s="47" t="s">
        <v>529</v>
      </c>
      <c r="B182" s="24">
        <f t="shared" si="0"/>
        <v>28</v>
      </c>
    </row>
    <row r="183" spans="1:2" x14ac:dyDescent="0.25">
      <c r="A183" s="47" t="s">
        <v>528</v>
      </c>
      <c r="B183" s="24">
        <f t="shared" si="0"/>
        <v>29</v>
      </c>
    </row>
    <row r="184" spans="1:2" x14ac:dyDescent="0.25">
      <c r="A184" s="47" t="s">
        <v>527</v>
      </c>
      <c r="B184" s="24">
        <f t="shared" si="0"/>
        <v>30</v>
      </c>
    </row>
    <row r="185" spans="1:2" x14ac:dyDescent="0.25">
      <c r="A185" s="47" t="s">
        <v>526</v>
      </c>
      <c r="B185" s="24">
        <f t="shared" si="0"/>
        <v>31</v>
      </c>
    </row>
    <row r="186" spans="1:2" x14ac:dyDescent="0.25">
      <c r="A186" s="47" t="s">
        <v>525</v>
      </c>
      <c r="B186" s="24">
        <f t="shared" si="0"/>
        <v>32</v>
      </c>
    </row>
    <row r="187" spans="1:2" x14ac:dyDescent="0.25">
      <c r="A187" s="47" t="s">
        <v>524</v>
      </c>
      <c r="B187" s="24">
        <f t="shared" ref="B187:B218" si="1">MATCH(A187,$A$8:$A$148,0)</f>
        <v>33</v>
      </c>
    </row>
    <row r="188" spans="1:2" x14ac:dyDescent="0.25">
      <c r="A188" s="47" t="s">
        <v>523</v>
      </c>
      <c r="B188" s="24">
        <f t="shared" si="1"/>
        <v>34</v>
      </c>
    </row>
    <row r="189" spans="1:2" x14ac:dyDescent="0.25">
      <c r="A189" s="47" t="s">
        <v>522</v>
      </c>
      <c r="B189" s="24">
        <f t="shared" si="1"/>
        <v>35</v>
      </c>
    </row>
    <row r="190" spans="1:2" x14ac:dyDescent="0.25">
      <c r="A190" s="47" t="s">
        <v>521</v>
      </c>
      <c r="B190" s="24">
        <f t="shared" si="1"/>
        <v>36</v>
      </c>
    </row>
    <row r="191" spans="1:2" x14ac:dyDescent="0.25">
      <c r="A191" s="47" t="s">
        <v>520</v>
      </c>
      <c r="B191" s="24">
        <f t="shared" si="1"/>
        <v>37</v>
      </c>
    </row>
    <row r="192" spans="1:2" x14ac:dyDescent="0.25">
      <c r="A192" s="47" t="s">
        <v>519</v>
      </c>
      <c r="B192" s="24">
        <f t="shared" si="1"/>
        <v>38</v>
      </c>
    </row>
    <row r="193" spans="1:2" x14ac:dyDescent="0.25">
      <c r="A193" s="47" t="s">
        <v>518</v>
      </c>
      <c r="B193" s="24">
        <f t="shared" si="1"/>
        <v>39</v>
      </c>
    </row>
    <row r="194" spans="1:2" x14ac:dyDescent="0.25">
      <c r="A194" s="47" t="s">
        <v>517</v>
      </c>
      <c r="B194" s="24">
        <f t="shared" si="1"/>
        <v>40</v>
      </c>
    </row>
    <row r="195" spans="1:2" x14ac:dyDescent="0.25">
      <c r="A195" s="47" t="s">
        <v>516</v>
      </c>
      <c r="B195" s="24">
        <f t="shared" si="1"/>
        <v>41</v>
      </c>
    </row>
    <row r="196" spans="1:2" x14ac:dyDescent="0.25">
      <c r="A196" s="47" t="s">
        <v>515</v>
      </c>
      <c r="B196" s="24">
        <f t="shared" si="1"/>
        <v>42</v>
      </c>
    </row>
    <row r="197" spans="1:2" x14ac:dyDescent="0.25">
      <c r="A197" s="47" t="s">
        <v>514</v>
      </c>
      <c r="B197" s="24">
        <f t="shared" si="1"/>
        <v>43</v>
      </c>
    </row>
    <row r="198" spans="1:2" x14ac:dyDescent="0.25">
      <c r="A198" s="47" t="s">
        <v>513</v>
      </c>
      <c r="B198" s="24">
        <f t="shared" si="1"/>
        <v>44</v>
      </c>
    </row>
    <row r="199" spans="1:2" x14ac:dyDescent="0.25">
      <c r="A199" s="47" t="s">
        <v>512</v>
      </c>
      <c r="B199" s="24">
        <f t="shared" si="1"/>
        <v>45</v>
      </c>
    </row>
    <row r="200" spans="1:2" x14ac:dyDescent="0.25">
      <c r="A200" s="47" t="s">
        <v>511</v>
      </c>
      <c r="B200" s="24">
        <f t="shared" si="1"/>
        <v>46</v>
      </c>
    </row>
    <row r="201" spans="1:2" x14ac:dyDescent="0.25">
      <c r="A201" s="47" t="s">
        <v>510</v>
      </c>
      <c r="B201" s="24">
        <f t="shared" si="1"/>
        <v>47</v>
      </c>
    </row>
    <row r="202" spans="1:2" x14ac:dyDescent="0.25">
      <c r="A202" s="47" t="s">
        <v>509</v>
      </c>
      <c r="B202" s="24">
        <f t="shared" si="1"/>
        <v>48</v>
      </c>
    </row>
    <row r="203" spans="1:2" x14ac:dyDescent="0.25">
      <c r="A203" s="47" t="s">
        <v>508</v>
      </c>
      <c r="B203" s="24">
        <f t="shared" si="1"/>
        <v>49</v>
      </c>
    </row>
    <row r="204" spans="1:2" x14ac:dyDescent="0.25">
      <c r="A204" s="47" t="s">
        <v>507</v>
      </c>
      <c r="B204" s="24">
        <f t="shared" si="1"/>
        <v>50</v>
      </c>
    </row>
    <row r="205" spans="1:2" x14ac:dyDescent="0.25">
      <c r="A205" s="47" t="s">
        <v>506</v>
      </c>
      <c r="B205" s="24">
        <f t="shared" si="1"/>
        <v>51</v>
      </c>
    </row>
    <row r="206" spans="1:2" x14ac:dyDescent="0.25">
      <c r="A206" s="47" t="s">
        <v>505</v>
      </c>
      <c r="B206" s="24">
        <f t="shared" si="1"/>
        <v>52</v>
      </c>
    </row>
    <row r="207" spans="1:2" x14ac:dyDescent="0.25">
      <c r="A207" s="47" t="s">
        <v>504</v>
      </c>
      <c r="B207" s="24">
        <f t="shared" si="1"/>
        <v>53</v>
      </c>
    </row>
    <row r="208" spans="1:2" x14ac:dyDescent="0.25">
      <c r="A208" s="47" t="s">
        <v>503</v>
      </c>
      <c r="B208" s="24">
        <f t="shared" si="1"/>
        <v>54</v>
      </c>
    </row>
    <row r="209" spans="1:2" x14ac:dyDescent="0.25">
      <c r="A209" s="47" t="s">
        <v>502</v>
      </c>
      <c r="B209" s="24">
        <f t="shared" si="1"/>
        <v>55</v>
      </c>
    </row>
    <row r="210" spans="1:2" x14ac:dyDescent="0.25">
      <c r="A210" s="47" t="s">
        <v>501</v>
      </c>
      <c r="B210" s="24">
        <f t="shared" si="1"/>
        <v>56</v>
      </c>
    </row>
    <row r="211" spans="1:2" x14ac:dyDescent="0.25">
      <c r="A211" s="47" t="s">
        <v>500</v>
      </c>
      <c r="B211" s="24">
        <f t="shared" si="1"/>
        <v>57</v>
      </c>
    </row>
    <row r="212" spans="1:2" x14ac:dyDescent="0.25">
      <c r="A212" s="47" t="s">
        <v>499</v>
      </c>
      <c r="B212" s="24">
        <f t="shared" si="1"/>
        <v>58</v>
      </c>
    </row>
    <row r="213" spans="1:2" x14ac:dyDescent="0.25">
      <c r="A213" s="47" t="s">
        <v>498</v>
      </c>
      <c r="B213" s="24">
        <f t="shared" si="1"/>
        <v>59</v>
      </c>
    </row>
    <row r="214" spans="1:2" x14ac:dyDescent="0.25">
      <c r="A214" s="47" t="s">
        <v>497</v>
      </c>
      <c r="B214" s="24">
        <f t="shared" si="1"/>
        <v>60</v>
      </c>
    </row>
    <row r="215" spans="1:2" x14ac:dyDescent="0.25">
      <c r="A215" s="47" t="s">
        <v>496</v>
      </c>
      <c r="B215" s="24">
        <f t="shared" si="1"/>
        <v>61</v>
      </c>
    </row>
    <row r="216" spans="1:2" x14ac:dyDescent="0.25">
      <c r="A216" s="47" t="s">
        <v>495</v>
      </c>
      <c r="B216" s="24">
        <f t="shared" si="1"/>
        <v>62</v>
      </c>
    </row>
    <row r="217" spans="1:2" x14ac:dyDescent="0.25">
      <c r="A217" s="47" t="s">
        <v>494</v>
      </c>
      <c r="B217" s="24">
        <f t="shared" si="1"/>
        <v>63</v>
      </c>
    </row>
    <row r="218" spans="1:2" x14ac:dyDescent="0.25">
      <c r="A218" s="47" t="s">
        <v>493</v>
      </c>
      <c r="B218" s="24">
        <f t="shared" si="1"/>
        <v>64</v>
      </c>
    </row>
    <row r="219" spans="1:2" x14ac:dyDescent="0.25">
      <c r="A219" s="47" t="s">
        <v>492</v>
      </c>
      <c r="B219" s="24">
        <f t="shared" ref="B219:B250" si="2">MATCH(A219,$A$8:$A$148,0)</f>
        <v>65</v>
      </c>
    </row>
    <row r="220" spans="1:2" x14ac:dyDescent="0.25">
      <c r="A220" s="47" t="s">
        <v>491</v>
      </c>
      <c r="B220" s="24">
        <f t="shared" si="2"/>
        <v>66</v>
      </c>
    </row>
    <row r="221" spans="1:2" x14ac:dyDescent="0.25">
      <c r="A221" s="47" t="s">
        <v>490</v>
      </c>
      <c r="B221" s="24">
        <f t="shared" si="2"/>
        <v>67</v>
      </c>
    </row>
    <row r="222" spans="1:2" x14ac:dyDescent="0.25">
      <c r="A222" s="47" t="s">
        <v>489</v>
      </c>
      <c r="B222" s="24">
        <f t="shared" si="2"/>
        <v>68</v>
      </c>
    </row>
    <row r="223" spans="1:2" x14ac:dyDescent="0.25">
      <c r="A223" s="47" t="s">
        <v>488</v>
      </c>
      <c r="B223" s="24">
        <f t="shared" si="2"/>
        <v>69</v>
      </c>
    </row>
    <row r="224" spans="1:2" x14ac:dyDescent="0.25">
      <c r="A224" s="47" t="s">
        <v>487</v>
      </c>
      <c r="B224" s="24">
        <f t="shared" si="2"/>
        <v>70</v>
      </c>
    </row>
    <row r="225" spans="1:2" x14ac:dyDescent="0.25">
      <c r="A225" s="47" t="s">
        <v>486</v>
      </c>
      <c r="B225" s="24">
        <f t="shared" si="2"/>
        <v>71</v>
      </c>
    </row>
    <row r="226" spans="1:2" x14ac:dyDescent="0.25">
      <c r="A226" s="47" t="s">
        <v>485</v>
      </c>
      <c r="B226" s="24">
        <f t="shared" si="2"/>
        <v>72</v>
      </c>
    </row>
    <row r="227" spans="1:2" x14ac:dyDescent="0.25">
      <c r="A227" s="47" t="s">
        <v>484</v>
      </c>
      <c r="B227" s="24">
        <f t="shared" si="2"/>
        <v>73</v>
      </c>
    </row>
    <row r="228" spans="1:2" x14ac:dyDescent="0.25">
      <c r="A228" s="47" t="s">
        <v>483</v>
      </c>
      <c r="B228" s="24">
        <f t="shared" si="2"/>
        <v>74</v>
      </c>
    </row>
    <row r="229" spans="1:2" x14ac:dyDescent="0.25">
      <c r="A229" s="47" t="s">
        <v>482</v>
      </c>
      <c r="B229" s="24">
        <f t="shared" si="2"/>
        <v>75</v>
      </c>
    </row>
    <row r="230" spans="1:2" x14ac:dyDescent="0.25">
      <c r="A230" s="47" t="s">
        <v>481</v>
      </c>
      <c r="B230" s="24">
        <f t="shared" si="2"/>
        <v>76</v>
      </c>
    </row>
    <row r="231" spans="1:2" x14ac:dyDescent="0.25">
      <c r="A231" s="47" t="s">
        <v>480</v>
      </c>
      <c r="B231" s="24">
        <f t="shared" si="2"/>
        <v>77</v>
      </c>
    </row>
    <row r="232" spans="1:2" x14ac:dyDescent="0.25">
      <c r="A232" s="47" t="s">
        <v>479</v>
      </c>
      <c r="B232" s="24">
        <f t="shared" si="2"/>
        <v>78</v>
      </c>
    </row>
    <row r="233" spans="1:2" x14ac:dyDescent="0.25">
      <c r="A233" s="47" t="s">
        <v>478</v>
      </c>
      <c r="B233" s="24">
        <f t="shared" si="2"/>
        <v>79</v>
      </c>
    </row>
    <row r="234" spans="1:2" x14ac:dyDescent="0.25">
      <c r="A234" s="47" t="s">
        <v>477</v>
      </c>
      <c r="B234" s="24">
        <f t="shared" si="2"/>
        <v>80</v>
      </c>
    </row>
    <row r="235" spans="1:2" x14ac:dyDescent="0.25">
      <c r="A235" s="47" t="s">
        <v>476</v>
      </c>
      <c r="B235" s="24">
        <f t="shared" si="2"/>
        <v>81</v>
      </c>
    </row>
    <row r="236" spans="1:2" x14ac:dyDescent="0.25">
      <c r="A236" s="47" t="s">
        <v>475</v>
      </c>
      <c r="B236" s="24">
        <f t="shared" si="2"/>
        <v>82</v>
      </c>
    </row>
    <row r="237" spans="1:2" x14ac:dyDescent="0.25">
      <c r="A237" s="47" t="s">
        <v>474</v>
      </c>
      <c r="B237" s="24">
        <f t="shared" si="2"/>
        <v>83</v>
      </c>
    </row>
    <row r="238" spans="1:2" x14ac:dyDescent="0.25">
      <c r="A238" s="47" t="s">
        <v>473</v>
      </c>
      <c r="B238" s="24">
        <f t="shared" si="2"/>
        <v>84</v>
      </c>
    </row>
    <row r="239" spans="1:2" x14ac:dyDescent="0.25">
      <c r="A239" s="47" t="s">
        <v>472</v>
      </c>
      <c r="B239" s="24">
        <f t="shared" si="2"/>
        <v>85</v>
      </c>
    </row>
    <row r="240" spans="1:2" x14ac:dyDescent="0.25">
      <c r="A240" s="47" t="s">
        <v>471</v>
      </c>
      <c r="B240" s="24">
        <f t="shared" si="2"/>
        <v>86</v>
      </c>
    </row>
    <row r="241" spans="1:2" x14ac:dyDescent="0.25">
      <c r="A241" s="47" t="s">
        <v>470</v>
      </c>
      <c r="B241" s="24">
        <f t="shared" si="2"/>
        <v>87</v>
      </c>
    </row>
    <row r="242" spans="1:2" x14ac:dyDescent="0.25">
      <c r="A242" s="47" t="s">
        <v>469</v>
      </c>
      <c r="B242" s="24">
        <f t="shared" si="2"/>
        <v>88</v>
      </c>
    </row>
    <row r="243" spans="1:2" x14ac:dyDescent="0.25">
      <c r="A243" s="47" t="s">
        <v>468</v>
      </c>
      <c r="B243" s="24">
        <f t="shared" si="2"/>
        <v>89</v>
      </c>
    </row>
    <row r="244" spans="1:2" x14ac:dyDescent="0.25">
      <c r="A244" s="47" t="s">
        <v>467</v>
      </c>
      <c r="B244" s="24">
        <f t="shared" si="2"/>
        <v>90</v>
      </c>
    </row>
    <row r="245" spans="1:2" x14ac:dyDescent="0.25">
      <c r="A245" s="47" t="s">
        <v>466</v>
      </c>
      <c r="B245" s="24">
        <f t="shared" si="2"/>
        <v>91</v>
      </c>
    </row>
    <row r="246" spans="1:2" x14ac:dyDescent="0.25">
      <c r="A246" s="47" t="s">
        <v>465</v>
      </c>
      <c r="B246" s="24">
        <f t="shared" si="2"/>
        <v>92</v>
      </c>
    </row>
    <row r="247" spans="1:2" x14ac:dyDescent="0.25">
      <c r="A247" s="47" t="s">
        <v>464</v>
      </c>
      <c r="B247" s="24">
        <f t="shared" si="2"/>
        <v>93</v>
      </c>
    </row>
    <row r="248" spans="1:2" x14ac:dyDescent="0.25">
      <c r="A248" s="47" t="s">
        <v>463</v>
      </c>
      <c r="B248" s="24">
        <f t="shared" si="2"/>
        <v>94</v>
      </c>
    </row>
    <row r="249" spans="1:2" x14ac:dyDescent="0.25">
      <c r="A249" s="47" t="s">
        <v>462</v>
      </c>
      <c r="B249" s="24">
        <f t="shared" si="2"/>
        <v>95</v>
      </c>
    </row>
    <row r="250" spans="1:2" x14ac:dyDescent="0.25">
      <c r="A250" s="47" t="s">
        <v>461</v>
      </c>
      <c r="B250" s="24">
        <f t="shared" si="2"/>
        <v>96</v>
      </c>
    </row>
    <row r="251" spans="1:2" x14ac:dyDescent="0.25">
      <c r="A251" s="47" t="s">
        <v>460</v>
      </c>
      <c r="B251" s="24">
        <f t="shared" ref="B251:B282" si="3">MATCH(A251,$A$8:$A$148,0)</f>
        <v>97</v>
      </c>
    </row>
    <row r="252" spans="1:2" x14ac:dyDescent="0.25">
      <c r="A252" s="47" t="s">
        <v>459</v>
      </c>
      <c r="B252" s="24">
        <f t="shared" si="3"/>
        <v>98</v>
      </c>
    </row>
    <row r="253" spans="1:2" x14ac:dyDescent="0.25">
      <c r="A253" s="47" t="s">
        <v>458</v>
      </c>
      <c r="B253" s="24">
        <f t="shared" si="3"/>
        <v>99</v>
      </c>
    </row>
    <row r="254" spans="1:2" x14ac:dyDescent="0.25">
      <c r="A254" s="47" t="s">
        <v>457</v>
      </c>
      <c r="B254" s="24">
        <f t="shared" si="3"/>
        <v>100</v>
      </c>
    </row>
    <row r="255" spans="1:2" x14ac:dyDescent="0.25">
      <c r="A255" s="47" t="s">
        <v>456</v>
      </c>
      <c r="B255" s="24">
        <f t="shared" si="3"/>
        <v>101</v>
      </c>
    </row>
    <row r="256" spans="1:2" x14ac:dyDescent="0.25">
      <c r="A256" s="47" t="s">
        <v>455</v>
      </c>
      <c r="B256" s="24">
        <f t="shared" si="3"/>
        <v>102</v>
      </c>
    </row>
    <row r="257" spans="1:2" x14ac:dyDescent="0.25">
      <c r="A257" s="47" t="s">
        <v>454</v>
      </c>
      <c r="B257" s="24">
        <f t="shared" si="3"/>
        <v>103</v>
      </c>
    </row>
    <row r="258" spans="1:2" x14ac:dyDescent="0.25">
      <c r="A258" s="47" t="s">
        <v>453</v>
      </c>
      <c r="B258" s="24">
        <f t="shared" si="3"/>
        <v>104</v>
      </c>
    </row>
    <row r="259" spans="1:2" x14ac:dyDescent="0.25">
      <c r="A259" s="47" t="s">
        <v>452</v>
      </c>
      <c r="B259" s="24">
        <f t="shared" si="3"/>
        <v>105</v>
      </c>
    </row>
    <row r="260" spans="1:2" x14ac:dyDescent="0.25">
      <c r="A260" s="47" t="s">
        <v>451</v>
      </c>
      <c r="B260" s="24">
        <f t="shared" si="3"/>
        <v>106</v>
      </c>
    </row>
    <row r="261" spans="1:2" x14ac:dyDescent="0.25">
      <c r="A261" s="47" t="s">
        <v>327</v>
      </c>
      <c r="B261" s="24">
        <f t="shared" si="3"/>
        <v>107</v>
      </c>
    </row>
    <row r="262" spans="1:2" x14ac:dyDescent="0.25">
      <c r="A262" s="47" t="s">
        <v>325</v>
      </c>
      <c r="B262" s="24">
        <f t="shared" si="3"/>
        <v>108</v>
      </c>
    </row>
    <row r="263" spans="1:2" x14ac:dyDescent="0.25">
      <c r="A263" s="47" t="s">
        <v>323</v>
      </c>
      <c r="B263" s="24">
        <f t="shared" si="3"/>
        <v>109</v>
      </c>
    </row>
    <row r="264" spans="1:2" x14ac:dyDescent="0.25">
      <c r="A264" s="47" t="s">
        <v>321</v>
      </c>
      <c r="B264" s="24">
        <f t="shared" si="3"/>
        <v>110</v>
      </c>
    </row>
    <row r="265" spans="1:2" x14ac:dyDescent="0.25">
      <c r="A265" s="47" t="s">
        <v>450</v>
      </c>
      <c r="B265" s="24">
        <f t="shared" si="3"/>
        <v>111</v>
      </c>
    </row>
    <row r="266" spans="1:2" x14ac:dyDescent="0.25">
      <c r="A266" s="47" t="s">
        <v>449</v>
      </c>
      <c r="B266" s="24">
        <f t="shared" si="3"/>
        <v>112</v>
      </c>
    </row>
    <row r="267" spans="1:2" x14ac:dyDescent="0.25">
      <c r="A267" s="47" t="s">
        <v>448</v>
      </c>
      <c r="B267" s="24">
        <f t="shared" si="3"/>
        <v>113</v>
      </c>
    </row>
    <row r="268" spans="1:2" x14ac:dyDescent="0.25">
      <c r="A268" s="47" t="s">
        <v>447</v>
      </c>
      <c r="B268" s="24">
        <f t="shared" si="3"/>
        <v>114</v>
      </c>
    </row>
    <row r="269" spans="1:2" x14ac:dyDescent="0.25">
      <c r="A269" s="47" t="s">
        <v>446</v>
      </c>
      <c r="B269" s="24">
        <f t="shared" si="3"/>
        <v>115</v>
      </c>
    </row>
    <row r="270" spans="1:2" x14ac:dyDescent="0.25">
      <c r="A270" s="47" t="s">
        <v>445</v>
      </c>
      <c r="B270" s="24">
        <f t="shared" si="3"/>
        <v>116</v>
      </c>
    </row>
    <row r="271" spans="1:2" x14ac:dyDescent="0.25">
      <c r="A271" s="47" t="s">
        <v>444</v>
      </c>
      <c r="B271" s="24">
        <f t="shared" si="3"/>
        <v>117</v>
      </c>
    </row>
    <row r="272" spans="1:2" x14ac:dyDescent="0.25">
      <c r="A272" s="47" t="s">
        <v>443</v>
      </c>
      <c r="B272" s="24">
        <f t="shared" si="3"/>
        <v>118</v>
      </c>
    </row>
    <row r="273" spans="1:2" x14ac:dyDescent="0.25">
      <c r="A273" s="47" t="s">
        <v>442</v>
      </c>
      <c r="B273" s="24">
        <f t="shared" si="3"/>
        <v>119</v>
      </c>
    </row>
    <row r="274" spans="1:2" x14ac:dyDescent="0.25">
      <c r="A274" s="47" t="s">
        <v>441</v>
      </c>
      <c r="B274" s="24">
        <f t="shared" si="3"/>
        <v>120</v>
      </c>
    </row>
    <row r="275" spans="1:2" x14ac:dyDescent="0.25">
      <c r="A275" s="47" t="s">
        <v>440</v>
      </c>
      <c r="B275" s="24">
        <f t="shared" si="3"/>
        <v>121</v>
      </c>
    </row>
    <row r="276" spans="1:2" x14ac:dyDescent="0.25">
      <c r="A276" s="47" t="s">
        <v>439</v>
      </c>
      <c r="B276" s="24">
        <f t="shared" si="3"/>
        <v>122</v>
      </c>
    </row>
    <row r="277" spans="1:2" x14ac:dyDescent="0.25">
      <c r="A277" s="47" t="s">
        <v>438</v>
      </c>
      <c r="B277" s="24">
        <f t="shared" si="3"/>
        <v>123</v>
      </c>
    </row>
    <row r="278" spans="1:2" x14ac:dyDescent="0.25">
      <c r="A278" s="47" t="s">
        <v>437</v>
      </c>
      <c r="B278" s="24">
        <f t="shared" si="3"/>
        <v>124</v>
      </c>
    </row>
    <row r="279" spans="1:2" x14ac:dyDescent="0.25">
      <c r="A279" s="47" t="s">
        <v>436</v>
      </c>
      <c r="B279" s="24">
        <f t="shared" si="3"/>
        <v>125</v>
      </c>
    </row>
    <row r="280" spans="1:2" x14ac:dyDescent="0.25">
      <c r="A280" s="47" t="s">
        <v>435</v>
      </c>
      <c r="B280" s="24">
        <f t="shared" si="3"/>
        <v>126</v>
      </c>
    </row>
    <row r="281" spans="1:2" x14ac:dyDescent="0.25">
      <c r="A281" s="47" t="s">
        <v>434</v>
      </c>
      <c r="B281" s="24">
        <f t="shared" si="3"/>
        <v>127</v>
      </c>
    </row>
    <row r="282" spans="1:2" x14ac:dyDescent="0.25">
      <c r="A282" s="47" t="s">
        <v>433</v>
      </c>
      <c r="B282" s="24">
        <f t="shared" si="3"/>
        <v>128</v>
      </c>
    </row>
    <row r="283" spans="1:2" x14ac:dyDescent="0.25">
      <c r="A283" s="47" t="s">
        <v>432</v>
      </c>
      <c r="B283" s="24">
        <f t="shared" ref="B283:B295" si="4">MATCH(A283,$A$8:$A$148,0)</f>
        <v>129</v>
      </c>
    </row>
    <row r="284" spans="1:2" x14ac:dyDescent="0.25">
      <c r="A284" s="47" t="s">
        <v>431</v>
      </c>
      <c r="B284" s="24">
        <f t="shared" si="4"/>
        <v>130</v>
      </c>
    </row>
    <row r="285" spans="1:2" x14ac:dyDescent="0.25">
      <c r="A285" s="47" t="s">
        <v>430</v>
      </c>
      <c r="B285" s="24">
        <f t="shared" si="4"/>
        <v>131</v>
      </c>
    </row>
    <row r="286" spans="1:2" x14ac:dyDescent="0.25">
      <c r="A286" s="47" t="s">
        <v>429</v>
      </c>
      <c r="B286" s="24">
        <f t="shared" si="4"/>
        <v>132</v>
      </c>
    </row>
    <row r="287" spans="1:2" x14ac:dyDescent="0.25">
      <c r="A287" s="47" t="s">
        <v>428</v>
      </c>
      <c r="B287" s="24">
        <f t="shared" si="4"/>
        <v>133</v>
      </c>
    </row>
    <row r="288" spans="1:2" x14ac:dyDescent="0.25">
      <c r="A288" s="47" t="s">
        <v>427</v>
      </c>
      <c r="B288" s="24">
        <f t="shared" si="4"/>
        <v>134</v>
      </c>
    </row>
    <row r="289" spans="1:2" x14ac:dyDescent="0.25">
      <c r="A289" s="47" t="s">
        <v>426</v>
      </c>
      <c r="B289" s="24">
        <f t="shared" si="4"/>
        <v>135</v>
      </c>
    </row>
    <row r="290" spans="1:2" x14ac:dyDescent="0.25">
      <c r="A290" s="47" t="s">
        <v>425</v>
      </c>
      <c r="B290" s="24">
        <f t="shared" si="4"/>
        <v>136</v>
      </c>
    </row>
    <row r="291" spans="1:2" x14ac:dyDescent="0.25">
      <c r="A291" s="47" t="s">
        <v>424</v>
      </c>
      <c r="B291" s="24">
        <f t="shared" si="4"/>
        <v>137</v>
      </c>
    </row>
    <row r="292" spans="1:2" x14ac:dyDescent="0.25">
      <c r="A292" s="47" t="s">
        <v>423</v>
      </c>
      <c r="B292" s="24">
        <f t="shared" si="4"/>
        <v>138</v>
      </c>
    </row>
    <row r="293" spans="1:2" x14ac:dyDescent="0.25">
      <c r="A293" s="47" t="s">
        <v>422</v>
      </c>
      <c r="B293" s="24">
        <f t="shared" si="4"/>
        <v>139</v>
      </c>
    </row>
    <row r="294" spans="1:2" x14ac:dyDescent="0.25">
      <c r="A294" s="47" t="s">
        <v>421</v>
      </c>
      <c r="B294" s="24">
        <f t="shared" si="4"/>
        <v>140</v>
      </c>
    </row>
    <row r="295" spans="1:2" x14ac:dyDescent="0.25">
      <c r="A295" s="47" t="s">
        <v>420</v>
      </c>
      <c r="B295" s="24">
        <f t="shared" si="4"/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FFF70-E049-4DFE-88B7-C89042462CE0}">
  <sheetPr codeName="Sheet12">
    <tabColor theme="5"/>
  </sheetPr>
  <dimension ref="C4:AC42"/>
  <sheetViews>
    <sheetView workbookViewId="0"/>
  </sheetViews>
  <sheetFormatPr defaultRowHeight="15" x14ac:dyDescent="0.25"/>
  <cols>
    <col min="1" max="16384" width="9.140625" style="24"/>
  </cols>
  <sheetData>
    <row r="4" spans="3:29" x14ac:dyDescent="0.25">
      <c r="C4" s="57" t="s">
        <v>584</v>
      </c>
      <c r="R4" s="57" t="s">
        <v>583</v>
      </c>
    </row>
    <row r="5" spans="3:29" x14ac:dyDescent="0.25">
      <c r="D5" s="47" t="s">
        <v>582</v>
      </c>
      <c r="E5" s="47" t="s">
        <v>581</v>
      </c>
      <c r="F5" s="47" t="s">
        <v>577</v>
      </c>
      <c r="G5" s="47" t="s">
        <v>576</v>
      </c>
      <c r="H5" s="47" t="s">
        <v>574</v>
      </c>
      <c r="I5" s="47" t="s">
        <v>573</v>
      </c>
      <c r="J5" s="47" t="s">
        <v>572</v>
      </c>
      <c r="K5" s="47" t="s">
        <v>570</v>
      </c>
      <c r="L5" s="47" t="s">
        <v>569</v>
      </c>
      <c r="M5" s="47" t="s">
        <v>568</v>
      </c>
      <c r="S5" s="55" t="str">
        <f t="shared" ref="S5:AB5" si="0">D5</f>
        <v>aelec-cds</v>
      </c>
      <c r="T5" s="55" t="str">
        <f t="shared" si="0"/>
        <v>aelec-clw</v>
      </c>
      <c r="U5" s="55" t="str">
        <f t="shared" si="0"/>
        <v>aelec-nuc</v>
      </c>
      <c r="V5" s="55" t="str">
        <f t="shared" si="0"/>
        <v>aelec-hyd</v>
      </c>
      <c r="W5" s="55" t="str">
        <f t="shared" si="0"/>
        <v>aelec-spv</v>
      </c>
      <c r="X5" s="55" t="str">
        <f t="shared" si="0"/>
        <v>aelec-sth</v>
      </c>
      <c r="Y5" s="55" t="str">
        <f t="shared" si="0"/>
        <v>aelec-wnd</v>
      </c>
      <c r="Z5" s="55" t="str">
        <f t="shared" si="0"/>
        <v>aelec-was</v>
      </c>
      <c r="AA5" s="55" t="str">
        <f t="shared" si="0"/>
        <v>aelec-gas</v>
      </c>
      <c r="AB5" s="55" t="str">
        <f t="shared" si="0"/>
        <v>aelec-die</v>
      </c>
      <c r="AC5" s="55"/>
    </row>
    <row r="6" spans="3:29" x14ac:dyDescent="0.25">
      <c r="C6" s="47" t="s">
        <v>327</v>
      </c>
      <c r="D6" s="63">
        <v>5.5359136974080028E-3</v>
      </c>
      <c r="E6" s="63">
        <v>635.43715472874203</v>
      </c>
      <c r="F6" s="63">
        <v>55.737684886956472</v>
      </c>
      <c r="G6" s="63">
        <v>15.558477645602791</v>
      </c>
      <c r="H6" s="63">
        <v>1.2638151456797704</v>
      </c>
      <c r="I6" s="63">
        <v>1.895722718519655</v>
      </c>
      <c r="J6" s="63">
        <v>0.19140148178998009</v>
      </c>
      <c r="K6" s="63">
        <v>0.4472884347779556</v>
      </c>
      <c r="L6" s="63">
        <v>2.2959613772860512E-4</v>
      </c>
      <c r="M6" s="63">
        <v>3.9462523706314645E-2</v>
      </c>
      <c r="N6" s="60">
        <f>SUM(D6:M6)</f>
        <v>710.57677307561016</v>
      </c>
      <c r="O6" s="62">
        <f>N6/N$10</f>
        <v>5.4339540384218087E-2</v>
      </c>
      <c r="R6" s="55" t="s">
        <v>327</v>
      </c>
      <c r="S6" s="55">
        <f t="shared" ref="S6:AB9" si="1">D6/D$10</f>
        <v>5.3915698604368005E-2</v>
      </c>
      <c r="T6" s="55">
        <f t="shared" si="1"/>
        <v>5.3915698604367998E-2</v>
      </c>
      <c r="U6" s="55">
        <f t="shared" si="1"/>
        <v>7.2357539706410276E-2</v>
      </c>
      <c r="V6" s="55">
        <f t="shared" si="1"/>
        <v>3.4953557996307484E-2</v>
      </c>
      <c r="W6" s="55">
        <f t="shared" si="1"/>
        <v>5.1015312965539898E-2</v>
      </c>
      <c r="X6" s="55">
        <f t="shared" si="1"/>
        <v>5.1015312965539898E-2</v>
      </c>
      <c r="Y6" s="55">
        <f t="shared" si="1"/>
        <v>5.1015312965539905E-2</v>
      </c>
      <c r="Z6" s="55">
        <f t="shared" si="1"/>
        <v>5.1446971799438732E-2</v>
      </c>
      <c r="AA6" s="55">
        <f t="shared" si="1"/>
        <v>4.2105469099502892E-2</v>
      </c>
      <c r="AB6" s="55">
        <f t="shared" si="1"/>
        <v>4.2105469099502885E-2</v>
      </c>
      <c r="AC6" s="55"/>
    </row>
    <row r="7" spans="3:29" x14ac:dyDescent="0.25">
      <c r="C7" s="47" t="s">
        <v>325</v>
      </c>
      <c r="D7" s="63">
        <v>1.4075299877593685E-2</v>
      </c>
      <c r="E7" s="63">
        <v>1615.6264340536309</v>
      </c>
      <c r="F7" s="63">
        <v>74.466442009088539</v>
      </c>
      <c r="G7" s="63">
        <v>52.01738821347557</v>
      </c>
      <c r="H7" s="63">
        <v>2.2502564995501264</v>
      </c>
      <c r="I7" s="63">
        <v>3.3753847493251894</v>
      </c>
      <c r="J7" s="63">
        <v>0.34079543190611572</v>
      </c>
      <c r="K7" s="63">
        <v>0.83080022656110253</v>
      </c>
      <c r="L7" s="63">
        <v>4.5136028857992275E-4</v>
      </c>
      <c r="M7" s="63">
        <v>7.7578901214918256E-2</v>
      </c>
      <c r="N7" s="60">
        <f>SUM(D7:M7)</f>
        <v>1748.9996067449185</v>
      </c>
      <c r="O7" s="62">
        <f>N7/N$10</f>
        <v>0.13375026930775313</v>
      </c>
      <c r="R7" s="55" t="s">
        <v>325</v>
      </c>
      <c r="S7" s="55">
        <f t="shared" si="1"/>
        <v>0.13708299432517485</v>
      </c>
      <c r="T7" s="55">
        <f t="shared" si="1"/>
        <v>0.13708299432517485</v>
      </c>
      <c r="U7" s="55">
        <f t="shared" si="1"/>
        <v>9.6670834918883591E-2</v>
      </c>
      <c r="V7" s="55">
        <f t="shared" si="1"/>
        <v>0.11686187023895785</v>
      </c>
      <c r="W7" s="55">
        <f t="shared" si="1"/>
        <v>9.0834122355404792E-2</v>
      </c>
      <c r="X7" s="55">
        <f t="shared" si="1"/>
        <v>9.0834122355404806E-2</v>
      </c>
      <c r="Y7" s="55">
        <f t="shared" si="1"/>
        <v>9.0834122355404806E-2</v>
      </c>
      <c r="Z7" s="55">
        <f t="shared" si="1"/>
        <v>9.5558374649401673E-2</v>
      </c>
      <c r="AA7" s="55">
        <f t="shared" si="1"/>
        <v>8.2774635808592123E-2</v>
      </c>
      <c r="AB7" s="55">
        <f t="shared" si="1"/>
        <v>8.2774635808592109E-2</v>
      </c>
      <c r="AC7" s="55"/>
    </row>
    <row r="8" spans="3:29" x14ac:dyDescent="0.25">
      <c r="C8" s="47" t="s">
        <v>323</v>
      </c>
      <c r="D8" s="63">
        <v>2.8465107778561496E-2</v>
      </c>
      <c r="E8" s="63">
        <v>3267.3535182322425</v>
      </c>
      <c r="F8" s="63">
        <v>163.07889768279941</v>
      </c>
      <c r="G8" s="63">
        <v>146.91144616507484</v>
      </c>
      <c r="H8" s="63">
        <v>5.6729007024829494</v>
      </c>
      <c r="I8" s="63">
        <v>8.5093510537244228</v>
      </c>
      <c r="J8" s="63">
        <v>0.85914589978950884</v>
      </c>
      <c r="K8" s="63">
        <v>2.1117680117216984</v>
      </c>
      <c r="L8" s="63">
        <v>1.2713935041133194E-3</v>
      </c>
      <c r="M8" s="63">
        <v>0.21852456575481582</v>
      </c>
      <c r="N8" s="60">
        <f>SUM(D8:M8)</f>
        <v>3594.7452888148728</v>
      </c>
      <c r="O8" s="62">
        <f>N8/N$10</f>
        <v>0.27489894715676039</v>
      </c>
      <c r="R8" s="55" t="s">
        <v>323</v>
      </c>
      <c r="S8" s="55">
        <f t="shared" si="1"/>
        <v>0.27722906382163254</v>
      </c>
      <c r="T8" s="55">
        <f t="shared" si="1"/>
        <v>0.27722906382163248</v>
      </c>
      <c r="U8" s="55">
        <f t="shared" si="1"/>
        <v>0.21170573981127383</v>
      </c>
      <c r="V8" s="55">
        <f t="shared" si="1"/>
        <v>0.33005014184685655</v>
      </c>
      <c r="W8" s="55">
        <f t="shared" si="1"/>
        <v>0.22899298663170883</v>
      </c>
      <c r="X8" s="55">
        <f t="shared" si="1"/>
        <v>0.22899298663170883</v>
      </c>
      <c r="Y8" s="55">
        <f t="shared" si="1"/>
        <v>0.22899298663170886</v>
      </c>
      <c r="Z8" s="55">
        <f t="shared" si="1"/>
        <v>0.24289487699349183</v>
      </c>
      <c r="AA8" s="55">
        <f t="shared" si="1"/>
        <v>0.23315993217634387</v>
      </c>
      <c r="AB8" s="55">
        <f t="shared" si="1"/>
        <v>0.23315993217634384</v>
      </c>
      <c r="AC8" s="55"/>
    </row>
    <row r="9" spans="3:29" x14ac:dyDescent="0.25">
      <c r="C9" s="47" t="s">
        <v>321</v>
      </c>
      <c r="D9" s="63">
        <v>5.4600892161379734E-2</v>
      </c>
      <c r="E9" s="63">
        <v>6267.336786142987</v>
      </c>
      <c r="F9" s="63">
        <v>477.02626334210146</v>
      </c>
      <c r="G9" s="63">
        <v>230.63125493965632</v>
      </c>
      <c r="H9" s="63">
        <v>15.586278509994507</v>
      </c>
      <c r="I9" s="63">
        <v>23.379417764991757</v>
      </c>
      <c r="J9" s="63">
        <v>2.3605009107559578</v>
      </c>
      <c r="K9" s="63">
        <v>5.3043078060784286</v>
      </c>
      <c r="L9" s="63">
        <v>3.5005316699713851E-3</v>
      </c>
      <c r="M9" s="63">
        <v>0.60166436324917461</v>
      </c>
      <c r="N9" s="60">
        <f>SUM(D9:M9)</f>
        <v>7022.2845752036455</v>
      </c>
      <c r="O9" s="62">
        <f>N9/N$10</f>
        <v>0.53701124315126847</v>
      </c>
      <c r="R9" s="55" t="s">
        <v>321</v>
      </c>
      <c r="S9" s="55">
        <f t="shared" si="1"/>
        <v>0.53177224324882466</v>
      </c>
      <c r="T9" s="55">
        <f t="shared" si="1"/>
        <v>0.53177224324882466</v>
      </c>
      <c r="U9" s="55">
        <f t="shared" si="1"/>
        <v>0.61926588556343221</v>
      </c>
      <c r="V9" s="55">
        <f t="shared" si="1"/>
        <v>0.51813442991787817</v>
      </c>
      <c r="W9" s="55">
        <f t="shared" si="1"/>
        <v>0.62915757804734651</v>
      </c>
      <c r="X9" s="55">
        <f t="shared" si="1"/>
        <v>0.62915757804734651</v>
      </c>
      <c r="Y9" s="55">
        <f t="shared" si="1"/>
        <v>0.62915757804734651</v>
      </c>
      <c r="Z9" s="55">
        <f t="shared" si="1"/>
        <v>0.61009977655766767</v>
      </c>
      <c r="AA9" s="55">
        <f t="shared" si="1"/>
        <v>0.64195996291556112</v>
      </c>
      <c r="AB9" s="55">
        <f t="shared" si="1"/>
        <v>0.64195996291556112</v>
      </c>
      <c r="AC9" s="55"/>
    </row>
    <row r="10" spans="3:29" x14ac:dyDescent="0.25">
      <c r="D10" s="61">
        <f t="shared" ref="D10:M10" si="2">SUM(D6:D9)</f>
        <v>0.10267721351494291</v>
      </c>
      <c r="E10" s="61">
        <f t="shared" si="2"/>
        <v>11785.753893157602</v>
      </c>
      <c r="F10" s="61">
        <f t="shared" si="2"/>
        <v>770.30928792094596</v>
      </c>
      <c r="G10" s="61">
        <f t="shared" si="2"/>
        <v>445.11856696380949</v>
      </c>
      <c r="H10" s="61">
        <f t="shared" si="2"/>
        <v>24.773250857707353</v>
      </c>
      <c r="I10" s="61">
        <f t="shared" si="2"/>
        <v>37.159876286561023</v>
      </c>
      <c r="J10" s="61">
        <f t="shared" si="2"/>
        <v>3.7518437242415623</v>
      </c>
      <c r="K10" s="61">
        <f t="shared" si="2"/>
        <v>8.6941644791391859</v>
      </c>
      <c r="L10" s="61">
        <f t="shared" si="2"/>
        <v>5.4528816003932322E-3</v>
      </c>
      <c r="M10" s="61">
        <f t="shared" si="2"/>
        <v>0.93723035392522336</v>
      </c>
      <c r="N10" s="61">
        <f>SUM(D10:M10)</f>
        <v>13076.606243839045</v>
      </c>
      <c r="O10" s="60"/>
      <c r="S10" s="54">
        <f t="shared" ref="S10:AB10" si="3">SUM(S6:S9)</f>
        <v>1</v>
      </c>
      <c r="T10" s="54">
        <f t="shared" si="3"/>
        <v>1</v>
      </c>
      <c r="U10" s="54">
        <f t="shared" si="3"/>
        <v>0.99999999999999989</v>
      </c>
      <c r="V10" s="54">
        <f t="shared" si="3"/>
        <v>1</v>
      </c>
      <c r="W10" s="54">
        <f t="shared" si="3"/>
        <v>1</v>
      </c>
      <c r="X10" s="54">
        <f t="shared" si="3"/>
        <v>1</v>
      </c>
      <c r="Y10" s="54">
        <f t="shared" si="3"/>
        <v>1</v>
      </c>
      <c r="Z10" s="54">
        <f t="shared" si="3"/>
        <v>0.99999999999999989</v>
      </c>
      <c r="AA10" s="54">
        <f t="shared" si="3"/>
        <v>1</v>
      </c>
      <c r="AB10" s="54">
        <f t="shared" si="3"/>
        <v>1</v>
      </c>
      <c r="AC10" s="54"/>
    </row>
    <row r="11" spans="3:29" x14ac:dyDescent="0.25">
      <c r="D11" s="59">
        <f t="shared" ref="D11:M11" si="4">D10/$N10</f>
        <v>7.8519771567885657E-6</v>
      </c>
      <c r="E11" s="59">
        <f t="shared" si="4"/>
        <v>0.90128536971971451</v>
      </c>
      <c r="F11" s="59">
        <f t="shared" si="4"/>
        <v>5.89074316039662E-2</v>
      </c>
      <c r="G11" s="59">
        <f t="shared" si="4"/>
        <v>3.4039303368450367E-2</v>
      </c>
      <c r="H11" s="59">
        <f t="shared" si="4"/>
        <v>1.8944709656130469E-3</v>
      </c>
      <c r="I11" s="59">
        <f t="shared" si="4"/>
        <v>2.8417064484195695E-3</v>
      </c>
      <c r="J11" s="59">
        <f t="shared" si="4"/>
        <v>2.8691264799758106E-4</v>
      </c>
      <c r="K11" s="59">
        <f t="shared" si="4"/>
        <v>6.6486398053282228E-4</v>
      </c>
      <c r="L11" s="59">
        <f t="shared" si="4"/>
        <v>4.1699516669031161E-7</v>
      </c>
      <c r="M11" s="59">
        <f t="shared" si="4"/>
        <v>7.1672292982500187E-5</v>
      </c>
      <c r="N11" s="58"/>
    </row>
    <row r="13" spans="3:29" x14ac:dyDescent="0.25">
      <c r="C13" s="57" t="s">
        <v>580</v>
      </c>
      <c r="R13" s="57" t="s">
        <v>579</v>
      </c>
    </row>
    <row r="14" spans="3:29" x14ac:dyDescent="0.25">
      <c r="D14" s="55" t="s">
        <v>578</v>
      </c>
      <c r="E14" s="55" t="s">
        <v>577</v>
      </c>
      <c r="F14" s="55" t="s">
        <v>576</v>
      </c>
      <c r="G14" s="55" t="s">
        <v>575</v>
      </c>
      <c r="H14" s="56" t="s">
        <v>574</v>
      </c>
      <c r="I14" s="56" t="s">
        <v>573</v>
      </c>
      <c r="J14" s="55" t="s">
        <v>572</v>
      </c>
      <c r="K14" s="55" t="s">
        <v>571</v>
      </c>
      <c r="L14" s="55" t="s">
        <v>570</v>
      </c>
      <c r="M14" s="55" t="s">
        <v>569</v>
      </c>
      <c r="N14" s="55" t="s">
        <v>568</v>
      </c>
      <c r="Q14" s="57"/>
      <c r="S14" s="55" t="s">
        <v>578</v>
      </c>
      <c r="T14" s="55" t="s">
        <v>577</v>
      </c>
      <c r="U14" s="55" t="s">
        <v>576</v>
      </c>
      <c r="V14" s="55" t="s">
        <v>575</v>
      </c>
      <c r="W14" s="56" t="s">
        <v>574</v>
      </c>
      <c r="X14" s="56" t="s">
        <v>573</v>
      </c>
      <c r="Y14" s="55" t="s">
        <v>572</v>
      </c>
      <c r="Z14" s="55" t="s">
        <v>571</v>
      </c>
      <c r="AA14" s="55" t="s">
        <v>570</v>
      </c>
      <c r="AB14" s="55" t="s">
        <v>569</v>
      </c>
      <c r="AC14" s="55" t="s">
        <v>568</v>
      </c>
    </row>
    <row r="15" spans="3:29" x14ac:dyDescent="0.25">
      <c r="C15" s="55" t="s">
        <v>327</v>
      </c>
      <c r="D15" s="55">
        <v>2.0988946467896567E-2</v>
      </c>
      <c r="E15" s="55">
        <v>3.7342682084227585E-2</v>
      </c>
      <c r="F15" s="55">
        <v>2.01836040539209E-2</v>
      </c>
      <c r="G15" s="55">
        <v>4.502978043009815E-2</v>
      </c>
      <c r="H15" s="56">
        <f t="shared" ref="H15:I18" si="5">$M15</f>
        <v>3.4816288385118299E-3</v>
      </c>
      <c r="I15" s="56">
        <f t="shared" si="5"/>
        <v>3.4816288385118299E-3</v>
      </c>
      <c r="J15" s="55">
        <v>4.502978043009815E-2</v>
      </c>
      <c r="K15" s="55">
        <v>4.502978043009815E-2</v>
      </c>
      <c r="L15" s="55">
        <v>1.6625926023373462E-2</v>
      </c>
      <c r="M15" s="55">
        <v>3.4816288385118299E-3</v>
      </c>
      <c r="N15" s="55">
        <v>3.4816288385118299E-3</v>
      </c>
      <c r="O15" s="54">
        <f>SUM(D15:N15)</f>
        <v>0.24415701527376027</v>
      </c>
      <c r="R15" s="55" t="s">
        <v>327</v>
      </c>
      <c r="S15" s="55">
        <f t="shared" ref="S15:AC18" si="6">D15/D$19</f>
        <v>0.11233466409606033</v>
      </c>
      <c r="T15" s="55">
        <f t="shared" si="6"/>
        <v>0.15626248332023143</v>
      </c>
      <c r="U15" s="55">
        <f t="shared" si="6"/>
        <v>7.5896135778918419E-2</v>
      </c>
      <c r="V15" s="55">
        <f t="shared" si="6"/>
        <v>0.1140843831327949</v>
      </c>
      <c r="W15" s="55">
        <f t="shared" si="6"/>
        <v>9.6342431000296311E-2</v>
      </c>
      <c r="X15" s="55">
        <f t="shared" si="6"/>
        <v>9.6342431000296311E-2</v>
      </c>
      <c r="Y15" s="55">
        <f t="shared" si="6"/>
        <v>0.1140843831327949</v>
      </c>
      <c r="Z15" s="55">
        <f t="shared" si="6"/>
        <v>0.1140843831327949</v>
      </c>
      <c r="AA15" s="55">
        <f t="shared" si="6"/>
        <v>0.11396968150544153</v>
      </c>
      <c r="AB15" s="55">
        <f t="shared" si="6"/>
        <v>9.6342431000296311E-2</v>
      </c>
      <c r="AC15" s="55">
        <f t="shared" si="6"/>
        <v>9.6342431000296311E-2</v>
      </c>
    </row>
    <row r="16" spans="3:29" x14ac:dyDescent="0.25">
      <c r="C16" s="55" t="s">
        <v>325</v>
      </c>
      <c r="D16" s="55">
        <v>4.8860588706519568E-2</v>
      </c>
      <c r="E16" s="55">
        <v>4.5679032344061413E-2</v>
      </c>
      <c r="F16" s="55">
        <v>6.178454751168351E-2</v>
      </c>
      <c r="G16" s="55">
        <v>7.3408780345723471E-2</v>
      </c>
      <c r="H16" s="56">
        <f t="shared" si="5"/>
        <v>6.2667295071805965E-3</v>
      </c>
      <c r="I16" s="56">
        <f t="shared" si="5"/>
        <v>6.2667295071805965E-3</v>
      </c>
      <c r="J16" s="55">
        <v>7.3408780345723471E-2</v>
      </c>
      <c r="K16" s="55">
        <v>7.3408780345723471E-2</v>
      </c>
      <c r="L16" s="55">
        <v>2.8274471187730181E-2</v>
      </c>
      <c r="M16" s="55">
        <v>6.2667295071805965E-3</v>
      </c>
      <c r="N16" s="55">
        <v>6.2667295071805965E-3</v>
      </c>
      <c r="O16" s="54">
        <f>SUM(D16:N16)</f>
        <v>0.42989189881588746</v>
      </c>
      <c r="R16" s="55" t="s">
        <v>325</v>
      </c>
      <c r="S16" s="55">
        <f t="shared" si="6"/>
        <v>0.26150611362403914</v>
      </c>
      <c r="T16" s="55">
        <f t="shared" si="6"/>
        <v>0.1911463941890518</v>
      </c>
      <c r="U16" s="55">
        <f t="shared" si="6"/>
        <v>0.23232760583582865</v>
      </c>
      <c r="V16" s="55">
        <f t="shared" si="6"/>
        <v>0.18598348342544752</v>
      </c>
      <c r="W16" s="55">
        <f t="shared" si="6"/>
        <v>0.17341077499838617</v>
      </c>
      <c r="X16" s="55">
        <f t="shared" si="6"/>
        <v>0.17341077499838617</v>
      </c>
      <c r="Y16" s="55">
        <f t="shared" si="6"/>
        <v>0.18598348342544752</v>
      </c>
      <c r="Z16" s="55">
        <f t="shared" si="6"/>
        <v>0.18598348342544752</v>
      </c>
      <c r="AA16" s="55">
        <f t="shared" si="6"/>
        <v>0.19381972898653307</v>
      </c>
      <c r="AB16" s="55">
        <f t="shared" si="6"/>
        <v>0.17341077499838617</v>
      </c>
      <c r="AC16" s="55">
        <f t="shared" si="6"/>
        <v>0.17341077499838617</v>
      </c>
    </row>
    <row r="17" spans="3:29" x14ac:dyDescent="0.25">
      <c r="C17" s="55" t="s">
        <v>323</v>
      </c>
      <c r="D17" s="55">
        <v>4.6410555151122454E-2</v>
      </c>
      <c r="E17" s="55">
        <v>4.6984753264650264E-2</v>
      </c>
      <c r="F17" s="55">
        <v>8.1957717247555767E-2</v>
      </c>
      <c r="G17" s="55">
        <v>8.6920868566911197E-2</v>
      </c>
      <c r="H17" s="56">
        <f t="shared" si="5"/>
        <v>8.2908772076434809E-3</v>
      </c>
      <c r="I17" s="56">
        <f t="shared" si="5"/>
        <v>8.2908772076434809E-3</v>
      </c>
      <c r="J17" s="55">
        <v>8.6920868566911197E-2</v>
      </c>
      <c r="K17" s="55">
        <v>8.6920868566911197E-2</v>
      </c>
      <c r="L17" s="55">
        <v>3.3755689528048284E-2</v>
      </c>
      <c r="M17" s="55">
        <v>8.2908772076434809E-3</v>
      </c>
      <c r="N17" s="55">
        <v>8.2908772076434809E-3</v>
      </c>
      <c r="O17" s="54">
        <f>SUM(D17:N17)</f>
        <v>0.50303482972268432</v>
      </c>
      <c r="R17" s="55" t="s">
        <v>323</v>
      </c>
      <c r="S17" s="55">
        <f t="shared" si="6"/>
        <v>0.24839332128400543</v>
      </c>
      <c r="T17" s="55">
        <f t="shared" si="6"/>
        <v>0.19661025436690902</v>
      </c>
      <c r="U17" s="55">
        <f t="shared" si="6"/>
        <v>0.3081845055884524</v>
      </c>
      <c r="V17" s="55">
        <f t="shared" si="6"/>
        <v>0.22021678935824188</v>
      </c>
      <c r="W17" s="55">
        <f t="shared" si="6"/>
        <v>0.22942229122008903</v>
      </c>
      <c r="X17" s="55">
        <f t="shared" si="6"/>
        <v>0.22942229122008903</v>
      </c>
      <c r="Y17" s="55">
        <f t="shared" si="6"/>
        <v>0.22021678935824188</v>
      </c>
      <c r="Z17" s="55">
        <f t="shared" si="6"/>
        <v>0.22021678935824188</v>
      </c>
      <c r="AA17" s="55">
        <f t="shared" si="6"/>
        <v>0.23139313738673997</v>
      </c>
      <c r="AB17" s="55">
        <f t="shared" si="6"/>
        <v>0.22942229122008903</v>
      </c>
      <c r="AC17" s="55">
        <f t="shared" si="6"/>
        <v>0.22942229122008903</v>
      </c>
    </row>
    <row r="18" spans="3:29" x14ac:dyDescent="0.25">
      <c r="C18" s="55" t="s">
        <v>321</v>
      </c>
      <c r="D18" s="55">
        <v>7.058291701143414E-2</v>
      </c>
      <c r="E18" s="55">
        <v>0.10896760523088964</v>
      </c>
      <c r="F18" s="55">
        <v>0.10201130765541143</v>
      </c>
      <c r="G18" s="55">
        <v>0.18934648213757221</v>
      </c>
      <c r="H18" s="56">
        <f t="shared" si="5"/>
        <v>1.8098827420195682E-2</v>
      </c>
      <c r="I18" s="56">
        <f t="shared" si="5"/>
        <v>1.8098827420195682E-2</v>
      </c>
      <c r="J18" s="55">
        <v>0.18934648213757221</v>
      </c>
      <c r="K18" s="55">
        <v>0.18934648213757221</v>
      </c>
      <c r="L18" s="55">
        <v>6.7224166708600777E-2</v>
      </c>
      <c r="M18" s="55">
        <v>1.8098827420195682E-2</v>
      </c>
      <c r="N18" s="55">
        <v>1.8098827420195682E-2</v>
      </c>
      <c r="O18" s="54">
        <f>SUM(D18:N18)</f>
        <v>0.98922075269983523</v>
      </c>
      <c r="R18" s="55" t="s">
        <v>321</v>
      </c>
      <c r="S18" s="55">
        <f t="shared" si="6"/>
        <v>0.37776590099589508</v>
      </c>
      <c r="T18" s="55">
        <f t="shared" si="6"/>
        <v>0.45598086812380773</v>
      </c>
      <c r="U18" s="55">
        <f t="shared" si="6"/>
        <v>0.38359175279680047</v>
      </c>
      <c r="V18" s="55">
        <f t="shared" si="6"/>
        <v>0.47971534408351568</v>
      </c>
      <c r="W18" s="55">
        <f t="shared" si="6"/>
        <v>0.50082450278122848</v>
      </c>
      <c r="X18" s="55">
        <f t="shared" si="6"/>
        <v>0.50082450278122848</v>
      </c>
      <c r="Y18" s="55">
        <f t="shared" si="6"/>
        <v>0.47971534408351568</v>
      </c>
      <c r="Z18" s="55">
        <f t="shared" si="6"/>
        <v>0.47971534408351568</v>
      </c>
      <c r="AA18" s="55">
        <f t="shared" si="6"/>
        <v>0.46081745212128555</v>
      </c>
      <c r="AB18" s="55">
        <f t="shared" si="6"/>
        <v>0.50082450278122848</v>
      </c>
      <c r="AC18" s="55">
        <f t="shared" si="6"/>
        <v>0.50082450278122848</v>
      </c>
    </row>
    <row r="19" spans="3:29" x14ac:dyDescent="0.25">
      <c r="D19" s="54">
        <f t="shared" ref="D19:N19" si="7">SUM(D15:D18)</f>
        <v>0.18684300733697273</v>
      </c>
      <c r="E19" s="54">
        <f t="shared" si="7"/>
        <v>0.23897407292382891</v>
      </c>
      <c r="F19" s="54">
        <f t="shared" si="7"/>
        <v>0.26593717646857162</v>
      </c>
      <c r="G19" s="54">
        <f t="shared" si="7"/>
        <v>0.39470591148030504</v>
      </c>
      <c r="H19" s="54">
        <f t="shared" si="7"/>
        <v>3.6138062973531587E-2</v>
      </c>
      <c r="I19" s="54">
        <f t="shared" si="7"/>
        <v>3.6138062973531587E-2</v>
      </c>
      <c r="J19" s="54">
        <f t="shared" si="7"/>
        <v>0.39470591148030504</v>
      </c>
      <c r="K19" s="54">
        <f t="shared" si="7"/>
        <v>0.39470591148030504</v>
      </c>
      <c r="L19" s="54">
        <f t="shared" si="7"/>
        <v>0.14588025344775268</v>
      </c>
      <c r="M19" s="54">
        <f t="shared" si="7"/>
        <v>3.6138062973531587E-2</v>
      </c>
      <c r="N19" s="54">
        <f t="shared" si="7"/>
        <v>3.6138062973531587E-2</v>
      </c>
      <c r="S19" s="54">
        <f t="shared" ref="S19:AC19" si="8">SUM(S15:S18)</f>
        <v>1</v>
      </c>
      <c r="T19" s="54">
        <f t="shared" si="8"/>
        <v>1</v>
      </c>
      <c r="U19" s="54">
        <f t="shared" si="8"/>
        <v>1</v>
      </c>
      <c r="V19" s="54">
        <f t="shared" si="8"/>
        <v>1</v>
      </c>
      <c r="W19" s="54">
        <f t="shared" si="8"/>
        <v>1</v>
      </c>
      <c r="X19" s="54">
        <f t="shared" si="8"/>
        <v>1</v>
      </c>
      <c r="Y19" s="54">
        <f t="shared" si="8"/>
        <v>1</v>
      </c>
      <c r="Z19" s="54">
        <f t="shared" si="8"/>
        <v>1</v>
      </c>
      <c r="AA19" s="54">
        <f t="shared" si="8"/>
        <v>1</v>
      </c>
      <c r="AB19" s="54">
        <f t="shared" si="8"/>
        <v>1</v>
      </c>
      <c r="AC19" s="54">
        <f t="shared" si="8"/>
        <v>1</v>
      </c>
    </row>
    <row r="23" spans="3:29" x14ac:dyDescent="0.25">
      <c r="Y23" s="73" t="s">
        <v>725</v>
      </c>
    </row>
    <row r="24" spans="3:29" x14ac:dyDescent="0.25">
      <c r="C24" s="24" t="s">
        <v>567</v>
      </c>
    </row>
    <row r="26" spans="3:29" x14ac:dyDescent="0.25">
      <c r="C26" s="24" t="s">
        <v>566</v>
      </c>
      <c r="I26" s="24" t="s">
        <v>565</v>
      </c>
      <c r="M26" s="24" t="s">
        <v>564</v>
      </c>
      <c r="Q26" s="24" t="s">
        <v>563</v>
      </c>
      <c r="S26" s="24" t="s">
        <v>562</v>
      </c>
      <c r="U26" s="24" t="s">
        <v>561</v>
      </c>
    </row>
    <row r="27" spans="3:29" x14ac:dyDescent="0.25">
      <c r="F27" s="24">
        <v>2012</v>
      </c>
      <c r="G27" s="24" t="s">
        <v>258</v>
      </c>
      <c r="J27" s="24">
        <v>2012</v>
      </c>
      <c r="N27" s="24">
        <v>2012</v>
      </c>
      <c r="V27" s="24" t="s">
        <v>520</v>
      </c>
    </row>
    <row r="28" spans="3:29" x14ac:dyDescent="0.25">
      <c r="C28" s="24" t="s">
        <v>327</v>
      </c>
      <c r="D28" s="24" t="s">
        <v>320</v>
      </c>
      <c r="E28" s="24" t="s">
        <v>319</v>
      </c>
      <c r="F28" s="24">
        <v>3.7305999999999999</v>
      </c>
      <c r="G28" s="24">
        <f>F28/$F$32</f>
        <v>5.1587548519758449E-2</v>
      </c>
      <c r="I28" s="24" t="s">
        <v>327</v>
      </c>
      <c r="J28" s="24">
        <v>3.9E-2</v>
      </c>
      <c r="M28" s="24" t="s">
        <v>327</v>
      </c>
      <c r="N28" s="24">
        <v>2.8210000000000002</v>
      </c>
      <c r="Q28" s="24">
        <f>J28*N28</f>
        <v>0.11001900000000001</v>
      </c>
      <c r="S28" s="53">
        <f>F28*J28*N28</f>
        <v>0.41043688140000001</v>
      </c>
      <c r="U28" s="24" t="s">
        <v>327</v>
      </c>
      <c r="V28" s="24">
        <v>0.41</v>
      </c>
    </row>
    <row r="29" spans="3:29" x14ac:dyDescent="0.25">
      <c r="C29" s="24" t="s">
        <v>325</v>
      </c>
      <c r="D29" s="24" t="s">
        <v>320</v>
      </c>
      <c r="E29" s="24" t="s">
        <v>319</v>
      </c>
      <c r="F29" s="24">
        <v>4.2457000000000003</v>
      </c>
      <c r="G29" s="24">
        <f>F29/$F$32</f>
        <v>5.8710463397399472E-2</v>
      </c>
      <c r="I29" s="24" t="s">
        <v>325</v>
      </c>
      <c r="J29" s="24">
        <v>0.05</v>
      </c>
      <c r="M29" s="24" t="s">
        <v>325</v>
      </c>
      <c r="N29" s="24">
        <v>2.2549999999999999</v>
      </c>
      <c r="Q29" s="24">
        <f>J29*N29</f>
        <v>0.11275</v>
      </c>
      <c r="S29" s="53">
        <f>F29*J29*N29</f>
        <v>0.47870267500000002</v>
      </c>
      <c r="U29" s="24" t="s">
        <v>325</v>
      </c>
      <c r="V29" s="24">
        <v>0.48299999999999998</v>
      </c>
    </row>
    <row r="30" spans="3:29" x14ac:dyDescent="0.25">
      <c r="C30" s="24" t="s">
        <v>323</v>
      </c>
      <c r="D30" s="24" t="s">
        <v>320</v>
      </c>
      <c r="E30" s="24" t="s">
        <v>319</v>
      </c>
      <c r="F30" s="24">
        <v>14.047700000000001</v>
      </c>
      <c r="G30" s="24">
        <f>F30/$F$32</f>
        <v>0.19425465215810078</v>
      </c>
      <c r="I30" s="24" t="s">
        <v>323</v>
      </c>
      <c r="J30" s="24">
        <v>8.8999999999999996E-2</v>
      </c>
      <c r="M30" s="24" t="s">
        <v>323</v>
      </c>
      <c r="N30" s="24">
        <v>1.946</v>
      </c>
      <c r="Q30" s="24">
        <f>J30*N30</f>
        <v>0.17319399999999999</v>
      </c>
      <c r="S30" s="53">
        <f>F30*J30*N30</f>
        <v>2.4329773538000001</v>
      </c>
      <c r="U30" s="24" t="s">
        <v>323</v>
      </c>
      <c r="V30" s="24">
        <v>2.444</v>
      </c>
    </row>
    <row r="31" spans="3:29" x14ac:dyDescent="0.25">
      <c r="C31" s="24" t="s">
        <v>321</v>
      </c>
      <c r="D31" s="24" t="s">
        <v>320</v>
      </c>
      <c r="E31" s="24" t="s">
        <v>319</v>
      </c>
      <c r="F31" s="24">
        <v>50.291899999999998</v>
      </c>
      <c r="G31" s="24">
        <f>F31/$F$32</f>
        <v>0.69544733592474128</v>
      </c>
      <c r="I31" s="24" t="s">
        <v>321</v>
      </c>
      <c r="J31" s="24">
        <v>0.17699999999999999</v>
      </c>
      <c r="M31" s="24" t="s">
        <v>321</v>
      </c>
      <c r="N31" s="24">
        <v>2.2360000000000002</v>
      </c>
      <c r="Q31" s="24">
        <f>J31*N31</f>
        <v>0.39577200000000001</v>
      </c>
      <c r="S31" s="53">
        <f>F31*J31*N31</f>
        <v>19.9041258468</v>
      </c>
      <c r="U31" s="24" t="s">
        <v>321</v>
      </c>
      <c r="V31" s="24">
        <v>19.861000000000001</v>
      </c>
    </row>
    <row r="32" spans="3:29" x14ac:dyDescent="0.25">
      <c r="F32" s="24">
        <f>SUM(F28:F31)</f>
        <v>72.315899999999999</v>
      </c>
      <c r="V32" s="24">
        <f>SUM(V28:V31)</f>
        <v>23.198</v>
      </c>
    </row>
    <row r="33" spans="5:22" x14ac:dyDescent="0.25">
      <c r="U33" s="24" t="s">
        <v>560</v>
      </c>
      <c r="V33" s="53">
        <f>V32/F32</f>
        <v>0.32078699151915419</v>
      </c>
    </row>
    <row r="35" spans="5:22" x14ac:dyDescent="0.25">
      <c r="F35" s="24">
        <v>4.2256</v>
      </c>
    </row>
    <row r="36" spans="5:22" x14ac:dyDescent="0.25">
      <c r="F36" s="24">
        <v>3.7132999999999998</v>
      </c>
    </row>
    <row r="37" spans="5:22" x14ac:dyDescent="0.25">
      <c r="F37" s="24">
        <v>13.982200000000001</v>
      </c>
    </row>
    <row r="38" spans="5:22" x14ac:dyDescent="0.25">
      <c r="F38" s="24">
        <v>50.058300000000003</v>
      </c>
    </row>
    <row r="39" spans="5:22" x14ac:dyDescent="0.25">
      <c r="F39" s="24" t="s">
        <v>559</v>
      </c>
      <c r="K39" s="24" t="s">
        <v>558</v>
      </c>
      <c r="N39" s="24" t="s">
        <v>557</v>
      </c>
    </row>
    <row r="40" spans="5:22" x14ac:dyDescent="0.25">
      <c r="F40" s="24" t="s">
        <v>327</v>
      </c>
      <c r="G40" s="24" t="s">
        <v>325</v>
      </c>
      <c r="H40" s="24" t="s">
        <v>323</v>
      </c>
      <c r="I40" s="24" t="s">
        <v>321</v>
      </c>
      <c r="L40" s="24" t="s">
        <v>520</v>
      </c>
      <c r="Q40" s="24">
        <v>2012</v>
      </c>
    </row>
    <row r="41" spans="5:22" x14ac:dyDescent="0.25">
      <c r="E41" s="24">
        <v>2012</v>
      </c>
      <c r="F41" s="24">
        <v>4.4299999999999999E-2</v>
      </c>
      <c r="G41" s="24">
        <v>5.04E-2</v>
      </c>
      <c r="H41" s="24">
        <v>0.16669999999999999</v>
      </c>
      <c r="I41" s="24">
        <v>0.59689999999999999</v>
      </c>
      <c r="K41" s="24">
        <v>2012</v>
      </c>
      <c r="L41" s="24">
        <v>0.11017</v>
      </c>
      <c r="N41" s="24" t="s">
        <v>520</v>
      </c>
      <c r="O41" s="24" t="s">
        <v>319</v>
      </c>
      <c r="P41" s="24">
        <v>2050</v>
      </c>
      <c r="Q41" s="24">
        <v>765</v>
      </c>
    </row>
    <row r="42" spans="5:22" x14ac:dyDescent="0.25">
      <c r="E42" s="24" t="s">
        <v>418</v>
      </c>
      <c r="F42" s="53">
        <f>F41*$L$41*$Q$41</f>
        <v>3.7336062150000005</v>
      </c>
      <c r="G42" s="53">
        <f>G41*$L$41*$Q$41</f>
        <v>4.2477145199999997</v>
      </c>
      <c r="H42" s="53">
        <f>H41*$L$41*$Q$41</f>
        <v>14.049484334999999</v>
      </c>
      <c r="I42" s="53">
        <f>I41*$L$41*$Q$41</f>
        <v>50.306761844999997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64ED3-A6D4-4449-A7DB-D7D48409C407}">
  <sheetPr codeName="Sheet13">
    <tabColor theme="5"/>
  </sheetPr>
  <dimension ref="D1:AA235"/>
  <sheetViews>
    <sheetView workbookViewId="0"/>
  </sheetViews>
  <sheetFormatPr defaultRowHeight="15" x14ac:dyDescent="0.25"/>
  <cols>
    <col min="1" max="3" width="9.140625" style="24"/>
    <col min="4" max="4" width="13.42578125" style="24" bestFit="1" customWidth="1"/>
    <col min="5" max="5" width="33.28515625" style="24" customWidth="1"/>
    <col min="6" max="6" width="9.140625" style="24"/>
    <col min="7" max="7" width="12.42578125" style="24" customWidth="1"/>
    <col min="8" max="11" width="9.140625" style="24"/>
    <col min="12" max="12" width="9.7109375" style="24" bestFit="1" customWidth="1"/>
    <col min="13" max="14" width="9.140625" style="24"/>
    <col min="15" max="15" width="14.28515625" style="24" bestFit="1" customWidth="1"/>
    <col min="16" max="16" width="13.42578125" style="24" bestFit="1" customWidth="1"/>
    <col min="17" max="18" width="9.140625" style="24"/>
    <col min="19" max="19" width="30.140625" style="24" customWidth="1"/>
    <col min="20" max="16384" width="9.140625" style="24"/>
  </cols>
  <sheetData>
    <row r="1" spans="4:23" x14ac:dyDescent="0.25">
      <c r="M1" s="24">
        <f>35*1.172</f>
        <v>41.019999999999996</v>
      </c>
    </row>
    <row r="2" spans="4:23" x14ac:dyDescent="0.25">
      <c r="D2" s="50"/>
    </row>
    <row r="3" spans="4:23" x14ac:dyDescent="0.25">
      <c r="E3" s="57"/>
      <c r="W3" s="20"/>
    </row>
    <row r="4" spans="4:23" x14ac:dyDescent="0.25">
      <c r="E4" s="57"/>
      <c r="H4" s="57" t="s">
        <v>637</v>
      </c>
      <c r="W4" s="20"/>
    </row>
    <row r="5" spans="4:23" x14ac:dyDescent="0.25">
      <c r="E5" s="57" t="s">
        <v>652</v>
      </c>
      <c r="F5" s="24" t="s">
        <v>629</v>
      </c>
      <c r="G5" s="50">
        <f>SAM!AL119</f>
        <v>61052.790993083603</v>
      </c>
      <c r="H5" s="24" t="s">
        <v>645</v>
      </c>
      <c r="W5" s="20"/>
    </row>
    <row r="6" spans="4:23" x14ac:dyDescent="0.25">
      <c r="E6" s="57" t="s">
        <v>651</v>
      </c>
      <c r="F6" s="24" t="s">
        <v>629</v>
      </c>
      <c r="G6" s="50">
        <f>G5*1.172</f>
        <v>71553.871043893974</v>
      </c>
      <c r="H6" s="24" t="s">
        <v>643</v>
      </c>
      <c r="W6" s="20"/>
    </row>
    <row r="7" spans="4:23" x14ac:dyDescent="0.25">
      <c r="E7" s="57" t="s">
        <v>613</v>
      </c>
      <c r="F7" s="24" t="s">
        <v>629</v>
      </c>
      <c r="G7" s="50">
        <f>H51*$G$6</f>
        <v>26551.502063613778</v>
      </c>
      <c r="W7" s="20"/>
    </row>
    <row r="8" spans="4:23" x14ac:dyDescent="0.25">
      <c r="E8" s="57" t="s">
        <v>617</v>
      </c>
      <c r="F8" s="24" t="s">
        <v>629</v>
      </c>
      <c r="G8" s="50">
        <f>H52*$G$6</f>
        <v>10262.042713754645</v>
      </c>
      <c r="W8" s="20"/>
    </row>
    <row r="9" spans="4:23" x14ac:dyDescent="0.25">
      <c r="E9" s="57" t="s">
        <v>647</v>
      </c>
      <c r="F9" s="24" t="s">
        <v>629</v>
      </c>
      <c r="G9" s="50">
        <f>H53*$G$6</f>
        <v>34740.326266525561</v>
      </c>
      <c r="W9" s="20"/>
    </row>
    <row r="10" spans="4:23" x14ac:dyDescent="0.25">
      <c r="E10" s="57" t="s">
        <v>650</v>
      </c>
      <c r="F10" s="24" t="s">
        <v>629</v>
      </c>
      <c r="G10" s="50">
        <f>SUM(SAM!AL59:AL117)-SAM!AL79-SAM!AL62-SAM!AL65-SAM!AL67-SAM!AL103</f>
        <v>41635.018826606982</v>
      </c>
      <c r="W10" s="20"/>
    </row>
    <row r="11" spans="4:23" x14ac:dyDescent="0.25">
      <c r="E11" s="57" t="s">
        <v>649</v>
      </c>
      <c r="F11" s="24" t="s">
        <v>629</v>
      </c>
      <c r="G11" s="50">
        <f>G10*1.172</f>
        <v>48796.242064783379</v>
      </c>
      <c r="H11" s="24" t="s">
        <v>643</v>
      </c>
      <c r="W11" s="20"/>
    </row>
    <row r="12" spans="4:23" x14ac:dyDescent="0.25">
      <c r="E12" s="57" t="s">
        <v>613</v>
      </c>
      <c r="F12" s="24" t="s">
        <v>629</v>
      </c>
      <c r="G12" s="50">
        <f>H51*$G$11</f>
        <v>18106.826408943169</v>
      </c>
      <c r="W12" s="20"/>
    </row>
    <row r="13" spans="4:23" x14ac:dyDescent="0.25">
      <c r="E13" s="57" t="s">
        <v>648</v>
      </c>
      <c r="F13" s="24" t="s">
        <v>629</v>
      </c>
      <c r="G13" s="50">
        <f>H52*$G$11</f>
        <v>6998.2114598990574</v>
      </c>
      <c r="W13" s="20"/>
    </row>
    <row r="14" spans="4:23" x14ac:dyDescent="0.25">
      <c r="E14" s="57" t="s">
        <v>647</v>
      </c>
      <c r="F14" s="24" t="s">
        <v>629</v>
      </c>
      <c r="G14" s="50">
        <f>H53*$G$11</f>
        <v>23691.204195941154</v>
      </c>
    </row>
    <row r="15" spans="4:23" x14ac:dyDescent="0.25">
      <c r="E15" s="57" t="s">
        <v>646</v>
      </c>
      <c r="F15" s="24" t="s">
        <v>629</v>
      </c>
      <c r="G15" s="50">
        <f>SAM!AL62+SAM!AL79+SAM!AL103+SAM!AL142</f>
        <v>38479.313744107218</v>
      </c>
      <c r="H15" s="24" t="s">
        <v>645</v>
      </c>
      <c r="J15" s="50"/>
    </row>
    <row r="16" spans="4:23" x14ac:dyDescent="0.25">
      <c r="E16" s="57" t="s">
        <v>644</v>
      </c>
      <c r="F16" s="24" t="s">
        <v>629</v>
      </c>
      <c r="G16" s="50">
        <f>G15*1.172</f>
        <v>45097.755708093653</v>
      </c>
      <c r="H16" s="24" t="s">
        <v>643</v>
      </c>
    </row>
    <row r="17" spans="5:9" x14ac:dyDescent="0.25">
      <c r="E17" s="57" t="s">
        <v>253</v>
      </c>
      <c r="F17" s="24" t="s">
        <v>629</v>
      </c>
      <c r="G17" s="50">
        <f>G16+G11+G6</f>
        <v>165447.86881677102</v>
      </c>
      <c r="H17" s="50">
        <f>G5+G10+G15</f>
        <v>141167.1235637978</v>
      </c>
    </row>
    <row r="18" spans="5:9" x14ac:dyDescent="0.25">
      <c r="E18" s="57" t="s">
        <v>642</v>
      </c>
      <c r="F18" s="24" t="s">
        <v>377</v>
      </c>
      <c r="G18" s="64">
        <v>208</v>
      </c>
      <c r="H18" s="24">
        <f>764/3.6</f>
        <v>212.22222222222223</v>
      </c>
    </row>
    <row r="19" spans="5:9" x14ac:dyDescent="0.25">
      <c r="E19" s="57" t="s">
        <v>641</v>
      </c>
      <c r="F19" s="24" t="s">
        <v>639</v>
      </c>
      <c r="G19" s="53">
        <f>G17/G18/1000</f>
        <v>0.79542244623447611</v>
      </c>
      <c r="H19" s="53">
        <f>H17/H18/1000</f>
        <v>0.66518539899171736</v>
      </c>
      <c r="I19" s="24">
        <f>0.183*3.6</f>
        <v>0.65880000000000005</v>
      </c>
    </row>
    <row r="20" spans="5:9" x14ac:dyDescent="0.25">
      <c r="E20" s="57" t="s">
        <v>640</v>
      </c>
      <c r="F20" s="24" t="s">
        <v>639</v>
      </c>
      <c r="G20" s="53">
        <f>G19/1.172</f>
        <v>0.67868809405672026</v>
      </c>
      <c r="H20" s="53"/>
    </row>
    <row r="21" spans="5:9" x14ac:dyDescent="0.25">
      <c r="E21" s="57" t="s">
        <v>342</v>
      </c>
      <c r="G21" s="24" t="s">
        <v>638</v>
      </c>
      <c r="H21" s="24" t="s">
        <v>637</v>
      </c>
    </row>
    <row r="22" spans="5:9" x14ac:dyDescent="0.25">
      <c r="E22" s="57" t="s">
        <v>298</v>
      </c>
      <c r="F22" s="24" t="s">
        <v>629</v>
      </c>
      <c r="G22" s="24">
        <v>9894</v>
      </c>
      <c r="H22" s="24" t="s">
        <v>636</v>
      </c>
    </row>
    <row r="23" spans="5:9" x14ac:dyDescent="0.25">
      <c r="E23" s="57" t="s">
        <v>297</v>
      </c>
      <c r="F23" s="24" t="s">
        <v>629</v>
      </c>
      <c r="G23" s="24">
        <v>397</v>
      </c>
    </row>
    <row r="24" spans="5:9" x14ac:dyDescent="0.25">
      <c r="E24" s="57" t="s">
        <v>291</v>
      </c>
      <c r="F24" s="24" t="s">
        <v>629</v>
      </c>
      <c r="G24" s="24">
        <v>8298</v>
      </c>
    </row>
    <row r="25" spans="5:9" x14ac:dyDescent="0.25">
      <c r="E25" s="57" t="s">
        <v>635</v>
      </c>
      <c r="F25" s="24" t="s">
        <v>629</v>
      </c>
      <c r="G25" s="24">
        <v>211</v>
      </c>
    </row>
    <row r="26" spans="5:9" x14ac:dyDescent="0.25">
      <c r="E26" s="57" t="s">
        <v>634</v>
      </c>
      <c r="F26" s="24" t="s">
        <v>629</v>
      </c>
      <c r="G26" s="24">
        <v>18801</v>
      </c>
    </row>
    <row r="27" spans="5:9" x14ac:dyDescent="0.25">
      <c r="E27" s="57" t="s">
        <v>633</v>
      </c>
      <c r="F27" s="24" t="s">
        <v>629</v>
      </c>
      <c r="G27" s="24">
        <v>-5542</v>
      </c>
    </row>
    <row r="28" spans="5:9" x14ac:dyDescent="0.25">
      <c r="E28" s="57" t="s">
        <v>632</v>
      </c>
      <c r="F28" s="24" t="s">
        <v>629</v>
      </c>
    </row>
    <row r="29" spans="5:9" x14ac:dyDescent="0.25">
      <c r="E29" s="57" t="s">
        <v>631</v>
      </c>
      <c r="F29" s="24" t="s">
        <v>629</v>
      </c>
      <c r="G29" s="24">
        <v>-2815</v>
      </c>
    </row>
    <row r="30" spans="5:9" x14ac:dyDescent="0.25">
      <c r="E30" s="57" t="s">
        <v>630</v>
      </c>
      <c r="F30" s="24" t="s">
        <v>629</v>
      </c>
      <c r="G30" s="24">
        <v>10443</v>
      </c>
    </row>
    <row r="31" spans="5:9" x14ac:dyDescent="0.25">
      <c r="E31" s="57"/>
    </row>
    <row r="32" spans="5:9" x14ac:dyDescent="0.25">
      <c r="E32" s="57"/>
    </row>
    <row r="33" spans="5:23" x14ac:dyDescent="0.25">
      <c r="E33" s="57" t="s">
        <v>628</v>
      </c>
    </row>
    <row r="34" spans="5:23" x14ac:dyDescent="0.25">
      <c r="E34" s="57" t="s">
        <v>627</v>
      </c>
      <c r="F34" s="24" t="s">
        <v>379</v>
      </c>
      <c r="G34" s="50">
        <v>784</v>
      </c>
      <c r="I34" s="24" t="s">
        <v>626</v>
      </c>
    </row>
    <row r="35" spans="5:23" x14ac:dyDescent="0.25">
      <c r="E35" s="57" t="s">
        <v>342</v>
      </c>
      <c r="F35" s="24" t="s">
        <v>379</v>
      </c>
      <c r="G35" s="50">
        <v>40329</v>
      </c>
      <c r="I35" s="24" t="s">
        <v>625</v>
      </c>
    </row>
    <row r="36" spans="5:23" x14ac:dyDescent="0.25">
      <c r="E36" s="57" t="s">
        <v>624</v>
      </c>
      <c r="F36" s="24" t="s">
        <v>379</v>
      </c>
      <c r="G36" s="50">
        <f>G35+G34</f>
        <v>41113</v>
      </c>
    </row>
    <row r="37" spans="5:23" x14ac:dyDescent="0.25">
      <c r="E37" s="57"/>
      <c r="G37" s="50"/>
    </row>
    <row r="38" spans="5:23" x14ac:dyDescent="0.25">
      <c r="E38" s="57" t="s">
        <v>291</v>
      </c>
      <c r="G38" s="50"/>
    </row>
    <row r="39" spans="5:23" x14ac:dyDescent="0.25">
      <c r="E39" s="57" t="s">
        <v>342</v>
      </c>
      <c r="F39" s="24" t="s">
        <v>620</v>
      </c>
      <c r="G39" s="50">
        <f>212107-92140-626</f>
        <v>119341</v>
      </c>
      <c r="I39" s="24" t="s">
        <v>623</v>
      </c>
    </row>
    <row r="40" spans="5:23" x14ac:dyDescent="0.25">
      <c r="E40" s="57" t="s">
        <v>622</v>
      </c>
      <c r="F40" s="24" t="s">
        <v>620</v>
      </c>
      <c r="G40" s="50">
        <f>96537-2290</f>
        <v>94247</v>
      </c>
      <c r="I40" s="24" t="s">
        <v>621</v>
      </c>
    </row>
    <row r="41" spans="5:23" x14ac:dyDescent="0.25">
      <c r="E41" s="57" t="s">
        <v>253</v>
      </c>
      <c r="F41" s="24" t="s">
        <v>620</v>
      </c>
      <c r="G41" s="50">
        <f>G40+G39</f>
        <v>213588</v>
      </c>
    </row>
    <row r="42" spans="5:23" x14ac:dyDescent="0.25">
      <c r="E42" s="57"/>
      <c r="G42" s="50"/>
      <c r="W42" s="55"/>
    </row>
    <row r="43" spans="5:23" x14ac:dyDescent="0.25">
      <c r="E43" s="57"/>
      <c r="G43" s="50"/>
      <c r="W43" s="55"/>
    </row>
    <row r="44" spans="5:23" x14ac:dyDescent="0.25">
      <c r="E44" s="57" t="s">
        <v>619</v>
      </c>
      <c r="G44" s="50"/>
    </row>
    <row r="45" spans="5:23" x14ac:dyDescent="0.25">
      <c r="E45" s="57" t="s">
        <v>613</v>
      </c>
      <c r="G45" s="50">
        <f>G22*G36/G35</f>
        <v>10086.340400208286</v>
      </c>
      <c r="H45" s="24" t="s">
        <v>618</v>
      </c>
    </row>
    <row r="46" spans="5:23" x14ac:dyDescent="0.25">
      <c r="E46" s="57" t="s">
        <v>617</v>
      </c>
      <c r="G46" s="50">
        <f>G23+G25</f>
        <v>608</v>
      </c>
      <c r="H46" s="24" t="s">
        <v>616</v>
      </c>
      <c r="W46" s="55"/>
    </row>
    <row r="47" spans="5:23" x14ac:dyDescent="0.25">
      <c r="E47" s="57" t="s">
        <v>611</v>
      </c>
      <c r="G47" s="50">
        <f>G24*G41/G39</f>
        <v>14851.167863517148</v>
      </c>
      <c r="H47" s="24" t="s">
        <v>615</v>
      </c>
      <c r="W47" s="55"/>
    </row>
    <row r="48" spans="5:23" x14ac:dyDescent="0.25">
      <c r="E48" s="57" t="s">
        <v>253</v>
      </c>
      <c r="G48" s="50">
        <f>SUM(G45:G47)</f>
        <v>25545.508263725435</v>
      </c>
    </row>
    <row r="49" spans="4:23" x14ac:dyDescent="0.25">
      <c r="E49" s="57" t="s">
        <v>399</v>
      </c>
      <c r="G49" s="50">
        <f>G10-G48</f>
        <v>16089.510562881547</v>
      </c>
      <c r="W49" s="55"/>
    </row>
    <row r="50" spans="4:23" x14ac:dyDescent="0.25">
      <c r="E50" s="57" t="s">
        <v>614</v>
      </c>
      <c r="G50" s="50"/>
      <c r="W50" s="55"/>
    </row>
    <row r="51" spans="4:23" x14ac:dyDescent="0.25">
      <c r="E51" s="57" t="s">
        <v>613</v>
      </c>
      <c r="G51" s="50">
        <f>G$49/3+G45</f>
        <v>15449.51058783547</v>
      </c>
      <c r="H51" s="20">
        <f>G51/$G$10</f>
        <v>0.37107009972005617</v>
      </c>
      <c r="W51" s="55"/>
    </row>
    <row r="52" spans="4:23" x14ac:dyDescent="0.25">
      <c r="E52" s="57" t="s">
        <v>612</v>
      </c>
      <c r="G52" s="50">
        <f>G$49/3+G46</f>
        <v>5971.1701876271827</v>
      </c>
      <c r="H52" s="20">
        <f>G52/$G$10</f>
        <v>0.14341701663435513</v>
      </c>
      <c r="W52" s="55"/>
    </row>
    <row r="53" spans="4:23" x14ac:dyDescent="0.25">
      <c r="E53" s="57" t="s">
        <v>611</v>
      </c>
      <c r="G53" s="50">
        <f>G$49/3+G47</f>
        <v>20214.338051144332</v>
      </c>
      <c r="H53" s="20">
        <f>G53/$G$10</f>
        <v>0.48551288364558876</v>
      </c>
    </row>
    <row r="54" spans="4:23" x14ac:dyDescent="0.25">
      <c r="E54" s="57"/>
    </row>
    <row r="55" spans="4:23" x14ac:dyDescent="0.25">
      <c r="E55" s="57"/>
      <c r="J55" s="57" t="s">
        <v>387</v>
      </c>
      <c r="K55" s="24">
        <v>60</v>
      </c>
      <c r="L55" s="57" t="s">
        <v>610</v>
      </c>
      <c r="M55" s="24">
        <f>M74/L73</f>
        <v>0.74295187856469103</v>
      </c>
    </row>
    <row r="56" spans="4:23" x14ac:dyDescent="0.25">
      <c r="E56" s="57" t="s">
        <v>291</v>
      </c>
      <c r="J56" s="57" t="s">
        <v>609</v>
      </c>
      <c r="K56" s="70">
        <v>8.2000000000000003E-2</v>
      </c>
      <c r="W56" s="55"/>
    </row>
    <row r="57" spans="4:23" s="66" customFormat="1" ht="60" x14ac:dyDescent="0.25">
      <c r="E57" s="67" t="s">
        <v>608</v>
      </c>
      <c r="F57" s="67" t="s">
        <v>602</v>
      </c>
      <c r="G57" s="67" t="s">
        <v>607</v>
      </c>
      <c r="H57" s="67" t="s">
        <v>606</v>
      </c>
      <c r="I57" s="67" t="s">
        <v>418</v>
      </c>
      <c r="J57" s="69">
        <f>PMT(8.2%,60,-1,0,1)</f>
        <v>7.6461363904318166E-2</v>
      </c>
      <c r="K57" s="67" t="s">
        <v>600</v>
      </c>
      <c r="L57" s="67" t="s">
        <v>599</v>
      </c>
      <c r="M57" s="67" t="s">
        <v>598</v>
      </c>
      <c r="N57" s="67" t="s">
        <v>597</v>
      </c>
      <c r="O57" s="67" t="s">
        <v>418</v>
      </c>
      <c r="P57" s="67" t="s">
        <v>594</v>
      </c>
      <c r="Q57" s="67" t="s">
        <v>605</v>
      </c>
      <c r="W57" s="68"/>
    </row>
    <row r="58" spans="4:23" x14ac:dyDescent="0.25">
      <c r="D58" s="24" t="s">
        <v>90</v>
      </c>
      <c r="E58" s="50">
        <v>30869.197499999998</v>
      </c>
      <c r="F58" s="24">
        <v>0.91200000000000003</v>
      </c>
      <c r="G58" s="24">
        <v>0.91200000000000003</v>
      </c>
      <c r="H58" s="50">
        <v>2152.5410000000002</v>
      </c>
      <c r="I58" s="50">
        <f t="shared" ref="I58:I71" si="0">IF(G58=F58,H58/F58,"")</f>
        <v>2360.2423245614036</v>
      </c>
      <c r="J58" s="24">
        <f t="shared" ref="J58:J71" si="1">IF(I58&lt;&gt;"",H58/E58/G58)</f>
        <v>7.6459464958925596E-2</v>
      </c>
      <c r="K58" s="24">
        <f t="shared" ref="K58:K71" si="2">PMT($K$56,$K$55,-1,0,1)</f>
        <v>7.646136390431818E-2</v>
      </c>
      <c r="L58" s="50">
        <f t="shared" ref="L58:L71" si="3">K58*G58*E58</f>
        <v>2152.5944604553733</v>
      </c>
      <c r="M58" s="24">
        <f t="shared" ref="M58:M71" si="4">L58*$M$55</f>
        <v>1599.2740981832671</v>
      </c>
      <c r="N58" s="50">
        <f t="shared" ref="N58:N71" si="5">M58/K58/G58</f>
        <v>22934.328272409461</v>
      </c>
      <c r="O58" s="50">
        <f t="shared" ref="O58:O71" si="6">E58*$M$55</f>
        <v>22934.328272409464</v>
      </c>
      <c r="P58" s="50">
        <f t="shared" ref="P58:P71" si="7">M58/$M$73*$P$74</f>
        <v>1090.6267527443324</v>
      </c>
      <c r="Q58" s="50">
        <f t="shared" ref="Q58:Q71" si="8">P58/G58</f>
        <v>1195.8626674828206</v>
      </c>
      <c r="W58" s="55"/>
    </row>
    <row r="59" spans="4:23" x14ac:dyDescent="0.25">
      <c r="D59" s="24" t="s">
        <v>87</v>
      </c>
      <c r="E59" s="50">
        <v>15434.5988</v>
      </c>
      <c r="F59" s="24">
        <v>6.0609000000000002</v>
      </c>
      <c r="G59" s="24">
        <v>6.0609000000000002</v>
      </c>
      <c r="H59" s="50">
        <v>6933.335</v>
      </c>
      <c r="I59" s="50">
        <f t="shared" si="0"/>
        <v>1143.9447936775066</v>
      </c>
      <c r="J59" s="24">
        <f t="shared" si="1"/>
        <v>7.4115615734534457E-2</v>
      </c>
      <c r="K59" s="24">
        <f t="shared" si="2"/>
        <v>7.646136390431818E-2</v>
      </c>
      <c r="L59" s="50">
        <f t="shared" si="3"/>
        <v>7152.7740173455613</v>
      </c>
      <c r="M59" s="24">
        <f t="shared" si="4"/>
        <v>5314.1668931355971</v>
      </c>
      <c r="N59" s="50">
        <f t="shared" si="5"/>
        <v>11467.164173352327</v>
      </c>
      <c r="O59" s="50">
        <f t="shared" si="6"/>
        <v>11467.164173352327</v>
      </c>
      <c r="P59" s="50">
        <f t="shared" si="7"/>
        <v>3624.0020324131788</v>
      </c>
      <c r="Q59" s="50">
        <f t="shared" si="8"/>
        <v>597.93133567839402</v>
      </c>
      <c r="W59" s="55"/>
    </row>
    <row r="60" spans="4:23" x14ac:dyDescent="0.25">
      <c r="D60" s="24" t="s">
        <v>84</v>
      </c>
      <c r="E60" s="50">
        <v>7336.7520000000004</v>
      </c>
      <c r="F60" s="24">
        <v>1.2666999999999999</v>
      </c>
      <c r="G60" s="24">
        <v>1.2666999999999999</v>
      </c>
      <c r="H60" s="50">
        <v>710.59090000000003</v>
      </c>
      <c r="I60" s="50">
        <f t="shared" si="0"/>
        <v>560.97805320912607</v>
      </c>
      <c r="J60" s="24">
        <f t="shared" si="1"/>
        <v>7.6461362358864804E-2</v>
      </c>
      <c r="K60" s="24">
        <f t="shared" si="2"/>
        <v>7.646136390431818E-2</v>
      </c>
      <c r="L60" s="50">
        <f t="shared" si="3"/>
        <v>710.59091436261485</v>
      </c>
      <c r="M60" s="24">
        <f t="shared" si="4"/>
        <v>527.93485471670624</v>
      </c>
      <c r="N60" s="50">
        <f t="shared" si="5"/>
        <v>5450.8536809632542</v>
      </c>
      <c r="O60" s="50">
        <f t="shared" si="6"/>
        <v>5450.8536809632542</v>
      </c>
      <c r="P60" s="50">
        <f t="shared" si="7"/>
        <v>360.02576225945438</v>
      </c>
      <c r="Q60" s="50">
        <f t="shared" si="8"/>
        <v>284.22338537890141</v>
      </c>
    </row>
    <row r="61" spans="4:23" x14ac:dyDescent="0.25">
      <c r="D61" s="24" t="s">
        <v>82</v>
      </c>
      <c r="E61" s="50">
        <v>7336.7520000000004</v>
      </c>
      <c r="F61" s="24">
        <v>0</v>
      </c>
      <c r="G61" s="24">
        <v>1.7473000000000001</v>
      </c>
      <c r="H61" s="50">
        <v>980.2029</v>
      </c>
      <c r="I61" s="50" t="str">
        <f t="shared" si="0"/>
        <v/>
      </c>
      <c r="J61" s="24" t="b">
        <f t="shared" si="1"/>
        <v>0</v>
      </c>
      <c r="K61" s="24">
        <f t="shared" si="2"/>
        <v>7.646136390431818E-2</v>
      </c>
      <c r="L61" s="50">
        <f t="shared" si="3"/>
        <v>980.19697218425608</v>
      </c>
      <c r="M61" s="24">
        <f t="shared" si="4"/>
        <v>728.23918184771526</v>
      </c>
      <c r="N61" s="50">
        <f t="shared" si="5"/>
        <v>5450.8536809632542</v>
      </c>
      <c r="O61" s="50">
        <f t="shared" si="6"/>
        <v>5450.8536809632542</v>
      </c>
      <c r="P61" s="50">
        <f t="shared" si="7"/>
        <v>496.6235212725544</v>
      </c>
      <c r="Q61" s="50">
        <f t="shared" si="8"/>
        <v>284.22338537890136</v>
      </c>
    </row>
    <row r="62" spans="4:23" x14ac:dyDescent="0.25">
      <c r="D62" s="24" t="s">
        <v>80</v>
      </c>
      <c r="E62" s="50">
        <v>11787.442499999999</v>
      </c>
      <c r="F62" s="24">
        <v>0.54330000000000001</v>
      </c>
      <c r="G62" s="24">
        <v>0.56020000000000003</v>
      </c>
      <c r="H62" s="50">
        <v>489.66750000000002</v>
      </c>
      <c r="I62" s="50" t="str">
        <f t="shared" si="0"/>
        <v/>
      </c>
      <c r="J62" s="24" t="b">
        <f t="shared" si="1"/>
        <v>0</v>
      </c>
      <c r="K62" s="24">
        <f t="shared" si="2"/>
        <v>7.646136390431818E-2</v>
      </c>
      <c r="L62" s="50">
        <f t="shared" si="3"/>
        <v>504.89925786258533</v>
      </c>
      <c r="M62" s="24">
        <f t="shared" si="4"/>
        <v>375.1158521149261</v>
      </c>
      <c r="N62" s="50">
        <f t="shared" si="5"/>
        <v>8757.502548848277</v>
      </c>
      <c r="O62" s="50">
        <f t="shared" si="6"/>
        <v>8757.502548848277</v>
      </c>
      <c r="P62" s="50">
        <f t="shared" si="7"/>
        <v>255.81067320465249</v>
      </c>
      <c r="Q62" s="50">
        <f t="shared" si="8"/>
        <v>456.64168726285698</v>
      </c>
    </row>
    <row r="63" spans="4:23" x14ac:dyDescent="0.25">
      <c r="D63" s="24" t="s">
        <v>78</v>
      </c>
      <c r="E63" s="50">
        <v>7336.7520000000004</v>
      </c>
      <c r="F63" s="24">
        <v>3.5015000000000001</v>
      </c>
      <c r="G63" s="24">
        <v>3.5015000000000001</v>
      </c>
      <c r="H63" s="50">
        <v>1964.2650000000001</v>
      </c>
      <c r="I63" s="50">
        <f t="shared" si="0"/>
        <v>560.978152220477</v>
      </c>
      <c r="J63" s="24">
        <f t="shared" si="1"/>
        <v>7.6461375854121411E-2</v>
      </c>
      <c r="K63" s="24">
        <f t="shared" si="2"/>
        <v>7.646136390431818E-2</v>
      </c>
      <c r="L63" s="50">
        <f t="shared" si="3"/>
        <v>1964.2646930138915</v>
      </c>
      <c r="M63" s="24">
        <f t="shared" si="4"/>
        <v>1459.3541436729668</v>
      </c>
      <c r="N63" s="50">
        <f t="shared" si="5"/>
        <v>5450.8536809632542</v>
      </c>
      <c r="O63" s="50">
        <f t="shared" si="6"/>
        <v>5450.8536809632542</v>
      </c>
      <c r="P63" s="50">
        <f t="shared" si="7"/>
        <v>995.20818390422323</v>
      </c>
      <c r="Q63" s="50">
        <f t="shared" si="8"/>
        <v>284.22338537890141</v>
      </c>
    </row>
    <row r="64" spans="4:23" x14ac:dyDescent="0.25">
      <c r="D64" s="24" t="s">
        <v>76</v>
      </c>
      <c r="E64" s="50">
        <v>7336.7520000000004</v>
      </c>
      <c r="F64" s="24">
        <v>4.1947999999999999</v>
      </c>
      <c r="G64" s="24">
        <v>4.1947999999999999</v>
      </c>
      <c r="H64" s="50">
        <v>2353.1909999999998</v>
      </c>
      <c r="I64" s="50">
        <f t="shared" si="0"/>
        <v>560.97811576237245</v>
      </c>
      <c r="J64" s="24">
        <f t="shared" si="1"/>
        <v>7.6461370884878269E-2</v>
      </c>
      <c r="K64" s="24">
        <f t="shared" si="2"/>
        <v>7.646136390431818E-2</v>
      </c>
      <c r="L64" s="50">
        <f t="shared" si="3"/>
        <v>2353.1907851648357</v>
      </c>
      <c r="M64" s="24">
        <f t="shared" si="4"/>
        <v>1748.3075144593349</v>
      </c>
      <c r="N64" s="50">
        <f t="shared" si="5"/>
        <v>5450.8536809632551</v>
      </c>
      <c r="O64" s="50">
        <f t="shared" si="6"/>
        <v>5450.8536809632542</v>
      </c>
      <c r="P64" s="50">
        <f t="shared" si="7"/>
        <v>1192.2602569874157</v>
      </c>
      <c r="Q64" s="50">
        <f t="shared" si="8"/>
        <v>284.22338537890141</v>
      </c>
    </row>
    <row r="65" spans="4:18" x14ac:dyDescent="0.25">
      <c r="D65" s="24" t="s">
        <v>74</v>
      </c>
      <c r="E65" s="50">
        <v>7336.7520000000004</v>
      </c>
      <c r="F65" s="24">
        <v>2.8782000000000001</v>
      </c>
      <c r="G65" s="24">
        <v>2.8782000000000001</v>
      </c>
      <c r="H65" s="50">
        <v>1614.607</v>
      </c>
      <c r="I65" s="50">
        <f t="shared" si="0"/>
        <v>560.97804183170035</v>
      </c>
      <c r="J65" s="24">
        <f t="shared" si="1"/>
        <v>7.646136080812059E-2</v>
      </c>
      <c r="K65" s="24">
        <f t="shared" si="2"/>
        <v>7.646136390431818E-2</v>
      </c>
      <c r="L65" s="50">
        <f t="shared" si="3"/>
        <v>1614.6070653812887</v>
      </c>
      <c r="M65" s="24">
        <f t="shared" si="4"/>
        <v>1199.5753523688513</v>
      </c>
      <c r="N65" s="50">
        <f t="shared" si="5"/>
        <v>5450.8536809632542</v>
      </c>
      <c r="O65" s="50">
        <f t="shared" si="6"/>
        <v>5450.8536809632542</v>
      </c>
      <c r="P65" s="50">
        <f t="shared" si="7"/>
        <v>818.05174779755396</v>
      </c>
      <c r="Q65" s="50">
        <f t="shared" si="8"/>
        <v>284.22338537890136</v>
      </c>
    </row>
    <row r="66" spans="4:18" x14ac:dyDescent="0.25">
      <c r="D66" s="24" t="s">
        <v>72</v>
      </c>
      <c r="E66" s="50">
        <v>7336.7520000000004</v>
      </c>
      <c r="F66" s="24">
        <v>0.8427</v>
      </c>
      <c r="G66" s="24">
        <v>0.8427</v>
      </c>
      <c r="H66" s="50">
        <v>472.7362</v>
      </c>
      <c r="I66" s="50">
        <f t="shared" si="0"/>
        <v>560.97804675447969</v>
      </c>
      <c r="J66" s="24">
        <f t="shared" si="1"/>
        <v>7.646136147909588E-2</v>
      </c>
      <c r="K66" s="24">
        <f t="shared" si="2"/>
        <v>7.646136390431818E-2</v>
      </c>
      <c r="L66" s="50">
        <f t="shared" si="3"/>
        <v>472.73621499437564</v>
      </c>
      <c r="M66" s="24">
        <f t="shared" si="4"/>
        <v>351.22025899563306</v>
      </c>
      <c r="N66" s="50">
        <f t="shared" si="5"/>
        <v>5450.8536809632551</v>
      </c>
      <c r="O66" s="50">
        <f t="shared" si="6"/>
        <v>5450.8536809632542</v>
      </c>
      <c r="P66" s="50">
        <f t="shared" si="7"/>
        <v>239.51504685880022</v>
      </c>
      <c r="Q66" s="50">
        <f t="shared" si="8"/>
        <v>284.22338537890141</v>
      </c>
    </row>
    <row r="67" spans="4:18" x14ac:dyDescent="0.25">
      <c r="D67" s="24" t="s">
        <v>70</v>
      </c>
      <c r="E67" s="50">
        <v>11787.442499999999</v>
      </c>
      <c r="F67" s="24">
        <v>0.90400000000000003</v>
      </c>
      <c r="G67" s="24">
        <v>1.4596</v>
      </c>
      <c r="H67" s="50">
        <v>1197.7860000000001</v>
      </c>
      <c r="I67" s="50" t="str">
        <f t="shared" si="0"/>
        <v/>
      </c>
      <c r="J67" s="24" t="b">
        <f t="shared" si="1"/>
        <v>0</v>
      </c>
      <c r="K67" s="24">
        <f t="shared" si="2"/>
        <v>7.646136390431818E-2</v>
      </c>
      <c r="L67" s="50">
        <f t="shared" si="3"/>
        <v>1315.5140249486424</v>
      </c>
      <c r="M67" s="24">
        <f t="shared" si="4"/>
        <v>977.36361611379164</v>
      </c>
      <c r="N67" s="50">
        <f t="shared" si="5"/>
        <v>8757.502548848277</v>
      </c>
      <c r="O67" s="50">
        <f t="shared" si="6"/>
        <v>8757.502548848277</v>
      </c>
      <c r="P67" s="50">
        <f t="shared" si="7"/>
        <v>666.51420672886593</v>
      </c>
      <c r="Q67" s="50">
        <f t="shared" si="8"/>
        <v>456.64168726285692</v>
      </c>
    </row>
    <row r="68" spans="4:18" x14ac:dyDescent="0.25">
      <c r="D68" s="24" t="s">
        <v>68</v>
      </c>
      <c r="E68" s="50">
        <v>11787.442499999999</v>
      </c>
      <c r="F68" s="24">
        <v>1.3541000000000001</v>
      </c>
      <c r="G68" s="24">
        <v>1.3541000000000001</v>
      </c>
      <c r="H68" s="50">
        <v>1220.4290000000001</v>
      </c>
      <c r="I68" s="50">
        <f t="shared" si="0"/>
        <v>901.28424783989362</v>
      </c>
      <c r="J68" s="24">
        <f t="shared" si="1"/>
        <v>7.6461390826711884E-2</v>
      </c>
      <c r="K68" s="24">
        <f t="shared" si="2"/>
        <v>7.646136390431818E-2</v>
      </c>
      <c r="L68" s="50">
        <f t="shared" si="3"/>
        <v>1220.4285702815544</v>
      </c>
      <c r="M68" s="24">
        <f t="shared" si="4"/>
        <v>906.71969894470089</v>
      </c>
      <c r="N68" s="50">
        <f t="shared" si="5"/>
        <v>8757.502548848277</v>
      </c>
      <c r="O68" s="50">
        <f t="shared" si="6"/>
        <v>8757.502548848277</v>
      </c>
      <c r="P68" s="50">
        <f t="shared" si="7"/>
        <v>618.33850872263463</v>
      </c>
      <c r="Q68" s="50">
        <f t="shared" si="8"/>
        <v>456.64168726285692</v>
      </c>
    </row>
    <row r="69" spans="4:18" x14ac:dyDescent="0.25">
      <c r="D69" s="24" t="s">
        <v>66</v>
      </c>
      <c r="E69" s="50">
        <v>30869.197499999998</v>
      </c>
      <c r="F69" s="24">
        <v>10.6821</v>
      </c>
      <c r="G69" s="24">
        <v>10.6821</v>
      </c>
      <c r="H69" s="50">
        <v>23457.83</v>
      </c>
      <c r="I69" s="50">
        <f t="shared" si="0"/>
        <v>2195.9942333436311</v>
      </c>
      <c r="J69" s="24">
        <f t="shared" si="1"/>
        <v>7.113868876389258E-2</v>
      </c>
      <c r="K69" s="24">
        <f t="shared" si="2"/>
        <v>7.646136390431818E-2</v>
      </c>
      <c r="L69" s="50">
        <f t="shared" si="3"/>
        <v>25212.970708366604</v>
      </c>
      <c r="M69" s="24">
        <f t="shared" si="4"/>
        <v>18732.023951977495</v>
      </c>
      <c r="N69" s="50">
        <f t="shared" si="5"/>
        <v>22934.328272409461</v>
      </c>
      <c r="O69" s="50">
        <f t="shared" si="6"/>
        <v>22934.328272409464</v>
      </c>
      <c r="P69" s="50">
        <f t="shared" si="7"/>
        <v>12774.324600318236</v>
      </c>
      <c r="Q69" s="50">
        <f t="shared" si="8"/>
        <v>1195.8626674828204</v>
      </c>
    </row>
    <row r="70" spans="4:18" x14ac:dyDescent="0.25">
      <c r="D70" s="24" t="s">
        <v>63</v>
      </c>
      <c r="E70" s="50">
        <v>15434.5988</v>
      </c>
      <c r="F70" s="24">
        <v>9.9384999999999994</v>
      </c>
      <c r="G70" s="24">
        <v>0.45069999999999999</v>
      </c>
      <c r="H70" s="50">
        <v>11728.91</v>
      </c>
      <c r="I70" s="50" t="str">
        <f t="shared" si="0"/>
        <v/>
      </c>
      <c r="J70" s="24" t="b">
        <f t="shared" si="1"/>
        <v>0</v>
      </c>
      <c r="K70" s="24">
        <f t="shared" si="2"/>
        <v>7.646136390431818E-2</v>
      </c>
      <c r="L70" s="50">
        <f t="shared" si="3"/>
        <v>531.89381933667346</v>
      </c>
      <c r="M70" s="24">
        <f t="shared" si="4"/>
        <v>395.17151227312991</v>
      </c>
      <c r="N70" s="50">
        <f t="shared" si="5"/>
        <v>11467.164173352325</v>
      </c>
      <c r="O70" s="50">
        <f t="shared" si="6"/>
        <v>11467.164173352327</v>
      </c>
      <c r="P70" s="50">
        <f t="shared" si="7"/>
        <v>269.48765299025217</v>
      </c>
      <c r="Q70" s="50">
        <f t="shared" si="8"/>
        <v>597.93133567839402</v>
      </c>
    </row>
    <row r="71" spans="4:18" x14ac:dyDescent="0.25">
      <c r="D71" s="24" t="s">
        <v>60</v>
      </c>
      <c r="E71" s="50">
        <v>7717.2993999999999</v>
      </c>
      <c r="F71" s="24">
        <v>0.77349999999999997</v>
      </c>
      <c r="G71" s="24">
        <v>0.97140000000000004</v>
      </c>
      <c r="H71" s="50">
        <v>572.44619999999998</v>
      </c>
      <c r="I71" s="50" t="str">
        <f t="shared" si="0"/>
        <v/>
      </c>
      <c r="J71" s="24" t="b">
        <f t="shared" si="1"/>
        <v>0</v>
      </c>
      <c r="K71" s="24">
        <f t="shared" si="2"/>
        <v>7.646136390431818E-2</v>
      </c>
      <c r="L71" s="50">
        <f t="shared" si="3"/>
        <v>573.19908598141183</v>
      </c>
      <c r="M71" s="24">
        <f t="shared" si="4"/>
        <v>425.85933772145376</v>
      </c>
      <c r="N71" s="50">
        <f t="shared" si="5"/>
        <v>5733.5820866761624</v>
      </c>
      <c r="O71" s="50">
        <f t="shared" si="6"/>
        <v>5733.5820866761633</v>
      </c>
      <c r="P71" s="50">
        <f t="shared" si="7"/>
        <v>290.41524973899595</v>
      </c>
      <c r="Q71" s="50">
        <f t="shared" si="8"/>
        <v>298.96566783919695</v>
      </c>
    </row>
    <row r="73" spans="4:18" x14ac:dyDescent="0.25">
      <c r="D73" s="24" t="s">
        <v>253</v>
      </c>
      <c r="L73" s="50">
        <f>SUM(L58:L71)</f>
        <v>46759.860589679658</v>
      </c>
      <c r="M73" s="50">
        <f>SUM(M58:M71)</f>
        <v>34740.326266525575</v>
      </c>
      <c r="P73" s="50">
        <f>SUM(P58:P71)</f>
        <v>23691.204195941151</v>
      </c>
    </row>
    <row r="74" spans="4:18" x14ac:dyDescent="0.25">
      <c r="D74" s="24" t="s">
        <v>588</v>
      </c>
      <c r="M74" s="50">
        <f>G9</f>
        <v>34740.326266525561</v>
      </c>
      <c r="P74" s="50">
        <f>G14</f>
        <v>23691.204195941154</v>
      </c>
    </row>
    <row r="76" spans="4:18" x14ac:dyDescent="0.25">
      <c r="E76" s="57" t="s">
        <v>297</v>
      </c>
      <c r="F76" s="57"/>
      <c r="G76" s="57"/>
      <c r="H76" s="57"/>
      <c r="I76" s="57"/>
      <c r="J76" s="57"/>
      <c r="K76" s="57"/>
      <c r="L76" s="57"/>
      <c r="M76" s="57">
        <v>2012</v>
      </c>
      <c r="N76" s="57" t="s">
        <v>597</v>
      </c>
      <c r="O76" s="57"/>
      <c r="P76" s="57"/>
      <c r="Q76" s="57" t="s">
        <v>604</v>
      </c>
    </row>
    <row r="77" spans="4:18" x14ac:dyDescent="0.25">
      <c r="D77" s="24" t="s">
        <v>93</v>
      </c>
      <c r="F77" s="24">
        <v>34.200000000000003</v>
      </c>
      <c r="G77" s="24">
        <f>F77</f>
        <v>34.200000000000003</v>
      </c>
      <c r="K77" s="24">
        <f>PMT($K$56,$K$55,-1,0,1)</f>
        <v>7.646136390431818E-2</v>
      </c>
      <c r="N77" s="60">
        <f>M78/K77/G77</f>
        <v>3924.3313635870418</v>
      </c>
      <c r="Q77" s="64">
        <f>P78/G77</f>
        <v>204.62606607891979</v>
      </c>
    </row>
    <row r="78" spans="4:18" x14ac:dyDescent="0.25">
      <c r="D78" s="24" t="s">
        <v>588</v>
      </c>
      <c r="M78" s="50">
        <f>G8</f>
        <v>10262.042713754645</v>
      </c>
      <c r="P78" s="50">
        <f>G13</f>
        <v>6998.2114598990574</v>
      </c>
    </row>
    <row r="80" spans="4:18" x14ac:dyDescent="0.25">
      <c r="E80" s="67" t="s">
        <v>298</v>
      </c>
      <c r="F80" s="57"/>
      <c r="G80" s="57"/>
      <c r="H80" s="57"/>
      <c r="I80" s="57"/>
      <c r="J80" s="57"/>
      <c r="K80" s="57"/>
      <c r="L80" s="57"/>
      <c r="M80" s="57"/>
      <c r="N80" s="57"/>
      <c r="O80" s="57"/>
      <c r="P80" s="57"/>
      <c r="Q80" s="57"/>
      <c r="R80" s="57"/>
    </row>
    <row r="81" spans="4:27" s="66" customFormat="1" ht="60" x14ac:dyDescent="0.25">
      <c r="E81" s="67" t="s">
        <v>603</v>
      </c>
      <c r="F81" s="67" t="s">
        <v>602</v>
      </c>
      <c r="G81" s="67" t="s">
        <v>601</v>
      </c>
      <c r="H81" s="67" t="s">
        <v>600</v>
      </c>
      <c r="I81" s="67" t="s">
        <v>599</v>
      </c>
      <c r="J81" s="67" t="s">
        <v>598</v>
      </c>
      <c r="K81" s="67" t="s">
        <v>597</v>
      </c>
      <c r="L81" s="67" t="s">
        <v>596</v>
      </c>
      <c r="M81" s="67" t="s">
        <v>595</v>
      </c>
      <c r="N81" s="67" t="s">
        <v>594</v>
      </c>
      <c r="O81" s="67" t="s">
        <v>593</v>
      </c>
      <c r="P81" s="66" t="s">
        <v>592</v>
      </c>
      <c r="Q81" s="66" t="s">
        <v>591</v>
      </c>
      <c r="R81" s="66" t="s">
        <v>590</v>
      </c>
      <c r="S81" s="66" t="s">
        <v>589</v>
      </c>
    </row>
    <row r="82" spans="4:27" x14ac:dyDescent="0.25">
      <c r="D82" s="24" t="s">
        <v>240</v>
      </c>
      <c r="E82" s="55">
        <v>22451</v>
      </c>
      <c r="F82" s="24">
        <f>INDEX([1]ProcDataGenPre2012!$AI$9:$AI$30,MATCH(D82,[1]ProcDataGenPre2012!$B$9:$B$30,0))</f>
        <v>0</v>
      </c>
      <c r="G82" s="24">
        <f>INDEX([1]ProcDataGenPre2012!$M$9:$M$30,MATCH(D82,[1]ProcDataGenPre2012!$B$9:$B$30,0))</f>
        <v>4230.6971717154183</v>
      </c>
      <c r="H82" s="65">
        <f t="shared" ref="H82:H103" si="9">PMT($K$56,G82,-1,0,1)</f>
        <v>7.5785582255083181E-2</v>
      </c>
      <c r="I82" s="64">
        <f t="shared" ref="I82:I103" si="10">E82*F82*H82</f>
        <v>0</v>
      </c>
      <c r="J82" s="50">
        <f t="shared" ref="J82:J103" si="11">I82*$I$107</f>
        <v>0</v>
      </c>
      <c r="K82" s="60" t="e">
        <f t="shared" ref="K82:K103" si="12">J82/H82/F82</f>
        <v>#DIV/0!</v>
      </c>
      <c r="L82" s="24">
        <v>9.89</v>
      </c>
      <c r="M82" s="50">
        <f t="shared" ref="M82:M103" si="13">F82*L82</f>
        <v>0</v>
      </c>
      <c r="N82" s="60">
        <f t="shared" ref="N82:N103" si="14">M82*$M$107</f>
        <v>0</v>
      </c>
      <c r="O82" s="60" t="e">
        <f t="shared" ref="O82:O103" si="15">N82/F82</f>
        <v>#DIV/0!</v>
      </c>
      <c r="P82" s="24">
        <v>0</v>
      </c>
      <c r="Q82" s="24">
        <f t="shared" ref="Q82:Q103" si="16">P82*$M$107</f>
        <v>0</v>
      </c>
      <c r="R82" s="24">
        <v>0</v>
      </c>
      <c r="S82" s="53">
        <f t="shared" ref="S82:S103" si="17">R82*$M$107</f>
        <v>0</v>
      </c>
      <c r="Z82" s="24">
        <v>2011</v>
      </c>
      <c r="AA82" s="24">
        <v>2012</v>
      </c>
    </row>
    <row r="83" spans="4:27" x14ac:dyDescent="0.25">
      <c r="D83" s="24" t="s">
        <v>232</v>
      </c>
      <c r="E83" s="55">
        <v>22781.423999999999</v>
      </c>
      <c r="F83" s="24">
        <f>INDEX([1]ProcDataGenPre2012!$AI$9:$AI$30,MATCH(D83,[1]ProcDataGenPre2012!$B$9:$B$30,0))</f>
        <v>0.12001708037216328</v>
      </c>
      <c r="G83" s="24">
        <f>INDEX([1]ProcDataGenPre2012!$M$9:$M$30,MATCH(D83,[1]ProcDataGenPre2012!$B$9:$B$30,0))</f>
        <v>4292.9627225713666</v>
      </c>
      <c r="H83" s="65">
        <f t="shared" si="9"/>
        <v>7.5785582255083181E-2</v>
      </c>
      <c r="I83" s="64">
        <f t="shared" si="10"/>
        <v>207.2099072148124</v>
      </c>
      <c r="J83" s="50">
        <f t="shared" si="11"/>
        <v>153.8598457209487</v>
      </c>
      <c r="K83" s="60">
        <f t="shared" si="12"/>
        <v>16915.920812173175</v>
      </c>
      <c r="L83" s="24">
        <v>91.438000000000002</v>
      </c>
      <c r="M83" s="50">
        <f t="shared" si="13"/>
        <v>10.974121795069866</v>
      </c>
      <c r="N83" s="60">
        <f t="shared" si="14"/>
        <v>7.9078356585810656</v>
      </c>
      <c r="O83" s="60">
        <f t="shared" si="15"/>
        <v>65.889252046954525</v>
      </c>
      <c r="P83" s="24">
        <v>0</v>
      </c>
      <c r="Q83" s="24">
        <f t="shared" si="16"/>
        <v>0</v>
      </c>
      <c r="R83" s="24">
        <v>0</v>
      </c>
      <c r="S83" s="53">
        <f t="shared" si="17"/>
        <v>0</v>
      </c>
      <c r="Y83" s="24" t="s">
        <v>154</v>
      </c>
      <c r="AA83" s="24">
        <v>30</v>
      </c>
    </row>
    <row r="84" spans="4:27" x14ac:dyDescent="0.25">
      <c r="D84" s="24" t="s">
        <v>230</v>
      </c>
      <c r="E84" s="55">
        <v>22781.423999999999</v>
      </c>
      <c r="F84" s="24">
        <f>INDEX([1]ProcDataGenPre2012!$AI$9:$AI$30,MATCH(D84,[1]ProcDataGenPre2012!$B$9:$B$30,0))</f>
        <v>0.6898696347031964</v>
      </c>
      <c r="G84" s="24">
        <f>INDEX([1]ProcDataGenPre2012!$M$9:$M$30,MATCH(D84,[1]ProcDataGenPre2012!$B$9:$B$30,0))</f>
        <v>4292.9627225713657</v>
      </c>
      <c r="H84" s="65">
        <f t="shared" si="9"/>
        <v>7.5785582255083181E-2</v>
      </c>
      <c r="I84" s="64">
        <f t="shared" si="10"/>
        <v>1191.0623267446281</v>
      </c>
      <c r="J84" s="50">
        <f t="shared" si="11"/>
        <v>884.40108052836649</v>
      </c>
      <c r="K84" s="60">
        <f t="shared" si="12"/>
        <v>16915.920812173172</v>
      </c>
      <c r="L84" s="24">
        <v>91.438000000000002</v>
      </c>
      <c r="M84" s="50">
        <f t="shared" si="13"/>
        <v>63.080299657990871</v>
      </c>
      <c r="N84" s="60">
        <f t="shared" si="14"/>
        <v>45.454994240499353</v>
      </c>
      <c r="O84" s="60">
        <f t="shared" si="15"/>
        <v>65.889252046954525</v>
      </c>
      <c r="P84" s="24">
        <v>0</v>
      </c>
      <c r="Q84" s="24">
        <f t="shared" si="16"/>
        <v>0</v>
      </c>
      <c r="R84" s="24">
        <v>0</v>
      </c>
      <c r="S84" s="53">
        <f t="shared" si="17"/>
        <v>0</v>
      </c>
      <c r="Y84" s="24" t="s">
        <v>152</v>
      </c>
      <c r="Z84" s="24">
        <v>10</v>
      </c>
      <c r="AA84" s="24">
        <v>10</v>
      </c>
    </row>
    <row r="85" spans="4:27" x14ac:dyDescent="0.25">
      <c r="D85" s="24" t="s">
        <v>152</v>
      </c>
      <c r="E85" s="55">
        <v>38904</v>
      </c>
      <c r="F85" s="24">
        <f>INDEX([1]ProcDataGenPre2012!$AI$9:$AI$30,MATCH(D85,[1]ProcDataGenPre2012!$B$9:$B$30,0))</f>
        <v>0.52848608140566777</v>
      </c>
      <c r="G85" s="24">
        <f>INDEX([1]ProcDataGenPre2012!$M$9:$M$30,MATCH(D85,[1]ProcDataGenPre2012!$B$9:$B$30,0))</f>
        <v>7331.1230131582843</v>
      </c>
      <c r="H85" s="65">
        <f t="shared" si="9"/>
        <v>7.5785582255083181E-2</v>
      </c>
      <c r="I85" s="64">
        <f t="shared" si="10"/>
        <v>1558.1684342906658</v>
      </c>
      <c r="J85" s="50">
        <f t="shared" si="11"/>
        <v>1156.9888627896466</v>
      </c>
      <c r="K85" s="60">
        <f t="shared" si="12"/>
        <v>28887.438435665183</v>
      </c>
      <c r="L85" s="24">
        <v>845</v>
      </c>
      <c r="M85" s="50">
        <f t="shared" si="13"/>
        <v>446.57073878778925</v>
      </c>
      <c r="N85" s="60">
        <f t="shared" si="14"/>
        <v>321.7941333448166</v>
      </c>
      <c r="O85" s="60">
        <f t="shared" si="15"/>
        <v>608.89802904346743</v>
      </c>
      <c r="P85" s="24">
        <v>993.75189999999998</v>
      </c>
      <c r="Q85" s="24">
        <f t="shared" si="16"/>
        <v>716.08706895645082</v>
      </c>
      <c r="R85" s="24">
        <v>20.277799999999999</v>
      </c>
      <c r="S85" s="53">
        <f t="shared" si="17"/>
        <v>14.611967400399553</v>
      </c>
      <c r="Y85" s="24" t="s">
        <v>150</v>
      </c>
      <c r="Z85" s="24">
        <v>10</v>
      </c>
      <c r="AA85" s="24">
        <v>10</v>
      </c>
    </row>
    <row r="86" spans="4:27" x14ac:dyDescent="0.25">
      <c r="D86" s="24" t="s">
        <v>150</v>
      </c>
      <c r="E86" s="55">
        <v>38904</v>
      </c>
      <c r="F86" s="24">
        <f>INDEX([1]ProcDataGenPre2012!$AI$9:$AI$30,MATCH(D86,[1]ProcDataGenPre2012!$B$9:$B$30,0))</f>
        <v>0.54057628389345658</v>
      </c>
      <c r="G86" s="24">
        <f>INDEX([1]ProcDataGenPre2012!$M$9:$M$30,MATCH(D86,[1]ProcDataGenPre2012!$B$9:$B$30,0))</f>
        <v>7331.1230131582843</v>
      </c>
      <c r="H86" s="65">
        <f t="shared" si="9"/>
        <v>7.5785582255083181E-2</v>
      </c>
      <c r="I86" s="64">
        <f t="shared" si="10"/>
        <v>1593.8147314089324</v>
      </c>
      <c r="J86" s="50">
        <f t="shared" si="11"/>
        <v>1183.4573548075205</v>
      </c>
      <c r="K86" s="60">
        <f t="shared" si="12"/>
        <v>28887.438435665183</v>
      </c>
      <c r="L86" s="24">
        <v>845</v>
      </c>
      <c r="M86" s="50">
        <f t="shared" si="13"/>
        <v>456.78695988997083</v>
      </c>
      <c r="N86" s="60">
        <f t="shared" si="14"/>
        <v>329.15583381036765</v>
      </c>
      <c r="O86" s="60">
        <f t="shared" si="15"/>
        <v>608.89802904346755</v>
      </c>
      <c r="P86" s="24">
        <v>680.4067</v>
      </c>
      <c r="Q86" s="24">
        <f t="shared" si="16"/>
        <v>490.29384447097021</v>
      </c>
      <c r="R86" s="24">
        <v>20.277799999999999</v>
      </c>
      <c r="S86" s="53">
        <f t="shared" si="17"/>
        <v>14.611967400399553</v>
      </c>
      <c r="Y86" s="24" t="s">
        <v>148</v>
      </c>
      <c r="Z86" s="24">
        <v>9</v>
      </c>
      <c r="AA86" s="24">
        <v>9</v>
      </c>
    </row>
    <row r="87" spans="4:27" x14ac:dyDescent="0.25">
      <c r="D87" s="24" t="s">
        <v>148</v>
      </c>
      <c r="E87" s="55">
        <v>38904</v>
      </c>
      <c r="F87" s="24">
        <f>INDEX([1]ProcDataGenPre2012!$AI$9:$AI$30,MATCH(D87,[1]ProcDataGenPre2012!$B$9:$B$30,0))</f>
        <v>0.54867909068729692</v>
      </c>
      <c r="G87" s="24">
        <f>INDEX([1]ProcDataGenPre2012!$M$9:$M$30,MATCH(D87,[1]ProcDataGenPre2012!$B$9:$B$30,0))</f>
        <v>7331.1230131582852</v>
      </c>
      <c r="H87" s="65">
        <f t="shared" si="9"/>
        <v>7.5785582255083181E-2</v>
      </c>
      <c r="I87" s="64">
        <f t="shared" si="10"/>
        <v>1617.704741419672</v>
      </c>
      <c r="J87" s="50">
        <f t="shared" si="11"/>
        <v>1201.1964354525096</v>
      </c>
      <c r="K87" s="60">
        <f t="shared" si="12"/>
        <v>28887.438435665179</v>
      </c>
      <c r="L87" s="24">
        <v>845</v>
      </c>
      <c r="M87" s="50">
        <f t="shared" si="13"/>
        <v>463.63383163076588</v>
      </c>
      <c r="N87" s="60">
        <f t="shared" si="14"/>
        <v>334.08961689685702</v>
      </c>
      <c r="O87" s="60">
        <f t="shared" si="15"/>
        <v>608.89802904346743</v>
      </c>
      <c r="P87" s="24">
        <v>1557.7729999999999</v>
      </c>
      <c r="Q87" s="24">
        <f t="shared" si="16"/>
        <v>1122.5146856770762</v>
      </c>
      <c r="R87" s="24">
        <v>20.277799999999999</v>
      </c>
      <c r="S87" s="53">
        <f t="shared" si="17"/>
        <v>14.611967400399553</v>
      </c>
      <c r="Y87" s="24" t="s">
        <v>146</v>
      </c>
      <c r="Z87" s="24">
        <v>10</v>
      </c>
      <c r="AA87" s="24">
        <v>10</v>
      </c>
    </row>
    <row r="88" spans="4:27" x14ac:dyDescent="0.25">
      <c r="D88" s="24" t="s">
        <v>146</v>
      </c>
      <c r="E88" s="55">
        <v>38904</v>
      </c>
      <c r="F88" s="24">
        <f>INDEX([1]ProcDataGenPre2012!$AI$9:$AI$30,MATCH(D88,[1]ProcDataGenPre2012!$B$9:$B$30,0))</f>
        <v>0.36712940349141077</v>
      </c>
      <c r="G88" s="24">
        <f>INDEX([1]ProcDataGenPre2012!$M$9:$M$30,MATCH(D88,[1]ProcDataGenPre2012!$B$9:$B$30,0))</f>
        <v>7331.1230131582843</v>
      </c>
      <c r="H88" s="65">
        <f t="shared" si="9"/>
        <v>7.5785582255083181E-2</v>
      </c>
      <c r="I88" s="64">
        <f t="shared" si="10"/>
        <v>1082.4304895575299</v>
      </c>
      <c r="J88" s="50">
        <f t="shared" si="11"/>
        <v>803.73853917283748</v>
      </c>
      <c r="K88" s="60">
        <f t="shared" si="12"/>
        <v>28887.438435665183</v>
      </c>
      <c r="L88" s="24">
        <v>845</v>
      </c>
      <c r="M88" s="50">
        <f t="shared" si="13"/>
        <v>310.22434595024208</v>
      </c>
      <c r="N88" s="60">
        <f t="shared" si="14"/>
        <v>223.54437018982389</v>
      </c>
      <c r="O88" s="60">
        <f t="shared" si="15"/>
        <v>608.89802904346743</v>
      </c>
      <c r="P88" s="24">
        <v>483.44690000000003</v>
      </c>
      <c r="Q88" s="24">
        <f t="shared" si="16"/>
        <v>348.36670361795774</v>
      </c>
      <c r="R88" s="24">
        <v>20.277799999999999</v>
      </c>
      <c r="S88" s="53">
        <f t="shared" si="17"/>
        <v>14.611967400399553</v>
      </c>
      <c r="Y88" s="24" t="s">
        <v>144</v>
      </c>
      <c r="Z88" s="24">
        <v>10</v>
      </c>
      <c r="AA88" s="24">
        <v>10</v>
      </c>
    </row>
    <row r="89" spans="4:27" x14ac:dyDescent="0.25">
      <c r="D89" s="24" t="s">
        <v>144</v>
      </c>
      <c r="E89" s="55">
        <v>38904</v>
      </c>
      <c r="F89" s="24">
        <f>INDEX([1]ProcDataGenPre2012!$AI$9:$AI$30,MATCH(D89,[1]ProcDataGenPre2012!$B$9:$B$30,0))</f>
        <v>0.55528125327079092</v>
      </c>
      <c r="G89" s="24">
        <f>INDEX([1]ProcDataGenPre2012!$M$9:$M$30,MATCH(D89,[1]ProcDataGenPre2012!$B$9:$B$30,0))</f>
        <v>7331.1230131582852</v>
      </c>
      <c r="H89" s="65">
        <f t="shared" si="9"/>
        <v>7.5785582255083181E-2</v>
      </c>
      <c r="I89" s="64">
        <f t="shared" si="10"/>
        <v>1637.1703086268408</v>
      </c>
      <c r="J89" s="50">
        <f t="shared" si="11"/>
        <v>1215.6502287465769</v>
      </c>
      <c r="K89" s="60">
        <f t="shared" si="12"/>
        <v>28887.438435665179</v>
      </c>
      <c r="L89" s="24">
        <v>845</v>
      </c>
      <c r="M89" s="50">
        <f t="shared" si="13"/>
        <v>469.21265901381832</v>
      </c>
      <c r="N89" s="60">
        <f t="shared" si="14"/>
        <v>338.10966068137105</v>
      </c>
      <c r="O89" s="60">
        <f t="shared" si="15"/>
        <v>608.89802904346743</v>
      </c>
      <c r="P89" s="24">
        <v>850.50840000000005</v>
      </c>
      <c r="Q89" s="24">
        <f t="shared" si="16"/>
        <v>612.8673236034474</v>
      </c>
      <c r="R89" s="24">
        <v>20.277799999999999</v>
      </c>
      <c r="S89" s="53">
        <f t="shared" si="17"/>
        <v>14.611967400399553</v>
      </c>
      <c r="Y89" s="24" t="s">
        <v>142</v>
      </c>
      <c r="AA89" s="24">
        <v>30</v>
      </c>
    </row>
    <row r="90" spans="4:27" x14ac:dyDescent="0.25">
      <c r="D90" s="24" t="s">
        <v>140</v>
      </c>
      <c r="E90" s="55">
        <v>38904</v>
      </c>
      <c r="F90" s="24">
        <f>INDEX([1]ProcDataGenPre2012!$AI$9:$AI$30,MATCH(D90,[1]ProcDataGenPre2012!$B$9:$B$30,0))</f>
        <v>0.32478976407914761</v>
      </c>
      <c r="G90" s="24">
        <f>INDEX([1]ProcDataGenPre2012!$M$9:$M$30,MATCH(D90,[1]ProcDataGenPre2012!$B$9:$B$30,0))</f>
        <v>7331.1230131582843</v>
      </c>
      <c r="H90" s="65">
        <f t="shared" si="9"/>
        <v>7.5785582255083181E-2</v>
      </c>
      <c r="I90" s="64">
        <f t="shared" si="10"/>
        <v>957.59789325534484</v>
      </c>
      <c r="J90" s="50">
        <f t="shared" si="11"/>
        <v>711.04642678224479</v>
      </c>
      <c r="K90" s="60">
        <f t="shared" si="12"/>
        <v>28887.438435665183</v>
      </c>
      <c r="L90" s="24">
        <v>845</v>
      </c>
      <c r="M90" s="50">
        <f t="shared" si="13"/>
        <v>274.44735064687973</v>
      </c>
      <c r="N90" s="60">
        <f t="shared" si="14"/>
        <v>197.76384720128576</v>
      </c>
      <c r="O90" s="60">
        <f t="shared" si="15"/>
        <v>608.89802904346743</v>
      </c>
      <c r="P90" s="24">
        <v>30.581</v>
      </c>
      <c r="Q90" s="24">
        <f t="shared" si="16"/>
        <v>22.036343936305652</v>
      </c>
      <c r="R90" s="24">
        <v>20.277799999999999</v>
      </c>
      <c r="S90" s="53">
        <f t="shared" si="17"/>
        <v>14.611967400399553</v>
      </c>
      <c r="Y90" s="24" t="s">
        <v>141</v>
      </c>
      <c r="AA90" s="24">
        <v>10</v>
      </c>
    </row>
    <row r="91" spans="4:27" x14ac:dyDescent="0.25">
      <c r="D91" s="24" t="s">
        <v>138</v>
      </c>
      <c r="E91" s="55">
        <v>38904</v>
      </c>
      <c r="F91" s="24">
        <f>INDEX([1]ProcDataGenPre2012!$AI$9:$AI$30,MATCH(D91,[1]ProcDataGenPre2012!$B$9:$B$30,0))</f>
        <v>0.73846362585367176</v>
      </c>
      <c r="G91" s="24">
        <f>INDEX([1]ProcDataGenPre2012!$M$9:$M$30,MATCH(D91,[1]ProcDataGenPre2012!$B$9:$B$30,0))</f>
        <v>7331.1230131582834</v>
      </c>
      <c r="H91" s="65">
        <f t="shared" si="9"/>
        <v>7.5785582255083181E-2</v>
      </c>
      <c r="I91" s="64">
        <f t="shared" si="10"/>
        <v>2177.2583085187821</v>
      </c>
      <c r="J91" s="50">
        <f t="shared" si="11"/>
        <v>1616.6824837003091</v>
      </c>
      <c r="K91" s="60">
        <f t="shared" si="12"/>
        <v>28887.438435665183</v>
      </c>
      <c r="L91" s="24">
        <v>845</v>
      </c>
      <c r="M91" s="50">
        <f t="shared" si="13"/>
        <v>624.00176384635267</v>
      </c>
      <c r="N91" s="60">
        <f t="shared" si="14"/>
        <v>449.64904630259332</v>
      </c>
      <c r="O91" s="60">
        <f t="shared" si="15"/>
        <v>608.89802904346743</v>
      </c>
      <c r="P91" s="24">
        <v>1718.922</v>
      </c>
      <c r="Q91" s="24">
        <f t="shared" si="16"/>
        <v>1238.6369442360415</v>
      </c>
      <c r="R91" s="24">
        <v>20.277799999999999</v>
      </c>
      <c r="S91" s="53">
        <f t="shared" si="17"/>
        <v>14.611967400399553</v>
      </c>
      <c r="Y91" s="24" t="s">
        <v>140</v>
      </c>
      <c r="Z91" s="24">
        <v>10</v>
      </c>
      <c r="AA91" s="24">
        <v>10</v>
      </c>
    </row>
    <row r="92" spans="4:27" x14ac:dyDescent="0.25">
      <c r="D92" s="24" t="s">
        <v>136</v>
      </c>
      <c r="E92" s="55">
        <v>38904</v>
      </c>
      <c r="F92" s="24">
        <f>INDEX([1]ProcDataGenPre2012!$AI$9:$AI$30,MATCH(D92,[1]ProcDataGenPre2012!$B$9:$B$30,0))</f>
        <v>0.33889487474984836</v>
      </c>
      <c r="G92" s="24">
        <f>INDEX([1]ProcDataGenPre2012!$M$9:$M$30,MATCH(D92,[1]ProcDataGenPre2012!$B$9:$B$30,0))</f>
        <v>7331.1230131582843</v>
      </c>
      <c r="H92" s="65">
        <f t="shared" si="9"/>
        <v>7.5785582255083181E-2</v>
      </c>
      <c r="I92" s="64">
        <f t="shared" si="10"/>
        <v>999.18486968205571</v>
      </c>
      <c r="J92" s="50">
        <f t="shared" si="11"/>
        <v>741.92605924297038</v>
      </c>
      <c r="K92" s="60">
        <f t="shared" si="12"/>
        <v>28887.438435665179</v>
      </c>
      <c r="L92" s="24">
        <v>845</v>
      </c>
      <c r="M92" s="50">
        <f t="shared" si="13"/>
        <v>286.36616916362186</v>
      </c>
      <c r="N92" s="60">
        <f t="shared" si="14"/>
        <v>206.35242128811541</v>
      </c>
      <c r="O92" s="60">
        <f t="shared" si="15"/>
        <v>608.89802904346743</v>
      </c>
      <c r="P92" s="24">
        <v>358.10879999999997</v>
      </c>
      <c r="Q92" s="24">
        <f t="shared" si="16"/>
        <v>258.04939941197779</v>
      </c>
      <c r="R92" s="24">
        <v>20.277799999999999</v>
      </c>
      <c r="S92" s="53">
        <f t="shared" si="17"/>
        <v>14.611967400399553</v>
      </c>
      <c r="Y92" s="24" t="s">
        <v>138</v>
      </c>
      <c r="Z92" s="24">
        <v>16</v>
      </c>
      <c r="AA92" s="24">
        <v>16</v>
      </c>
    </row>
    <row r="93" spans="4:27" x14ac:dyDescent="0.25">
      <c r="D93" s="24" t="s">
        <v>134</v>
      </c>
      <c r="E93" s="55">
        <v>38904</v>
      </c>
      <c r="F93" s="24">
        <f>INDEX([1]ProcDataGenPre2012!$AI$9:$AI$30,MATCH(D93,[1]ProcDataGenPre2012!$B$9:$B$30,0))</f>
        <v>0.51376874915870463</v>
      </c>
      <c r="G93" s="24">
        <f>INDEX([1]ProcDataGenPre2012!$M$9:$M$30,MATCH(D93,[1]ProcDataGenPre2012!$B$9:$B$30,0))</f>
        <v>7331.1230131582852</v>
      </c>
      <c r="H93" s="65">
        <f t="shared" si="9"/>
        <v>7.5785582255083181E-2</v>
      </c>
      <c r="I93" s="64">
        <f t="shared" si="10"/>
        <v>1514.7764068541221</v>
      </c>
      <c r="J93" s="50">
        <f t="shared" si="11"/>
        <v>1124.7689234216678</v>
      </c>
      <c r="K93" s="60">
        <f t="shared" si="12"/>
        <v>28887.438435665179</v>
      </c>
      <c r="L93" s="24">
        <v>845</v>
      </c>
      <c r="M93" s="50">
        <f t="shared" si="13"/>
        <v>434.13459303910543</v>
      </c>
      <c r="N93" s="60">
        <f t="shared" si="14"/>
        <v>312.83277874686286</v>
      </c>
      <c r="O93" s="60">
        <f t="shared" si="15"/>
        <v>608.89802904346743</v>
      </c>
      <c r="P93" s="24">
        <v>1289.192</v>
      </c>
      <c r="Q93" s="24">
        <f t="shared" si="16"/>
        <v>928.97806847172296</v>
      </c>
      <c r="R93" s="24">
        <v>20.277799999999999</v>
      </c>
      <c r="S93" s="53">
        <f t="shared" si="17"/>
        <v>14.611967400399553</v>
      </c>
      <c r="Y93" s="24" t="s">
        <v>136</v>
      </c>
      <c r="Z93" s="24">
        <v>10</v>
      </c>
      <c r="AA93" s="24">
        <v>10</v>
      </c>
    </row>
    <row r="94" spans="4:27" x14ac:dyDescent="0.25">
      <c r="D94" s="24" t="s">
        <v>132</v>
      </c>
      <c r="E94" s="55">
        <v>38904</v>
      </c>
      <c r="F94" s="24">
        <f>INDEX([1]ProcDataGenPre2012!$AI$9:$AI$30,MATCH(D94,[1]ProcDataGenPre2012!$B$9:$B$30,0))</f>
        <v>0.61567444212241962</v>
      </c>
      <c r="G94" s="24">
        <f>INDEX([1]ProcDataGenPre2012!$M$9:$M$30,MATCH(D94,[1]ProcDataGenPre2012!$B$9:$B$30,0))</f>
        <v>7331.1230131582861</v>
      </c>
      <c r="H94" s="65">
        <f t="shared" si="9"/>
        <v>7.5785582255083181E-2</v>
      </c>
      <c r="I94" s="64">
        <f t="shared" si="10"/>
        <v>1815.2313093337434</v>
      </c>
      <c r="J94" s="50">
        <f t="shared" si="11"/>
        <v>1347.8660984698338</v>
      </c>
      <c r="K94" s="60">
        <f t="shared" si="12"/>
        <v>28887.438435665183</v>
      </c>
      <c r="L94" s="24">
        <v>845</v>
      </c>
      <c r="M94" s="50">
        <f t="shared" si="13"/>
        <v>520.24490359344463</v>
      </c>
      <c r="N94" s="60">
        <f t="shared" si="14"/>
        <v>374.8829543407777</v>
      </c>
      <c r="O94" s="60">
        <f t="shared" si="15"/>
        <v>608.89802904346743</v>
      </c>
      <c r="P94" s="24">
        <v>1584.6310000000001</v>
      </c>
      <c r="Q94" s="24">
        <f t="shared" si="16"/>
        <v>1141.8682753386731</v>
      </c>
      <c r="R94" s="24">
        <v>20.277799999999999</v>
      </c>
      <c r="S94" s="53">
        <f t="shared" si="17"/>
        <v>14.611967400399553</v>
      </c>
      <c r="Y94" s="24" t="s">
        <v>134</v>
      </c>
      <c r="Z94" s="24">
        <v>10</v>
      </c>
      <c r="AA94" s="24">
        <v>10</v>
      </c>
    </row>
    <row r="95" spans="4:27" x14ac:dyDescent="0.25">
      <c r="D95" s="24" t="s">
        <v>130</v>
      </c>
      <c r="E95" s="55">
        <v>38904</v>
      </c>
      <c r="F95" s="24">
        <f>INDEX([1]ProcDataGenPre2012!$AI$9:$AI$30,MATCH(D95,[1]ProcDataGenPre2012!$B$9:$B$30,0))</f>
        <v>0.69799220781606408</v>
      </c>
      <c r="G95" s="24">
        <f>INDEX([1]ProcDataGenPre2012!$M$9:$M$30,MATCH(D95,[1]ProcDataGenPre2012!$B$9:$B$30,0))</f>
        <v>7331.1230131582843</v>
      </c>
      <c r="H95" s="65">
        <f t="shared" si="9"/>
        <v>7.5785582255083181E-2</v>
      </c>
      <c r="I95" s="64">
        <f t="shared" si="10"/>
        <v>2057.9339056708363</v>
      </c>
      <c r="J95" s="50">
        <f t="shared" si="11"/>
        <v>1528.0803774607825</v>
      </c>
      <c r="K95" s="60">
        <f t="shared" si="12"/>
        <v>28887.438435665183</v>
      </c>
      <c r="L95" s="24">
        <v>845</v>
      </c>
      <c r="M95" s="50">
        <f t="shared" si="13"/>
        <v>589.80341560457418</v>
      </c>
      <c r="N95" s="60">
        <f t="shared" si="14"/>
        <v>425.00607962689975</v>
      </c>
      <c r="O95" s="60">
        <f t="shared" si="15"/>
        <v>608.89802904346743</v>
      </c>
      <c r="P95" s="24">
        <v>819.1739</v>
      </c>
      <c r="Q95" s="24">
        <f t="shared" si="16"/>
        <v>590.28801556668702</v>
      </c>
      <c r="R95" s="24">
        <v>20.277799999999999</v>
      </c>
      <c r="S95" s="53">
        <f t="shared" si="17"/>
        <v>14.611967400399553</v>
      </c>
      <c r="Y95" s="24" t="s">
        <v>132</v>
      </c>
      <c r="Z95" s="24">
        <v>15</v>
      </c>
      <c r="AA95" s="24">
        <v>15</v>
      </c>
    </row>
    <row r="96" spans="4:27" x14ac:dyDescent="0.25">
      <c r="D96" s="24" t="s">
        <v>128</v>
      </c>
      <c r="E96" s="55">
        <v>38904</v>
      </c>
      <c r="F96" s="24">
        <f>INDEX([1]ProcDataGenPre2012!$AI$9:$AI$30,MATCH(D96,[1]ProcDataGenPre2012!$B$9:$B$30,0))</f>
        <v>0.69799220781606408</v>
      </c>
      <c r="G96" s="24">
        <f>INDEX([1]ProcDataGenPre2012!$M$9:$M$30,MATCH(D96,[1]ProcDataGenPre2012!$B$9:$B$30,0))</f>
        <v>7331.1230131582852</v>
      </c>
      <c r="H96" s="65">
        <f t="shared" si="9"/>
        <v>7.5785582255083181E-2</v>
      </c>
      <c r="I96" s="64">
        <f t="shared" si="10"/>
        <v>2057.9339056708363</v>
      </c>
      <c r="J96" s="50">
        <f t="shared" si="11"/>
        <v>1528.0803774607825</v>
      </c>
      <c r="K96" s="60">
        <f t="shared" si="12"/>
        <v>28887.438435665183</v>
      </c>
      <c r="L96" s="24">
        <v>845</v>
      </c>
      <c r="M96" s="50">
        <f t="shared" si="13"/>
        <v>589.80341560457418</v>
      </c>
      <c r="N96" s="60">
        <f t="shared" si="14"/>
        <v>425.00607962689975</v>
      </c>
      <c r="O96" s="60">
        <f t="shared" si="15"/>
        <v>608.89802904346743</v>
      </c>
      <c r="P96" s="24">
        <v>899.74839999999995</v>
      </c>
      <c r="Q96" s="24">
        <f t="shared" si="16"/>
        <v>648.34914484616957</v>
      </c>
      <c r="R96" s="24">
        <v>20.277799999999999</v>
      </c>
      <c r="S96" s="53">
        <f t="shared" si="17"/>
        <v>14.611967400399553</v>
      </c>
      <c r="Y96" s="24" t="s">
        <v>130</v>
      </c>
      <c r="Z96" s="24">
        <v>22</v>
      </c>
      <c r="AA96" s="24">
        <v>22</v>
      </c>
    </row>
    <row r="97" spans="4:27" x14ac:dyDescent="0.25">
      <c r="D97" s="24" t="s">
        <v>126</v>
      </c>
      <c r="E97" s="55">
        <v>38904</v>
      </c>
      <c r="F97" s="24">
        <f>INDEX([1]ProcDataGenPre2012!$AI$9:$AI$30,MATCH(D97,[1]ProcDataGenPre2012!$B$9:$B$30,0))</f>
        <v>0.8086044021601132</v>
      </c>
      <c r="G97" s="24">
        <f>INDEX([1]ProcDataGenPre2012!$M$9:$M$30,MATCH(D97,[1]ProcDataGenPre2012!$B$9:$B$30,0))</f>
        <v>7331.1230131582861</v>
      </c>
      <c r="H97" s="65">
        <f t="shared" si="9"/>
        <v>7.5785582255083181E-2</v>
      </c>
      <c r="I97" s="64">
        <f t="shared" si="10"/>
        <v>2384.0587285159313</v>
      </c>
      <c r="J97" s="50">
        <f t="shared" si="11"/>
        <v>1770.2382723373992</v>
      </c>
      <c r="K97" s="60">
        <f t="shared" si="12"/>
        <v>28887.438435665183</v>
      </c>
      <c r="L97" s="24">
        <v>845</v>
      </c>
      <c r="M97" s="50">
        <f t="shared" si="13"/>
        <v>683.2707198252956</v>
      </c>
      <c r="N97" s="60">
        <f t="shared" si="14"/>
        <v>492.35762675116416</v>
      </c>
      <c r="O97" s="60">
        <f t="shared" si="15"/>
        <v>608.89802904346732</v>
      </c>
      <c r="P97" s="55">
        <v>1250.6020000000001</v>
      </c>
      <c r="Q97" s="24">
        <f t="shared" si="16"/>
        <v>901.17052416309878</v>
      </c>
      <c r="R97" s="24">
        <v>20.277799999999999</v>
      </c>
      <c r="S97" s="53">
        <f t="shared" si="17"/>
        <v>14.611967400399553</v>
      </c>
      <c r="Y97" s="24" t="s">
        <v>128</v>
      </c>
      <c r="Z97" s="24">
        <v>25</v>
      </c>
      <c r="AA97" s="24">
        <v>25</v>
      </c>
    </row>
    <row r="98" spans="4:27" x14ac:dyDescent="0.25">
      <c r="D98" s="24" t="s">
        <v>124</v>
      </c>
      <c r="E98" s="55">
        <v>38904</v>
      </c>
      <c r="F98" s="24">
        <f>INDEX([1]ProcDataGenPre2012!$AI$9:$AI$30,MATCH(D98,[1]ProcDataGenPre2012!$B$9:$B$30,0))</f>
        <v>0.64632430581316469</v>
      </c>
      <c r="G98" s="24">
        <f>INDEX([1]ProcDataGenPre2012!$M$9:$M$30,MATCH(D98,[1]ProcDataGenPre2012!$B$9:$B$30,0))</f>
        <v>7331.1230131582852</v>
      </c>
      <c r="H98" s="65">
        <f t="shared" si="9"/>
        <v>7.5785582255083181E-2</v>
      </c>
      <c r="I98" s="64">
        <f t="shared" si="10"/>
        <v>1905.5982116960624</v>
      </c>
      <c r="J98" s="50">
        <f t="shared" si="11"/>
        <v>1414.9663536778653</v>
      </c>
      <c r="K98" s="60">
        <f t="shared" si="12"/>
        <v>28887.438435665183</v>
      </c>
      <c r="L98" s="24">
        <v>845</v>
      </c>
      <c r="M98" s="50">
        <f t="shared" si="13"/>
        <v>546.14403841212413</v>
      </c>
      <c r="N98" s="60">
        <f t="shared" si="14"/>
        <v>393.54559593252327</v>
      </c>
      <c r="O98" s="60">
        <f t="shared" si="15"/>
        <v>608.89802904346743</v>
      </c>
      <c r="P98" s="24">
        <v>1557.7729999999999</v>
      </c>
      <c r="Q98" s="24">
        <f t="shared" si="16"/>
        <v>1122.5146856770762</v>
      </c>
      <c r="R98" s="24">
        <v>20.277799999999999</v>
      </c>
      <c r="S98" s="53">
        <f t="shared" si="17"/>
        <v>14.611967400399553</v>
      </c>
      <c r="Y98" s="24" t="s">
        <v>126</v>
      </c>
      <c r="AA98" s="24">
        <v>10</v>
      </c>
    </row>
    <row r="99" spans="4:27" x14ac:dyDescent="0.25">
      <c r="D99" s="24" t="s">
        <v>119</v>
      </c>
      <c r="E99" s="55">
        <v>38904</v>
      </c>
      <c r="F99" s="24">
        <f>INDEX([1]ProcDataGenPre2012!$AI$9:$AI$30,MATCH(D99,[1]ProcDataGenPre2012!$B$9:$B$30,0))</f>
        <v>0.55688169145976019</v>
      </c>
      <c r="G99" s="24">
        <f>INDEX([1]ProcDataGenPre2012!$M$9:$M$30,MATCH(D99,[1]ProcDataGenPre2012!$B$9:$B$30,0))</f>
        <v>7331.1230131582843</v>
      </c>
      <c r="H99" s="65">
        <f t="shared" si="9"/>
        <v>7.5785582255083181E-2</v>
      </c>
      <c r="I99" s="64">
        <f t="shared" si="10"/>
        <v>1641.8889802339572</v>
      </c>
      <c r="J99" s="50">
        <f t="shared" si="11"/>
        <v>1219.1539901990934</v>
      </c>
      <c r="K99" s="60">
        <f t="shared" si="12"/>
        <v>28887.438435665179</v>
      </c>
      <c r="L99" s="24">
        <v>845</v>
      </c>
      <c r="M99" s="50">
        <f t="shared" si="13"/>
        <v>470.56502928349738</v>
      </c>
      <c r="N99" s="60">
        <f t="shared" si="14"/>
        <v>339.08416434024036</v>
      </c>
      <c r="O99" s="60">
        <f t="shared" si="15"/>
        <v>608.89802904346755</v>
      </c>
      <c r="P99" s="24">
        <v>77.696799999999996</v>
      </c>
      <c r="Q99" s="24">
        <f t="shared" si="16"/>
        <v>55.987489210632518</v>
      </c>
      <c r="R99" s="24">
        <v>20.277799999999999</v>
      </c>
      <c r="S99" s="53">
        <f t="shared" si="17"/>
        <v>14.611967400399553</v>
      </c>
      <c r="Y99" s="24" t="s">
        <v>124</v>
      </c>
      <c r="Z99" s="24">
        <v>10</v>
      </c>
      <c r="AA99" s="24">
        <v>10</v>
      </c>
    </row>
    <row r="100" spans="4:27" x14ac:dyDescent="0.25">
      <c r="D100" s="24" t="s">
        <v>118</v>
      </c>
      <c r="E100" s="55">
        <v>38904</v>
      </c>
      <c r="F100" s="24">
        <f>INDEX([1]ProcDataGenPre2012!$AI$9:$AI$30,MATCH(D100,[1]ProcDataGenPre2012!$B$9:$B$30,0))</f>
        <v>0.73182243390231716</v>
      </c>
      <c r="G100" s="24">
        <f>INDEX([1]ProcDataGenPre2012!$M$9:$M$30,MATCH(D100,[1]ProcDataGenPre2012!$B$9:$B$30,0))</f>
        <v>7331.1230131582843</v>
      </c>
      <c r="H100" s="65">
        <f t="shared" si="9"/>
        <v>7.5785582255083181E-2</v>
      </c>
      <c r="I100" s="64">
        <f t="shared" si="10"/>
        <v>2157.6776685951304</v>
      </c>
      <c r="J100" s="50">
        <f t="shared" si="11"/>
        <v>1602.1432453102871</v>
      </c>
      <c r="K100" s="60">
        <f t="shared" si="12"/>
        <v>28887.438435665179</v>
      </c>
      <c r="L100" s="24">
        <v>845</v>
      </c>
      <c r="M100" s="50">
        <f t="shared" si="13"/>
        <v>618.38995664745801</v>
      </c>
      <c r="N100" s="60">
        <f t="shared" si="14"/>
        <v>445.60523761291415</v>
      </c>
      <c r="O100" s="60">
        <f t="shared" si="15"/>
        <v>608.89802904346743</v>
      </c>
      <c r="P100" s="24">
        <v>258.98939999999999</v>
      </c>
      <c r="Q100" s="24">
        <f t="shared" si="16"/>
        <v>186.62501207473397</v>
      </c>
      <c r="R100" s="24">
        <v>20.277799999999999</v>
      </c>
      <c r="S100" s="53">
        <f t="shared" si="17"/>
        <v>14.611967400399553</v>
      </c>
      <c r="Y100" s="24" t="s">
        <v>119</v>
      </c>
      <c r="Z100" s="24">
        <v>10</v>
      </c>
      <c r="AA100" s="24">
        <v>10</v>
      </c>
    </row>
    <row r="101" spans="4:27" x14ac:dyDescent="0.25">
      <c r="D101" s="24" t="s">
        <v>112</v>
      </c>
      <c r="E101" s="55">
        <v>38904</v>
      </c>
      <c r="F101" s="24">
        <f>INDEX([1]ProcDataGenPre2012!$AI$9:$AI$30,MATCH(D101,[1]ProcDataGenPre2012!$B$9:$B$30,0))</f>
        <v>0.53757198695652908</v>
      </c>
      <c r="G101" s="24">
        <f>INDEX([1]ProcDataGenPre2012!$M$9:$M$30,MATCH(D101,[1]ProcDataGenPre2012!$B$9:$B$30,0))</f>
        <v>7331.1230131582834</v>
      </c>
      <c r="H101" s="65">
        <f t="shared" si="9"/>
        <v>7.5785582255083181E-2</v>
      </c>
      <c r="I101" s="64">
        <f t="shared" si="10"/>
        <v>1584.9569756059689</v>
      </c>
      <c r="J101" s="50">
        <f t="shared" si="11"/>
        <v>1176.8801937074725</v>
      </c>
      <c r="K101" s="60">
        <f t="shared" si="12"/>
        <v>28887.438435665183</v>
      </c>
      <c r="L101" s="24">
        <v>845</v>
      </c>
      <c r="M101" s="50">
        <f t="shared" si="13"/>
        <v>454.24832897826707</v>
      </c>
      <c r="N101" s="60">
        <f t="shared" si="14"/>
        <v>327.32652332681113</v>
      </c>
      <c r="O101" s="60">
        <f t="shared" si="15"/>
        <v>608.89802904346743</v>
      </c>
      <c r="P101" s="24">
        <v>1584.6310000000001</v>
      </c>
      <c r="Q101" s="24">
        <f t="shared" si="16"/>
        <v>1141.8682753386731</v>
      </c>
      <c r="R101" s="24">
        <v>20.277799999999999</v>
      </c>
      <c r="S101" s="53">
        <f t="shared" si="17"/>
        <v>14.611967400399553</v>
      </c>
      <c r="Y101" s="24" t="s">
        <v>116</v>
      </c>
      <c r="Z101" s="24">
        <v>10</v>
      </c>
      <c r="AA101" s="24">
        <v>10</v>
      </c>
    </row>
    <row r="102" spans="4:27" x14ac:dyDescent="0.25">
      <c r="D102" s="24" t="s">
        <v>102</v>
      </c>
      <c r="E102" s="55">
        <v>72780.3223</v>
      </c>
      <c r="F102" s="24">
        <f>INDEX([1]ProcDataGenPre2012!$AI$9:$AI$30,MATCH(D102,[1]ProcDataGenPre2012!$B$9:$B$30,0))</f>
        <v>0.92601880492954292</v>
      </c>
      <c r="G102" s="24">
        <f>INDEX([1]ProcDataGenPre2012!$M$9:$M$30,MATCH(D102,[1]ProcDataGenPre2012!$B$9:$B$30,0))</f>
        <v>13714.823558467177</v>
      </c>
      <c r="H102" s="65">
        <f t="shared" si="9"/>
        <v>7.5785582255083181E-2</v>
      </c>
      <c r="I102" s="64">
        <f t="shared" si="10"/>
        <v>5107.641090986971</v>
      </c>
      <c r="J102" s="50">
        <f t="shared" si="11"/>
        <v>3792.583476438409</v>
      </c>
      <c r="K102" s="60">
        <f t="shared" si="12"/>
        <v>54041.66871707586</v>
      </c>
      <c r="L102" s="24">
        <v>885</v>
      </c>
      <c r="M102" s="50">
        <f t="shared" si="13"/>
        <v>819.52664236264548</v>
      </c>
      <c r="N102" s="60">
        <f t="shared" si="14"/>
        <v>590.5421979683141</v>
      </c>
      <c r="O102" s="60">
        <f t="shared" si="15"/>
        <v>637.72160438280309</v>
      </c>
      <c r="P102" s="24">
        <v>0</v>
      </c>
      <c r="Q102" s="24">
        <f t="shared" si="16"/>
        <v>0</v>
      </c>
      <c r="R102" s="24">
        <v>0</v>
      </c>
      <c r="S102" s="53">
        <f t="shared" si="17"/>
        <v>0</v>
      </c>
      <c r="Y102" s="24" t="s">
        <v>114</v>
      </c>
      <c r="AA102" s="24">
        <v>50</v>
      </c>
    </row>
    <row r="103" spans="4:27" x14ac:dyDescent="0.25">
      <c r="D103" s="24" t="s">
        <v>97</v>
      </c>
      <c r="E103" s="24">
        <v>8219.2000000000007</v>
      </c>
      <c r="F103" s="24">
        <f>INDEX([1]ProcDataGenPre2012!$AI$9:$AI$30,MATCH(D103,[1]ProcDataGenPre2012!$B$9:$B$30,0))</f>
        <v>2.9606004647677766E-3</v>
      </c>
      <c r="G103" s="24">
        <f>INDEX([1]ProcDataGenPre2012!$M$9:$M$30,MATCH(D103,[1]ProcDataGenPre2012!$B$9:$B$30,0))</f>
        <v>1548.8372987289372</v>
      </c>
      <c r="H103" s="65">
        <f t="shared" si="9"/>
        <v>7.5785582255083181E-2</v>
      </c>
      <c r="I103" s="64">
        <f t="shared" si="10"/>
        <v>1.84414872632309</v>
      </c>
      <c r="J103" s="50">
        <f t="shared" si="11"/>
        <v>1.3693381862499645</v>
      </c>
      <c r="K103" s="60">
        <f t="shared" si="12"/>
        <v>6103.0134173971637</v>
      </c>
      <c r="L103" s="24">
        <v>147</v>
      </c>
      <c r="M103" s="50">
        <f t="shared" si="13"/>
        <v>0.43520826832086318</v>
      </c>
      <c r="N103" s="60">
        <f t="shared" si="14"/>
        <v>0.31360645775620605</v>
      </c>
      <c r="O103" s="60">
        <f t="shared" si="15"/>
        <v>105.92663937205883</v>
      </c>
      <c r="P103" s="24">
        <v>0</v>
      </c>
      <c r="Q103" s="24">
        <f t="shared" si="16"/>
        <v>0</v>
      </c>
      <c r="R103" s="24">
        <v>0</v>
      </c>
      <c r="S103" s="53">
        <f t="shared" si="17"/>
        <v>0</v>
      </c>
      <c r="Y103" s="24" t="s">
        <v>112</v>
      </c>
      <c r="Z103" s="24">
        <v>16</v>
      </c>
      <c r="AA103" s="24">
        <v>16</v>
      </c>
    </row>
    <row r="104" spans="4:27" x14ac:dyDescent="0.25">
      <c r="M104" s="50"/>
    </row>
    <row r="105" spans="4:27" x14ac:dyDescent="0.25">
      <c r="D105" s="24" t="s">
        <v>253</v>
      </c>
      <c r="I105" s="50">
        <f>SUM(I82:I103)</f>
        <v>35251.143342609153</v>
      </c>
      <c r="J105" s="50">
        <f>SUM(J82:J103)</f>
        <v>26175.077963613774</v>
      </c>
      <c r="M105" s="50">
        <f>SUM(M82:M103)+SUM(P82:P103)</f>
        <v>25127.800692001809</v>
      </c>
      <c r="N105" s="50">
        <f>SUM(N82:N103)+SUM(Q82:Q103)</f>
        <v>18106.826408943169</v>
      </c>
      <c r="P105" s="60">
        <f>SUM(N82:N104)</f>
        <v>6580.3246043454747</v>
      </c>
      <c r="Q105" s="24">
        <f>SUM(Q82:Q104)</f>
        <v>11526.501804597692</v>
      </c>
    </row>
    <row r="106" spans="4:27" x14ac:dyDescent="0.25">
      <c r="D106" s="24" t="s">
        <v>588</v>
      </c>
      <c r="I106" s="50">
        <f>G7-J110</f>
        <v>26175.077963613778</v>
      </c>
      <c r="M106" s="50">
        <f>G12</f>
        <v>18106.826408943169</v>
      </c>
    </row>
    <row r="107" spans="4:27" x14ac:dyDescent="0.25">
      <c r="I107" s="24">
        <f>I106/I105</f>
        <v>0.74253131903313752</v>
      </c>
      <c r="M107" s="24">
        <f>M106/M105</f>
        <v>0.72058938348339341</v>
      </c>
    </row>
    <row r="109" spans="4:27" x14ac:dyDescent="0.25">
      <c r="J109" s="24" t="s">
        <v>587</v>
      </c>
    </row>
    <row r="110" spans="4:27" x14ac:dyDescent="0.25">
      <c r="D110" s="24" t="s">
        <v>106</v>
      </c>
      <c r="E110" s="24" t="s">
        <v>7</v>
      </c>
      <c r="F110" s="24" t="s">
        <v>7</v>
      </c>
      <c r="G110" s="24" t="s">
        <v>7</v>
      </c>
      <c r="H110" s="24" t="s">
        <v>7</v>
      </c>
      <c r="I110" s="24" t="s">
        <v>7</v>
      </c>
      <c r="J110" s="24">
        <v>376.42410000000001</v>
      </c>
    </row>
    <row r="146" spans="5:12" x14ac:dyDescent="0.25">
      <c r="E146" s="24" t="s">
        <v>225</v>
      </c>
      <c r="F146" s="24" t="s">
        <v>7</v>
      </c>
      <c r="G146" s="24" t="s">
        <v>7</v>
      </c>
      <c r="H146" s="24" t="s">
        <v>7</v>
      </c>
      <c r="I146" s="24" t="s">
        <v>7</v>
      </c>
      <c r="J146" s="24" t="s">
        <v>7</v>
      </c>
      <c r="K146" s="24">
        <v>0</v>
      </c>
      <c r="L146" s="24">
        <v>4.4031000000000002</v>
      </c>
    </row>
    <row r="147" spans="5:12" x14ac:dyDescent="0.25">
      <c r="E147" s="24" t="s">
        <v>232</v>
      </c>
      <c r="F147" s="24" t="s">
        <v>7</v>
      </c>
      <c r="G147" s="24" t="s">
        <v>7</v>
      </c>
      <c r="H147" s="24" t="s">
        <v>7</v>
      </c>
      <c r="I147" s="24" t="s">
        <v>7</v>
      </c>
      <c r="J147" s="24" t="s">
        <v>7</v>
      </c>
      <c r="K147" s="24">
        <v>0</v>
      </c>
      <c r="L147" s="24">
        <v>0</v>
      </c>
    </row>
    <row r="148" spans="5:12" x14ac:dyDescent="0.25">
      <c r="E148" s="24" t="s">
        <v>224</v>
      </c>
      <c r="F148" s="24" t="s">
        <v>7</v>
      </c>
      <c r="G148" s="24" t="s">
        <v>7</v>
      </c>
      <c r="H148" s="24" t="s">
        <v>7</v>
      </c>
      <c r="I148" s="24" t="s">
        <v>7</v>
      </c>
      <c r="J148" s="24" t="s">
        <v>7</v>
      </c>
      <c r="K148" s="24">
        <v>0</v>
      </c>
      <c r="L148" s="24">
        <v>4.4031000000000002</v>
      </c>
    </row>
    <row r="149" spans="5:12" x14ac:dyDescent="0.25">
      <c r="E149" s="24" t="s">
        <v>223</v>
      </c>
      <c r="F149" s="24" t="s">
        <v>7</v>
      </c>
      <c r="G149" s="24" t="s">
        <v>7</v>
      </c>
      <c r="H149" s="24" t="s">
        <v>7</v>
      </c>
      <c r="I149" s="24" t="s">
        <v>7</v>
      </c>
      <c r="J149" s="24" t="s">
        <v>7</v>
      </c>
      <c r="K149" s="24">
        <v>0</v>
      </c>
      <c r="L149" s="24">
        <v>0</v>
      </c>
    </row>
    <row r="150" spans="5:12" x14ac:dyDescent="0.25">
      <c r="E150" s="24" t="s">
        <v>222</v>
      </c>
      <c r="F150" s="24" t="s">
        <v>7</v>
      </c>
      <c r="G150" s="24" t="s">
        <v>7</v>
      </c>
      <c r="H150" s="24" t="s">
        <v>7</v>
      </c>
      <c r="I150" s="24" t="s">
        <v>7</v>
      </c>
      <c r="J150" s="24" t="s">
        <v>7</v>
      </c>
      <c r="K150" s="24">
        <v>0</v>
      </c>
      <c r="L150" s="24">
        <v>0</v>
      </c>
    </row>
    <row r="151" spans="5:12" x14ac:dyDescent="0.25">
      <c r="E151" s="24" t="s">
        <v>220</v>
      </c>
      <c r="F151" s="24" t="s">
        <v>7</v>
      </c>
      <c r="G151" s="24" t="s">
        <v>7</v>
      </c>
      <c r="H151" s="24" t="s">
        <v>7</v>
      </c>
      <c r="I151" s="24" t="s">
        <v>7</v>
      </c>
      <c r="J151" s="24" t="s">
        <v>7</v>
      </c>
      <c r="K151" s="24">
        <v>0</v>
      </c>
      <c r="L151" s="24">
        <v>4.4031000000000002</v>
      </c>
    </row>
    <row r="152" spans="5:12" x14ac:dyDescent="0.25">
      <c r="E152" s="24" t="s">
        <v>230</v>
      </c>
      <c r="F152" s="24" t="s">
        <v>7</v>
      </c>
      <c r="G152" s="24" t="s">
        <v>7</v>
      </c>
      <c r="H152" s="24" t="s">
        <v>7</v>
      </c>
      <c r="I152" s="24" t="s">
        <v>7</v>
      </c>
      <c r="J152" s="24" t="s">
        <v>7</v>
      </c>
      <c r="K152" s="24">
        <v>0</v>
      </c>
      <c r="L152" s="24">
        <v>0</v>
      </c>
    </row>
    <row r="153" spans="5:12" x14ac:dyDescent="0.25">
      <c r="E153" s="24" t="s">
        <v>219</v>
      </c>
      <c r="F153" s="24" t="s">
        <v>7</v>
      </c>
      <c r="G153" s="24" t="s">
        <v>7</v>
      </c>
      <c r="H153" s="24" t="s">
        <v>7</v>
      </c>
      <c r="I153" s="24" t="s">
        <v>7</v>
      </c>
      <c r="J153" s="24" t="s">
        <v>7</v>
      </c>
      <c r="K153" s="24">
        <v>0</v>
      </c>
      <c r="L153" s="24">
        <v>4.4031000000000002</v>
      </c>
    </row>
    <row r="154" spans="5:12" x14ac:dyDescent="0.25">
      <c r="E154" s="24" t="s">
        <v>218</v>
      </c>
      <c r="F154" s="24" t="s">
        <v>7</v>
      </c>
      <c r="G154" s="24" t="s">
        <v>7</v>
      </c>
      <c r="H154" s="24" t="s">
        <v>7</v>
      </c>
      <c r="I154" s="24" t="s">
        <v>7</v>
      </c>
      <c r="J154" s="24" t="s">
        <v>7</v>
      </c>
      <c r="K154" s="24">
        <v>0</v>
      </c>
      <c r="L154" s="24">
        <v>4.4031000000000002</v>
      </c>
    </row>
    <row r="155" spans="5:12" x14ac:dyDescent="0.25">
      <c r="E155" s="24" t="s">
        <v>217</v>
      </c>
      <c r="F155" s="24" t="s">
        <v>7</v>
      </c>
      <c r="G155" s="24" t="s">
        <v>7</v>
      </c>
      <c r="H155" s="24" t="s">
        <v>7</v>
      </c>
      <c r="I155" s="24" t="s">
        <v>7</v>
      </c>
      <c r="J155" s="24" t="s">
        <v>7</v>
      </c>
      <c r="K155" s="24">
        <v>0</v>
      </c>
      <c r="L155" s="24">
        <v>0</v>
      </c>
    </row>
    <row r="156" spans="5:12" x14ac:dyDescent="0.25">
      <c r="E156" s="24" t="s">
        <v>152</v>
      </c>
      <c r="F156" s="24" t="s">
        <v>7</v>
      </c>
      <c r="G156" s="24" t="s">
        <v>7</v>
      </c>
      <c r="H156" s="24" t="s">
        <v>7</v>
      </c>
      <c r="I156" s="24" t="s">
        <v>7</v>
      </c>
      <c r="J156" s="24" t="s">
        <v>7</v>
      </c>
      <c r="K156" s="24">
        <v>0</v>
      </c>
      <c r="L156" s="24">
        <v>20.277799999999999</v>
      </c>
    </row>
    <row r="157" spans="5:12" x14ac:dyDescent="0.25">
      <c r="E157" s="24" t="s">
        <v>150</v>
      </c>
      <c r="F157" s="24" t="s">
        <v>7</v>
      </c>
      <c r="G157" s="24" t="s">
        <v>7</v>
      </c>
      <c r="H157" s="24" t="s">
        <v>7</v>
      </c>
      <c r="I157" s="24" t="s">
        <v>7</v>
      </c>
      <c r="J157" s="24" t="s">
        <v>7</v>
      </c>
      <c r="K157" s="24">
        <v>0</v>
      </c>
      <c r="L157" s="24">
        <v>20.277799999999999</v>
      </c>
    </row>
    <row r="158" spans="5:12" x14ac:dyDescent="0.25">
      <c r="E158" s="24" t="s">
        <v>148</v>
      </c>
      <c r="F158" s="24" t="s">
        <v>7</v>
      </c>
      <c r="G158" s="24" t="s">
        <v>7</v>
      </c>
      <c r="H158" s="24" t="s">
        <v>7</v>
      </c>
      <c r="I158" s="24" t="s">
        <v>7</v>
      </c>
      <c r="J158" s="24" t="s">
        <v>7</v>
      </c>
      <c r="K158" s="24">
        <v>0</v>
      </c>
      <c r="L158" s="24">
        <v>20.277799999999999</v>
      </c>
    </row>
    <row r="159" spans="5:12" x14ac:dyDescent="0.25">
      <c r="E159" s="24" t="s">
        <v>146</v>
      </c>
      <c r="F159" s="24" t="s">
        <v>7</v>
      </c>
      <c r="G159" s="24" t="s">
        <v>7</v>
      </c>
      <c r="H159" s="24" t="s">
        <v>7</v>
      </c>
      <c r="I159" s="24" t="s">
        <v>7</v>
      </c>
      <c r="J159" s="24" t="s">
        <v>7</v>
      </c>
      <c r="K159" s="24">
        <v>0</v>
      </c>
      <c r="L159" s="24">
        <v>20.277799999999999</v>
      </c>
    </row>
    <row r="160" spans="5:12" x14ac:dyDescent="0.25">
      <c r="E160" s="24" t="s">
        <v>144</v>
      </c>
      <c r="F160" s="24" t="s">
        <v>7</v>
      </c>
      <c r="G160" s="24" t="s">
        <v>7</v>
      </c>
      <c r="H160" s="24" t="s">
        <v>7</v>
      </c>
      <c r="I160" s="24" t="s">
        <v>7</v>
      </c>
      <c r="J160" s="24" t="s">
        <v>7</v>
      </c>
      <c r="K160" s="24">
        <v>0</v>
      </c>
      <c r="L160" s="24">
        <v>20.277799999999999</v>
      </c>
    </row>
    <row r="161" spans="5:12" x14ac:dyDescent="0.25">
      <c r="E161" s="24" t="s">
        <v>141</v>
      </c>
      <c r="F161" s="24" t="s">
        <v>7</v>
      </c>
      <c r="G161" s="24" t="s">
        <v>7</v>
      </c>
      <c r="H161" s="24" t="s">
        <v>7</v>
      </c>
      <c r="I161" s="24" t="s">
        <v>7</v>
      </c>
      <c r="J161" s="24" t="s">
        <v>7</v>
      </c>
      <c r="K161" s="24">
        <v>0</v>
      </c>
      <c r="L161" s="24">
        <v>20.277799999999999</v>
      </c>
    </row>
    <row r="162" spans="5:12" x14ac:dyDescent="0.25">
      <c r="E162" s="24" t="s">
        <v>140</v>
      </c>
      <c r="F162" s="24" t="s">
        <v>7</v>
      </c>
      <c r="G162" s="24" t="s">
        <v>7</v>
      </c>
      <c r="H162" s="24" t="s">
        <v>7</v>
      </c>
      <c r="I162" s="24" t="s">
        <v>7</v>
      </c>
      <c r="J162" s="24" t="s">
        <v>7</v>
      </c>
      <c r="K162" s="24">
        <v>0</v>
      </c>
      <c r="L162" s="24">
        <v>20.277799999999999</v>
      </c>
    </row>
    <row r="163" spans="5:12" x14ac:dyDescent="0.25">
      <c r="E163" s="24" t="s">
        <v>138</v>
      </c>
      <c r="F163" s="24" t="s">
        <v>7</v>
      </c>
      <c r="G163" s="24" t="s">
        <v>7</v>
      </c>
      <c r="H163" s="24" t="s">
        <v>7</v>
      </c>
      <c r="I163" s="24" t="s">
        <v>7</v>
      </c>
      <c r="J163" s="24" t="s">
        <v>7</v>
      </c>
      <c r="K163" s="24">
        <v>0</v>
      </c>
      <c r="L163" s="24">
        <v>20.277799999999999</v>
      </c>
    </row>
    <row r="164" spans="5:12" x14ac:dyDescent="0.25">
      <c r="E164" s="24" t="s">
        <v>136</v>
      </c>
      <c r="F164" s="24" t="s">
        <v>7</v>
      </c>
      <c r="G164" s="24" t="s">
        <v>7</v>
      </c>
      <c r="H164" s="24" t="s">
        <v>7</v>
      </c>
      <c r="I164" s="24" t="s">
        <v>7</v>
      </c>
      <c r="J164" s="24" t="s">
        <v>7</v>
      </c>
      <c r="K164" s="24">
        <v>0</v>
      </c>
      <c r="L164" s="24">
        <v>20.277799999999999</v>
      </c>
    </row>
    <row r="165" spans="5:12" x14ac:dyDescent="0.25">
      <c r="E165" s="24" t="s">
        <v>134</v>
      </c>
      <c r="F165" s="24" t="s">
        <v>7</v>
      </c>
      <c r="G165" s="24" t="s">
        <v>7</v>
      </c>
      <c r="H165" s="24" t="s">
        <v>7</v>
      </c>
      <c r="I165" s="24" t="s">
        <v>7</v>
      </c>
      <c r="J165" s="24" t="s">
        <v>7</v>
      </c>
      <c r="K165" s="24">
        <v>0</v>
      </c>
      <c r="L165" s="24">
        <v>20.277799999999999</v>
      </c>
    </row>
    <row r="166" spans="5:12" x14ac:dyDescent="0.25">
      <c r="E166" s="24" t="s">
        <v>132</v>
      </c>
      <c r="F166" s="24" t="s">
        <v>7</v>
      </c>
      <c r="G166" s="24" t="s">
        <v>7</v>
      </c>
      <c r="H166" s="24" t="s">
        <v>7</v>
      </c>
      <c r="I166" s="24" t="s">
        <v>7</v>
      </c>
      <c r="J166" s="24" t="s">
        <v>7</v>
      </c>
      <c r="K166" s="24">
        <v>0</v>
      </c>
      <c r="L166" s="24">
        <v>20.277799999999999</v>
      </c>
    </row>
    <row r="167" spans="5:12" x14ac:dyDescent="0.25">
      <c r="E167" s="24" t="s">
        <v>130</v>
      </c>
      <c r="F167" s="24" t="s">
        <v>7</v>
      </c>
      <c r="G167" s="24" t="s">
        <v>7</v>
      </c>
      <c r="H167" s="24" t="s">
        <v>7</v>
      </c>
      <c r="I167" s="24" t="s">
        <v>7</v>
      </c>
      <c r="J167" s="24" t="s">
        <v>7</v>
      </c>
      <c r="K167" s="24">
        <v>0</v>
      </c>
      <c r="L167" s="24">
        <v>20.277799999999999</v>
      </c>
    </row>
    <row r="168" spans="5:12" x14ac:dyDescent="0.25">
      <c r="E168" s="24" t="s">
        <v>128</v>
      </c>
      <c r="F168" s="24" t="s">
        <v>7</v>
      </c>
      <c r="G168" s="24" t="s">
        <v>7</v>
      </c>
      <c r="H168" s="24" t="s">
        <v>7</v>
      </c>
      <c r="I168" s="24" t="s">
        <v>7</v>
      </c>
      <c r="J168" s="24" t="s">
        <v>7</v>
      </c>
      <c r="K168" s="24">
        <v>0</v>
      </c>
      <c r="L168" s="24">
        <v>20.277799999999999</v>
      </c>
    </row>
    <row r="169" spans="5:12" x14ac:dyDescent="0.25">
      <c r="E169" s="24" t="s">
        <v>126</v>
      </c>
      <c r="F169" s="24" t="s">
        <v>7</v>
      </c>
      <c r="G169" s="24" t="s">
        <v>7</v>
      </c>
      <c r="H169" s="24" t="s">
        <v>7</v>
      </c>
      <c r="I169" s="24" t="s">
        <v>7</v>
      </c>
      <c r="J169" s="24" t="s">
        <v>7</v>
      </c>
      <c r="K169" s="24">
        <v>0</v>
      </c>
      <c r="L169" s="24">
        <v>20.277799999999999</v>
      </c>
    </row>
    <row r="170" spans="5:12" x14ac:dyDescent="0.25">
      <c r="E170" s="24" t="s">
        <v>124</v>
      </c>
      <c r="F170" s="24" t="s">
        <v>7</v>
      </c>
      <c r="G170" s="24" t="s">
        <v>7</v>
      </c>
      <c r="H170" s="24" t="s">
        <v>7</v>
      </c>
      <c r="I170" s="24" t="s">
        <v>7</v>
      </c>
      <c r="J170" s="24" t="s">
        <v>7</v>
      </c>
      <c r="K170" s="24">
        <v>0</v>
      </c>
      <c r="L170" s="24">
        <v>20.277799999999999</v>
      </c>
    </row>
    <row r="171" spans="5:12" x14ac:dyDescent="0.25">
      <c r="E171" s="24" t="s">
        <v>119</v>
      </c>
      <c r="F171" s="24" t="s">
        <v>7</v>
      </c>
      <c r="G171" s="24" t="s">
        <v>7</v>
      </c>
      <c r="H171" s="24" t="s">
        <v>7</v>
      </c>
      <c r="I171" s="24" t="s">
        <v>7</v>
      </c>
      <c r="J171" s="24" t="s">
        <v>7</v>
      </c>
      <c r="K171" s="24">
        <v>0</v>
      </c>
      <c r="L171" s="24">
        <v>20.277799999999999</v>
      </c>
    </row>
    <row r="172" spans="5:12" x14ac:dyDescent="0.25">
      <c r="E172" s="24" t="s">
        <v>118</v>
      </c>
      <c r="F172" s="24" t="s">
        <v>7</v>
      </c>
      <c r="G172" s="24" t="s">
        <v>7</v>
      </c>
      <c r="H172" s="24" t="s">
        <v>7</v>
      </c>
      <c r="I172" s="24" t="s">
        <v>7</v>
      </c>
      <c r="J172" s="24" t="s">
        <v>7</v>
      </c>
      <c r="K172" s="24">
        <v>0</v>
      </c>
      <c r="L172" s="24">
        <v>20.277799999999999</v>
      </c>
    </row>
    <row r="173" spans="5:12" x14ac:dyDescent="0.25">
      <c r="E173" s="24" t="s">
        <v>117</v>
      </c>
      <c r="F173" s="24" t="s">
        <v>7</v>
      </c>
      <c r="G173" s="24" t="s">
        <v>7</v>
      </c>
      <c r="H173" s="24" t="s">
        <v>7</v>
      </c>
      <c r="I173" s="24" t="s">
        <v>7</v>
      </c>
      <c r="J173" s="24" t="s">
        <v>7</v>
      </c>
      <c r="K173" s="24">
        <v>0</v>
      </c>
      <c r="L173" s="24">
        <v>20.277799999999999</v>
      </c>
    </row>
    <row r="174" spans="5:12" x14ac:dyDescent="0.25">
      <c r="E174" s="24" t="s">
        <v>116</v>
      </c>
      <c r="F174" s="24" t="s">
        <v>7</v>
      </c>
      <c r="G174" s="24" t="s">
        <v>7</v>
      </c>
      <c r="H174" s="24" t="s">
        <v>7</v>
      </c>
      <c r="I174" s="24" t="s">
        <v>7</v>
      </c>
      <c r="J174" s="24" t="s">
        <v>7</v>
      </c>
      <c r="K174" s="24">
        <v>0</v>
      </c>
      <c r="L174" s="24">
        <v>20.277799999999999</v>
      </c>
    </row>
    <row r="175" spans="5:12" x14ac:dyDescent="0.25">
      <c r="E175" s="24" t="s">
        <v>112</v>
      </c>
      <c r="F175" s="24" t="s">
        <v>7</v>
      </c>
      <c r="G175" s="24" t="s">
        <v>7</v>
      </c>
      <c r="H175" s="24" t="s">
        <v>7</v>
      </c>
      <c r="I175" s="24" t="s">
        <v>7</v>
      </c>
      <c r="J175" s="24" t="s">
        <v>7</v>
      </c>
      <c r="K175" s="24">
        <v>0</v>
      </c>
      <c r="L175" s="24">
        <v>20.277799999999999</v>
      </c>
    </row>
    <row r="176" spans="5:12" x14ac:dyDescent="0.25">
      <c r="E176" s="24" t="s">
        <v>108</v>
      </c>
      <c r="F176" s="24" t="s">
        <v>7</v>
      </c>
      <c r="G176" s="24" t="s">
        <v>7</v>
      </c>
      <c r="H176" s="24" t="s">
        <v>7</v>
      </c>
      <c r="I176" s="24" t="s">
        <v>7</v>
      </c>
      <c r="J176" s="24" t="s">
        <v>7</v>
      </c>
      <c r="K176" s="24">
        <v>0</v>
      </c>
      <c r="L176" s="24">
        <v>6.55</v>
      </c>
    </row>
    <row r="177" spans="5:17" x14ac:dyDescent="0.25">
      <c r="E177" s="24" t="s">
        <v>107</v>
      </c>
      <c r="F177" s="24" t="s">
        <v>7</v>
      </c>
      <c r="G177" s="24" t="s">
        <v>7</v>
      </c>
      <c r="H177" s="24" t="s">
        <v>7</v>
      </c>
      <c r="I177" s="24" t="s">
        <v>7</v>
      </c>
      <c r="J177" s="24" t="s">
        <v>7</v>
      </c>
      <c r="K177" s="24">
        <v>0</v>
      </c>
      <c r="L177" s="24">
        <v>2.8018999999999998</v>
      </c>
    </row>
    <row r="178" spans="5:17" x14ac:dyDescent="0.25">
      <c r="E178" s="24" t="s">
        <v>104</v>
      </c>
      <c r="F178" s="24" t="s">
        <v>7</v>
      </c>
      <c r="G178" s="24" t="s">
        <v>7</v>
      </c>
      <c r="H178" s="24" t="s">
        <v>7</v>
      </c>
      <c r="I178" s="24" t="s">
        <v>7</v>
      </c>
      <c r="J178" s="24" t="s">
        <v>7</v>
      </c>
      <c r="K178" s="24">
        <v>0</v>
      </c>
      <c r="L178" s="24">
        <v>0</v>
      </c>
    </row>
    <row r="179" spans="5:17" x14ac:dyDescent="0.25">
      <c r="E179" s="24" t="s">
        <v>102</v>
      </c>
      <c r="F179" s="24" t="s">
        <v>7</v>
      </c>
      <c r="G179" s="24" t="s">
        <v>7</v>
      </c>
      <c r="H179" s="24" t="s">
        <v>7</v>
      </c>
      <c r="I179" s="24" t="s">
        <v>7</v>
      </c>
      <c r="J179" s="24" t="s">
        <v>7</v>
      </c>
      <c r="K179" s="24">
        <v>0</v>
      </c>
      <c r="L179" s="24">
        <v>0</v>
      </c>
    </row>
    <row r="180" spans="5:17" x14ac:dyDescent="0.25">
      <c r="E180" s="24" t="s">
        <v>97</v>
      </c>
      <c r="F180" s="24" t="s">
        <v>7</v>
      </c>
      <c r="G180" s="24" t="s">
        <v>7</v>
      </c>
      <c r="H180" s="24" t="s">
        <v>7</v>
      </c>
      <c r="I180" s="24" t="s">
        <v>7</v>
      </c>
      <c r="J180" s="24" t="s">
        <v>7</v>
      </c>
      <c r="K180" s="24">
        <v>0</v>
      </c>
      <c r="L180" s="24">
        <v>0</v>
      </c>
    </row>
    <row r="182" spans="5:17" x14ac:dyDescent="0.25">
      <c r="Q182" s="24" t="s">
        <v>586</v>
      </c>
    </row>
    <row r="183" spans="5:17" x14ac:dyDescent="0.25">
      <c r="Q183" s="24">
        <v>2012</v>
      </c>
    </row>
    <row r="184" spans="5:17" x14ac:dyDescent="0.25">
      <c r="O184" s="24" t="s">
        <v>0</v>
      </c>
      <c r="P184" s="24" t="s">
        <v>152</v>
      </c>
      <c r="Q184" s="24">
        <v>2.2200000000000002</v>
      </c>
    </row>
    <row r="185" spans="5:17" x14ac:dyDescent="0.25">
      <c r="O185" s="24" t="s">
        <v>0</v>
      </c>
      <c r="P185" s="24" t="s">
        <v>150</v>
      </c>
      <c r="Q185" s="24">
        <v>1.52</v>
      </c>
    </row>
    <row r="186" spans="5:17" x14ac:dyDescent="0.25">
      <c r="O186" s="24" t="s">
        <v>0</v>
      </c>
      <c r="P186" s="24" t="s">
        <v>148</v>
      </c>
      <c r="Q186" s="24">
        <v>3.48</v>
      </c>
    </row>
    <row r="187" spans="5:17" x14ac:dyDescent="0.25">
      <c r="O187" s="24" t="s">
        <v>0</v>
      </c>
      <c r="P187" s="24" t="s">
        <v>146</v>
      </c>
      <c r="Q187" s="24">
        <v>1.08</v>
      </c>
    </row>
    <row r="188" spans="5:17" x14ac:dyDescent="0.25">
      <c r="O188" s="24" t="s">
        <v>0</v>
      </c>
      <c r="P188" s="24" t="s">
        <v>144</v>
      </c>
      <c r="Q188" s="24">
        <v>1.9</v>
      </c>
    </row>
    <row r="189" spans="5:17" x14ac:dyDescent="0.25">
      <c r="O189" s="24" t="s">
        <v>0</v>
      </c>
      <c r="P189" s="24" t="s">
        <v>141</v>
      </c>
      <c r="Q189" s="24" t="s">
        <v>585</v>
      </c>
    </row>
    <row r="190" spans="5:17" x14ac:dyDescent="0.25">
      <c r="O190" s="24" t="s">
        <v>0</v>
      </c>
      <c r="P190" s="24" t="s">
        <v>140</v>
      </c>
      <c r="Q190" s="24">
        <v>0.16</v>
      </c>
    </row>
    <row r="191" spans="5:17" x14ac:dyDescent="0.25">
      <c r="O191" s="24" t="s">
        <v>0</v>
      </c>
      <c r="P191" s="24" t="s">
        <v>138</v>
      </c>
      <c r="Q191" s="24">
        <v>3.84</v>
      </c>
    </row>
    <row r="192" spans="5:17" x14ac:dyDescent="0.25">
      <c r="O192" s="24" t="s">
        <v>0</v>
      </c>
      <c r="P192" s="24" t="s">
        <v>136</v>
      </c>
      <c r="Q192" s="24">
        <v>0.8</v>
      </c>
    </row>
    <row r="193" spans="15:17" x14ac:dyDescent="0.25">
      <c r="O193" s="24" t="s">
        <v>0</v>
      </c>
      <c r="P193" s="24" t="s">
        <v>134</v>
      </c>
      <c r="Q193" s="24">
        <v>2.88</v>
      </c>
    </row>
    <row r="194" spans="15:17" x14ac:dyDescent="0.25">
      <c r="O194" s="24" t="s">
        <v>0</v>
      </c>
      <c r="P194" s="24" t="s">
        <v>132</v>
      </c>
      <c r="Q194" s="24">
        <v>3.54</v>
      </c>
    </row>
    <row r="195" spans="15:17" x14ac:dyDescent="0.25">
      <c r="O195" s="24" t="s">
        <v>0</v>
      </c>
      <c r="P195" s="24" t="s">
        <v>130</v>
      </c>
      <c r="Q195" s="24">
        <v>1.83</v>
      </c>
    </row>
    <row r="196" spans="15:17" x14ac:dyDescent="0.25">
      <c r="O196" s="24" t="s">
        <v>0</v>
      </c>
      <c r="P196" s="24" t="s">
        <v>128</v>
      </c>
      <c r="Q196" s="24">
        <v>2.0099999999999998</v>
      </c>
    </row>
    <row r="197" spans="15:17" x14ac:dyDescent="0.25">
      <c r="O197" s="24" t="s">
        <v>0</v>
      </c>
      <c r="P197" s="24" t="s">
        <v>126</v>
      </c>
      <c r="Q197" s="24">
        <v>3.72</v>
      </c>
    </row>
    <row r="198" spans="15:17" x14ac:dyDescent="0.25">
      <c r="O198" s="24" t="s">
        <v>0</v>
      </c>
      <c r="P198" s="24" t="s">
        <v>124</v>
      </c>
      <c r="Q198" s="24">
        <v>3.48</v>
      </c>
    </row>
    <row r="199" spans="15:17" x14ac:dyDescent="0.25">
      <c r="O199" s="24" t="s">
        <v>0</v>
      </c>
      <c r="P199" s="24" t="s">
        <v>119</v>
      </c>
      <c r="Q199" s="24">
        <v>0.15</v>
      </c>
    </row>
    <row r="200" spans="15:17" x14ac:dyDescent="0.25">
      <c r="O200" s="24" t="s">
        <v>0</v>
      </c>
      <c r="P200" s="24" t="s">
        <v>118</v>
      </c>
      <c r="Q200" s="24">
        <v>0.5</v>
      </c>
    </row>
    <row r="201" spans="15:17" x14ac:dyDescent="0.25">
      <c r="O201" s="24" t="s">
        <v>0</v>
      </c>
      <c r="P201" s="24" t="s">
        <v>117</v>
      </c>
      <c r="Q201" s="24">
        <v>0.09</v>
      </c>
    </row>
    <row r="202" spans="15:17" x14ac:dyDescent="0.25">
      <c r="O202" s="24" t="s">
        <v>0</v>
      </c>
      <c r="P202" s="24" t="s">
        <v>116</v>
      </c>
      <c r="Q202" s="24">
        <v>0.18</v>
      </c>
    </row>
    <row r="203" spans="15:17" x14ac:dyDescent="0.25">
      <c r="O203" s="24" t="s">
        <v>0</v>
      </c>
      <c r="P203" s="24" t="s">
        <v>112</v>
      </c>
      <c r="Q203" s="24">
        <v>3.54</v>
      </c>
    </row>
    <row r="210" spans="15:17" x14ac:dyDescent="0.25">
      <c r="P210" s="24">
        <v>2011</v>
      </c>
      <c r="Q210" s="24">
        <v>2012</v>
      </c>
    </row>
    <row r="211" spans="15:17" x14ac:dyDescent="0.25">
      <c r="O211" s="24" t="s">
        <v>154</v>
      </c>
      <c r="Q211" s="24">
        <v>30</v>
      </c>
    </row>
    <row r="212" spans="15:17" x14ac:dyDescent="0.25">
      <c r="O212" s="24" t="s">
        <v>152</v>
      </c>
      <c r="P212" s="24">
        <v>10</v>
      </c>
      <c r="Q212" s="24">
        <v>10</v>
      </c>
    </row>
    <row r="213" spans="15:17" x14ac:dyDescent="0.25">
      <c r="O213" s="24" t="s">
        <v>150</v>
      </c>
      <c r="P213" s="24">
        <v>10</v>
      </c>
      <c r="Q213" s="24">
        <v>10</v>
      </c>
    </row>
    <row r="214" spans="15:17" x14ac:dyDescent="0.25">
      <c r="O214" s="24" t="s">
        <v>148</v>
      </c>
      <c r="P214" s="24">
        <v>9</v>
      </c>
      <c r="Q214" s="24">
        <v>9</v>
      </c>
    </row>
    <row r="215" spans="15:17" x14ac:dyDescent="0.25">
      <c r="O215" s="24" t="s">
        <v>146</v>
      </c>
      <c r="P215" s="24">
        <v>10</v>
      </c>
      <c r="Q215" s="24">
        <v>10</v>
      </c>
    </row>
    <row r="216" spans="15:17" x14ac:dyDescent="0.25">
      <c r="O216" s="24" t="s">
        <v>144</v>
      </c>
      <c r="P216" s="24">
        <v>10</v>
      </c>
      <c r="Q216" s="24">
        <v>10</v>
      </c>
    </row>
    <row r="217" spans="15:17" x14ac:dyDescent="0.25">
      <c r="O217" s="24" t="s">
        <v>142</v>
      </c>
      <c r="Q217" s="24">
        <v>30</v>
      </c>
    </row>
    <row r="218" spans="15:17" x14ac:dyDescent="0.25">
      <c r="O218" s="24" t="s">
        <v>141</v>
      </c>
      <c r="Q218" s="24">
        <v>10</v>
      </c>
    </row>
    <row r="219" spans="15:17" x14ac:dyDescent="0.25">
      <c r="O219" s="24" t="s">
        <v>140</v>
      </c>
      <c r="P219" s="24">
        <v>10</v>
      </c>
      <c r="Q219" s="24">
        <v>10</v>
      </c>
    </row>
    <row r="220" spans="15:17" x14ac:dyDescent="0.25">
      <c r="O220" s="24" t="s">
        <v>138</v>
      </c>
      <c r="P220" s="24">
        <v>16</v>
      </c>
      <c r="Q220" s="24">
        <v>16</v>
      </c>
    </row>
    <row r="221" spans="15:17" x14ac:dyDescent="0.25">
      <c r="O221" s="24" t="s">
        <v>136</v>
      </c>
      <c r="P221" s="24">
        <v>10</v>
      </c>
      <c r="Q221" s="24">
        <v>10</v>
      </c>
    </row>
    <row r="222" spans="15:17" x14ac:dyDescent="0.25">
      <c r="O222" s="24" t="s">
        <v>134</v>
      </c>
      <c r="P222" s="24">
        <v>10</v>
      </c>
      <c r="Q222" s="24">
        <v>10</v>
      </c>
    </row>
    <row r="223" spans="15:17" x14ac:dyDescent="0.25">
      <c r="O223" s="24" t="s">
        <v>132</v>
      </c>
      <c r="P223" s="24">
        <v>15</v>
      </c>
      <c r="Q223" s="24">
        <v>15</v>
      </c>
    </row>
    <row r="224" spans="15:17" x14ac:dyDescent="0.25">
      <c r="O224" s="24" t="s">
        <v>130</v>
      </c>
      <c r="P224" s="24">
        <v>22</v>
      </c>
      <c r="Q224" s="24">
        <v>22</v>
      </c>
    </row>
    <row r="225" spans="15:17" x14ac:dyDescent="0.25">
      <c r="O225" s="24" t="s">
        <v>128</v>
      </c>
      <c r="P225" s="24">
        <v>25</v>
      </c>
      <c r="Q225" s="24">
        <v>25</v>
      </c>
    </row>
    <row r="226" spans="15:17" x14ac:dyDescent="0.25">
      <c r="O226" s="24" t="s">
        <v>124</v>
      </c>
      <c r="P226" s="24">
        <v>10</v>
      </c>
      <c r="Q226" s="24">
        <v>10</v>
      </c>
    </row>
    <row r="227" spans="15:17" x14ac:dyDescent="0.25">
      <c r="O227" s="24" t="s">
        <v>119</v>
      </c>
      <c r="P227" s="24">
        <v>10</v>
      </c>
      <c r="Q227" s="24">
        <v>10</v>
      </c>
    </row>
    <row r="228" spans="15:17" x14ac:dyDescent="0.25">
      <c r="O228" s="24" t="s">
        <v>118</v>
      </c>
      <c r="P228" s="24">
        <v>10</v>
      </c>
      <c r="Q228" s="24">
        <v>10</v>
      </c>
    </row>
    <row r="229" spans="15:17" x14ac:dyDescent="0.25">
      <c r="O229" s="24" t="s">
        <v>117</v>
      </c>
      <c r="P229" s="24">
        <v>10</v>
      </c>
      <c r="Q229" s="24">
        <v>10</v>
      </c>
    </row>
    <row r="230" spans="15:17" x14ac:dyDescent="0.25">
      <c r="O230" s="24" t="s">
        <v>116</v>
      </c>
      <c r="P230" s="24">
        <v>10</v>
      </c>
      <c r="Q230" s="24">
        <v>10</v>
      </c>
    </row>
    <row r="231" spans="15:17" x14ac:dyDescent="0.25">
      <c r="O231" s="24" t="s">
        <v>114</v>
      </c>
      <c r="Q231" s="24">
        <v>50</v>
      </c>
    </row>
    <row r="232" spans="15:17" x14ac:dyDescent="0.25">
      <c r="O232" s="24" t="s">
        <v>112</v>
      </c>
      <c r="P232" s="24">
        <v>16</v>
      </c>
      <c r="Q232" s="24">
        <v>16</v>
      </c>
    </row>
    <row r="233" spans="15:17" x14ac:dyDescent="0.25">
      <c r="O233" s="24" t="s">
        <v>122</v>
      </c>
      <c r="Q233" s="24">
        <v>50</v>
      </c>
    </row>
    <row r="234" spans="15:17" x14ac:dyDescent="0.25">
      <c r="O234" s="24" t="s">
        <v>120</v>
      </c>
      <c r="P234" s="24">
        <v>16</v>
      </c>
      <c r="Q234" s="24">
        <v>16</v>
      </c>
    </row>
    <row r="235" spans="15:17" x14ac:dyDescent="0.25">
      <c r="O235" s="24" t="s">
        <v>126</v>
      </c>
      <c r="Q235" s="24">
        <v>50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ReserveMargin Inputs</vt:lpstr>
      <vt:lpstr>ITEMS-Con</vt:lpstr>
      <vt:lpstr>ConTID</vt:lpstr>
      <vt:lpstr>ConTSRM</vt:lpstr>
      <vt:lpstr>ConTSERM</vt:lpstr>
      <vt:lpstr>ConTSTRANSDUM</vt:lpstr>
      <vt:lpstr>ConTSOth</vt:lpstr>
      <vt:lpstr>ProcDataRM</vt:lpstr>
      <vt:lpstr>ConTSLabour</vt:lpstr>
      <vt:lpstr>PWR_Lab</vt:lpstr>
      <vt:lpstr>Lab.Calcs.Assumptions</vt:lpstr>
      <vt:lpstr>SAM</vt:lpstr>
      <vt:lpstr>From SAM</vt:lpstr>
      <vt:lpstr>ElecBY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</cp:lastModifiedBy>
  <dcterms:created xsi:type="dcterms:W3CDTF">2020-07-29T11:21:55Z</dcterms:created>
  <dcterms:modified xsi:type="dcterms:W3CDTF">2021-08-17T13:46:15Z</dcterms:modified>
</cp:coreProperties>
</file>