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D4066AF5-777C-4011-9DAD-D407222CA25A}" xr6:coauthVersionLast="45" xr6:coauthVersionMax="45" xr10:uidLastSave="{00000000-0000-0000-0000-000000000000}"/>
  <bookViews>
    <workbookView xWindow="3600" yWindow="-19785" windowWidth="28770" windowHeight="18810"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X101" i="16" l="1"/>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BQ28" i="6" s="1"/>
  <c r="L50" i="4"/>
  <c r="AB6" i="10" s="1"/>
  <c r="AV6" i="10" s="1"/>
  <c r="CL97" i="17"/>
  <c r="BK28" i="6"/>
  <c r="I138" i="11"/>
  <c r="BW28" i="6"/>
  <c r="I138" i="17"/>
  <c r="CI97" i="11"/>
  <c r="CK97" i="11"/>
  <c r="CG97" i="11"/>
  <c r="AI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AW6" i="10" l="1"/>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18"/>
  <c r="AH20" i="3"/>
  <c r="X20" i="3"/>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AX6" i="10" l="1"/>
  <c r="BA6" i="10" s="1"/>
  <c r="AH20" i="18"/>
  <c r="X20" i="19"/>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Z137" i="17"/>
  <c r="AG112" i="16"/>
  <c r="J113" i="16"/>
  <c r="Z178" i="17"/>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AP71" i="10"/>
  <c r="AM71" i="10"/>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N71" i="10" l="1"/>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87" i="18"/>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9" l="1"/>
  <c r="AC87" i="18"/>
  <c r="H142" i="16"/>
  <c r="AZ73" i="10"/>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AD137" i="17"/>
  <c r="AN137" i="17"/>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BW97" i="16" l="1"/>
  <c r="AO137" i="17"/>
  <c r="B188" i="9"/>
  <c r="AN137" i="16"/>
  <c r="AO137" i="16" s="1"/>
  <c r="I145" i="16"/>
  <c r="BX105" i="16"/>
  <c r="BQ35" i="6" s="1"/>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BZ97" i="16"/>
  <c r="BS27" i="6" s="1"/>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AK147" i="11"/>
  <c r="M147" i="11"/>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AK144" i="1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AK139" i="11"/>
  <c r="M139" i="11"/>
  <c r="P139" i="11" s="1"/>
  <c r="Q139" i="11" s="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78" i="11" l="1"/>
  <c r="AK142" i="11"/>
  <c r="M184" i="1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P178" i="11"/>
  <c r="Q178" i="11" s="1"/>
  <c r="R178" i="11" s="1"/>
  <c r="S178" i="11" s="1"/>
  <c r="M178" i="16"/>
  <c r="P184" i="11"/>
  <c r="Q184" i="11" s="1"/>
  <c r="R184" i="11" s="1"/>
  <c r="S184" i="11" s="1"/>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B193" i="9"/>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K151" i="16" l="1"/>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AH148"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BH98" i="16"/>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D88" i="19"/>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AE101" i="17"/>
  <c r="AN101" i="17"/>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CB100" i="16"/>
  <c r="CD100"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BG112" i="16" l="1"/>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BC100" i="17"/>
  <c r="BE100" i="17" s="1"/>
  <c r="AN99" i="17"/>
  <c r="C89" i="19"/>
  <c r="AF99" i="17"/>
  <c r="AO99" i="17"/>
  <c r="AP99" i="17"/>
  <c r="AM99" i="17"/>
  <c r="BW99" i="17" s="1"/>
  <c r="N88" i="19"/>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CD99" i="17"/>
  <c r="CL29" i="6" s="1"/>
  <c r="CB99" i="17"/>
  <c r="CJ29" i="6" s="1"/>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L157" i="8" l="1"/>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BJ113" i="17"/>
  <c r="J103" i="19" s="1"/>
  <c r="BF113" i="17"/>
  <c r="F103" i="19" s="1"/>
  <c r="BI113" i="17"/>
  <c r="I103" i="19" s="1"/>
  <c r="AJ191" i="17"/>
  <c r="BZ99" i="17"/>
  <c r="D89" i="19"/>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N89" i="19"/>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N91" i="18"/>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G126" i="8" l="1"/>
  <c r="E126" i="8"/>
  <c r="C126" i="8"/>
  <c r="H126" i="8"/>
  <c r="AF126" i="8" s="1"/>
  <c r="F126" i="8"/>
  <c r="V126" i="8" s="1"/>
  <c r="I165" i="6"/>
  <c r="J22" i="23" s="1"/>
  <c r="D126" i="8"/>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P126" i="8"/>
  <c r="X126"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J32" i="6"/>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BQ51" i="6"/>
  <c r="CA120" i="16"/>
  <c r="BT50" i="6" s="1"/>
  <c r="CK120" i="16"/>
  <c r="CG120" i="16"/>
  <c r="CJ120" i="16"/>
  <c r="CI120" i="16"/>
  <c r="CH120" i="16"/>
  <c r="K120" i="16"/>
  <c r="Z201" i="17"/>
  <c r="M148" i="17"/>
  <c r="Y107" i="16"/>
  <c r="AH107" i="16"/>
  <c r="BI103" i="17"/>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E103" i="17"/>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V191" i="11" l="1"/>
  <c r="W191" i="11" s="1"/>
  <c r="CE111" i="11" s="1"/>
  <c r="N126" i="8"/>
  <c r="AD126" i="8"/>
  <c r="O165" i="6"/>
  <c r="S165" i="6" s="1"/>
  <c r="AX28" i="6" s="1"/>
  <c r="J126" i="8"/>
  <c r="AK160" i="16"/>
  <c r="BL102" i="17"/>
  <c r="AU105" i="16"/>
  <c r="AR105" i="17"/>
  <c r="AY105" i="16"/>
  <c r="BA105" i="16"/>
  <c r="AR105" i="16"/>
  <c r="BL114" i="16"/>
  <c r="BG103" i="17"/>
  <c r="BB105" i="16"/>
  <c r="AS105" i="16"/>
  <c r="AL105" i="16"/>
  <c r="BJ103" i="17"/>
  <c r="J93" i="19" s="1"/>
  <c r="BD103" i="17"/>
  <c r="AX105" i="16"/>
  <c r="CD104" i="16"/>
  <c r="BF103" i="17"/>
  <c r="F93" i="19" s="1"/>
  <c r="BK103" i="17"/>
  <c r="K93" i="19" s="1"/>
  <c r="AW105" i="16"/>
  <c r="AV105" i="16"/>
  <c r="AJ105" i="16"/>
  <c r="AK105" i="16" s="1"/>
  <c r="AF105" i="16" s="1"/>
  <c r="AZ105" i="16"/>
  <c r="O199" i="6"/>
  <c r="S199" i="6" s="1"/>
  <c r="BD28" i="6" s="1"/>
  <c r="AI191" i="11"/>
  <c r="AE191" i="11"/>
  <c r="BD115" i="16"/>
  <c r="M189" i="16"/>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CC115" i="11"/>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P189" i="16"/>
  <c r="Q189" i="16" s="1"/>
  <c r="R189" i="16" s="1"/>
  <c r="S189"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J119" i="16"/>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41" i="6"/>
  <c r="CE39" i="6"/>
  <c r="CM103" i="11"/>
  <c r="O31" i="6"/>
  <c r="S31" i="6" s="1"/>
  <c r="Z30" i="6" s="1"/>
  <c r="BJ34" i="6"/>
  <c r="I32" i="6"/>
  <c r="H166" i="6"/>
  <c r="K19" i="23" s="1"/>
  <c r="H32" i="6"/>
  <c r="I166" i="6"/>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F160" i="8"/>
  <c r="X160" i="8"/>
  <c r="P160" i="8"/>
  <c r="S160" i="8"/>
  <c r="K160" i="8"/>
  <c r="AA160" i="8"/>
  <c r="AB160" i="8"/>
  <c r="T160" i="8"/>
  <c r="L160" i="8"/>
  <c r="AD160" i="8"/>
  <c r="V160" i="8"/>
  <c r="N160" i="8"/>
  <c r="W160" i="8"/>
  <c r="AE160" i="8"/>
  <c r="O160" i="8"/>
  <c r="AC160" i="8"/>
  <c r="U160" i="8"/>
  <c r="M160" i="8"/>
  <c r="AD127" i="8"/>
  <c r="N127" i="8"/>
  <c r="V127" i="8"/>
  <c r="AB127" i="8"/>
  <c r="T127" i="8"/>
  <c r="L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CH34" i="6"/>
  <c r="J92" i="19"/>
  <c r="CL34" i="6"/>
  <c r="CJ34" i="6"/>
  <c r="AV111" i="19"/>
  <c r="E92" i="19"/>
  <c r="K92" i="19"/>
  <c r="I93" i="19"/>
  <c r="CC38" i="6"/>
  <c r="G122" i="17"/>
  <c r="AR112" i="19" s="1"/>
  <c r="AU112" i="19" s="1"/>
  <c r="AW112" i="19" s="1"/>
  <c r="F92" i="19"/>
  <c r="H93" i="19"/>
  <c r="BY32" i="6"/>
  <c r="E93" i="19"/>
  <c r="H92" i="19"/>
  <c r="AB40" i="3"/>
  <c r="AD40" i="3" s="1"/>
  <c r="AA41" i="3"/>
  <c r="AC94" i="3"/>
  <c r="AB94" i="3"/>
  <c r="AV215" i="7"/>
  <c r="J220" i="6" s="1"/>
  <c r="P220" i="6" s="1"/>
  <c r="T220" i="6" s="1"/>
  <c r="BE49" i="6" s="1"/>
  <c r="K22"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3" i="19"/>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AG127" i="8" l="1"/>
  <c r="BH116" i="16"/>
  <c r="Y127" i="8"/>
  <c r="BI116" i="16"/>
  <c r="BD116" i="16"/>
  <c r="BK116" i="16"/>
  <c r="BE116" i="16"/>
  <c r="BF116" i="16"/>
  <c r="BJ116" i="16"/>
  <c r="BL116" i="16" s="1"/>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K162" i="16"/>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N93" i="18"/>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BD117" i="17" l="1"/>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L108" i="17"/>
  <c r="AV108" i="17"/>
  <c r="AU108" i="17"/>
  <c r="AW108" i="17"/>
  <c r="AS108" i="17"/>
  <c r="AR108" i="17"/>
  <c r="AY108" i="17"/>
  <c r="BB108" i="17"/>
  <c r="BA108" i="17"/>
  <c r="AT108" i="17"/>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BH119" i="16"/>
  <c r="BD119" i="16"/>
  <c r="BK119" i="16"/>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AK163" i="16"/>
  <c r="B205" i="9"/>
  <c r="AI120" i="16"/>
  <c r="B172" i="9" s="1"/>
  <c r="BJ119" i="16"/>
  <c r="CL122" i="16"/>
  <c r="BI119"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AJ108" i="17"/>
  <c r="BG119" i="16"/>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F119" i="16"/>
  <c r="B273" i="9"/>
  <c r="B239" i="9"/>
  <c r="AI120" i="17"/>
  <c r="BE119" i="16"/>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BL105" i="16" l="1"/>
  <c r="BE118" i="16"/>
  <c r="BK118" i="16"/>
  <c r="BI118" i="16"/>
  <c r="BJ118" i="16"/>
  <c r="BD118" i="16"/>
  <c r="G101" i="6"/>
  <c r="O101" i="6" s="1"/>
  <c r="S101" i="6" s="1"/>
  <c r="AL32" i="6" s="1"/>
  <c r="BF118" i="16"/>
  <c r="M19" i="23"/>
  <c r="H135" i="6"/>
  <c r="BJ106" i="16"/>
  <c r="J96" i="18" s="1"/>
  <c r="AX108" i="17"/>
  <c r="BC108" i="17" s="1"/>
  <c r="BF108" i="17" s="1"/>
  <c r="I135" i="6"/>
  <c r="BG118" i="16"/>
  <c r="BA108" i="16"/>
  <c r="AJ158" i="11"/>
  <c r="AJ159" i="11"/>
  <c r="AM106" i="17"/>
  <c r="BW106" i="17" s="1"/>
  <c r="BB116" i="11"/>
  <c r="AR108" i="16"/>
  <c r="AS108" i="16"/>
  <c r="AJ108" i="16"/>
  <c r="AK108" i="16" s="1"/>
  <c r="AF108" i="16" s="1"/>
  <c r="AU108" i="16"/>
  <c r="AL108" i="16"/>
  <c r="AX108" i="16"/>
  <c r="BK106" i="16"/>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K176"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AK108" i="17"/>
  <c r="AF108" i="17" s="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BL119" i="16"/>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N16" i="23" s="1"/>
  <c r="H169" i="6"/>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K96" i="18"/>
  <c r="E101" i="18"/>
  <c r="H95" i="19"/>
  <c r="G101" i="18"/>
  <c r="AB43" i="3"/>
  <c r="AD43" i="3" s="1"/>
  <c r="AC43" i="3"/>
  <c r="AE43" i="3" s="1"/>
  <c r="AF43" i="3" s="1"/>
  <c r="BC43" i="3" s="1"/>
  <c r="BE43" i="3" s="1"/>
  <c r="BG43" i="3" s="1"/>
  <c r="N36" i="6"/>
  <c r="AA98" i="3"/>
  <c r="AB98" i="3" s="1"/>
  <c r="R35" i="6"/>
  <c r="Y34" i="6" s="1"/>
  <c r="N22"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O169" i="6"/>
  <c r="S169" i="6" s="1"/>
  <c r="AX32" i="6"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D96" i="19"/>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CB106" i="17" l="1"/>
  <c r="CJ36" i="6" s="1"/>
  <c r="BL118" i="16"/>
  <c r="O135" i="6"/>
  <c r="S135" i="6" s="1"/>
  <c r="AR32" i="6" s="1"/>
  <c r="AL121" i="17"/>
  <c r="AJ121" i="17"/>
  <c r="BZ106" i="17"/>
  <c r="AV121" i="17"/>
  <c r="BC108" i="16"/>
  <c r="BE108" i="16" s="1"/>
  <c r="AO107" i="17"/>
  <c r="AX121" i="17"/>
  <c r="C97" i="19"/>
  <c r="BL106" i="16"/>
  <c r="AN107" i="16"/>
  <c r="C97" i="18"/>
  <c r="BI119" i="17"/>
  <c r="I109" i="19" s="1"/>
  <c r="AP107" i="16"/>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BQ56" i="6"/>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BD108" i="17"/>
  <c r="BK108" i="17"/>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BJ108" i="17"/>
  <c r="CB107" i="16"/>
  <c r="CF37" i="6" s="1"/>
  <c r="CD107" i="16"/>
  <c r="CH37" i="6" s="1"/>
  <c r="AI122" i="11"/>
  <c r="B105" i="9"/>
  <c r="B139" i="9"/>
  <c r="BJ108" i="16"/>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AP108" i="17"/>
  <c r="B167" i="8" s="1"/>
  <c r="AL122" i="16"/>
  <c r="BH108" i="17"/>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N96" i="1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BY36" i="6"/>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BB93" i="18"/>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CB107" i="17" l="1"/>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BL108"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09" i="16"/>
  <c r="AM109" i="16"/>
  <c r="D99" i="18" s="1"/>
  <c r="AN109" i="16"/>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L166" i="8"/>
  <c r="AE165" i="8"/>
  <c r="W165" i="8"/>
  <c r="O165" i="8"/>
  <c r="U166" i="8"/>
  <c r="M166" i="8"/>
  <c r="AC166" i="8"/>
  <c r="AA165" i="8"/>
  <c r="S165" i="8"/>
  <c r="K165" i="8"/>
  <c r="AD166" i="8"/>
  <c r="N166" i="8"/>
  <c r="V166"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F97" i="18"/>
  <c r="BY38" i="6"/>
  <c r="K103" i="18"/>
  <c r="G127" i="17"/>
  <c r="AR117" i="19" s="1"/>
  <c r="AU117" i="19" s="1"/>
  <c r="AW117" i="19" s="1"/>
  <c r="AV116" i="19"/>
  <c r="H103" i="18"/>
  <c r="G98" i="19"/>
  <c r="G103" i="18"/>
  <c r="F103" i="18"/>
  <c r="H102" i="18"/>
  <c r="E98" i="19"/>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T169" i="8" l="1"/>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W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9" i="1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AV118" i="11" l="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AZ126" i="17"/>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BL46" i="6"/>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S22"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O208" i="6" l="1"/>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H108"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AV122" i="1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G108" i="6"/>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Y122" i="11" l="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C109"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V166" i="11"/>
  <c r="W166" i="11" s="1"/>
  <c r="AH166"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AN166" i="11" l="1"/>
  <c r="AO166" i="11" s="1"/>
  <c r="BJ126" i="16"/>
  <c r="BF126" i="17"/>
  <c r="F116" i="19" s="1"/>
  <c r="AE166" i="11"/>
  <c r="AF166" i="11"/>
  <c r="AG166" i="11"/>
  <c r="AS124" i="11"/>
  <c r="BI100" i="18"/>
  <c r="BK126" i="17"/>
  <c r="K116" i="19" s="1"/>
  <c r="BI126" i="17"/>
  <c r="I116" i="19" s="1"/>
  <c r="BD126" i="17"/>
  <c r="BG126" i="17"/>
  <c r="G116" i="19" s="1"/>
  <c r="BH126" i="17"/>
  <c r="H116" i="19" s="1"/>
  <c r="BE126" i="17"/>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J166" i="11"/>
  <c r="AN165" i="11"/>
  <c r="AO165" i="11" s="1"/>
  <c r="AN167" i="11"/>
  <c r="AO167" i="11" s="1"/>
  <c r="R105" i="19"/>
  <c r="S105" i="19"/>
  <c r="S105" i="18"/>
  <c r="R105" i="18"/>
  <c r="AG108" i="8"/>
  <c r="Y108" i="8"/>
  <c r="Q108" i="8"/>
  <c r="I80" i="6"/>
  <c r="I46" i="6"/>
  <c r="E116" i="19"/>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T101" i="18"/>
  <c r="T102" i="18" s="1"/>
  <c r="T103" i="18" s="1"/>
  <c r="P145" i="9"/>
  <c r="T145" i="9" s="1"/>
  <c r="Q140" i="9"/>
  <c r="Q146" i="9"/>
  <c r="AH54" i="3"/>
  <c r="X54" i="3"/>
  <c r="AH54" i="19"/>
  <c r="AH54" i="18"/>
  <c r="X54" i="18"/>
  <c r="X54" i="19"/>
  <c r="BB101" i="18"/>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AS130" i="16" l="1"/>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BH128" i="17"/>
  <c r="H118" i="19" s="1"/>
  <c r="J141" i="8"/>
  <c r="H215" i="6"/>
  <c r="H181" i="6"/>
  <c r="AA142" i="8"/>
  <c r="S142" i="8"/>
  <c r="K142" i="8"/>
  <c r="M175" i="8"/>
  <c r="AC175" i="8"/>
  <c r="U175" i="8"/>
  <c r="K175" i="8"/>
  <c r="J175" i="8"/>
  <c r="AA175" i="8"/>
  <c r="S175" i="8"/>
  <c r="H113" i="6"/>
  <c r="Z19" i="23" s="1"/>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BG128" i="17"/>
  <c r="G118" i="19" s="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U103" i="18"/>
  <c r="V103" i="18" s="1"/>
  <c r="BI103" i="18" s="1"/>
  <c r="U102" i="18"/>
  <c r="V102" i="18" s="1"/>
  <c r="BI102" i="18" s="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BD128" i="17" l="1"/>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B176" i="8"/>
  <c r="T176" i="8"/>
  <c r="L176" i="8"/>
  <c r="Z175" i="8"/>
  <c r="H115" i="6"/>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BF129" i="17" l="1"/>
  <c r="F119" i="19" s="1"/>
  <c r="L118" i="19"/>
  <c r="BC130" i="17"/>
  <c r="BE130" i="17" s="1"/>
  <c r="E120" i="19" s="1"/>
  <c r="BG130" i="16"/>
  <c r="BE130" i="16"/>
  <c r="BJ130" i="16"/>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BI130" i="17"/>
  <c r="I120" i="19" s="1"/>
  <c r="AQ119" i="16"/>
  <c r="D109" i="18"/>
  <c r="N109" i="18" s="1"/>
  <c r="Q109" i="18" s="1"/>
  <c r="AH110" i="8"/>
  <c r="AK121" i="17"/>
  <c r="CM121" i="17"/>
  <c r="AH122" i="17"/>
  <c r="G284" i="9"/>
  <c r="H284" i="9"/>
  <c r="J284" i="9"/>
  <c r="AH208" i="11"/>
  <c r="AG208" i="11"/>
  <c r="AI208" i="11"/>
  <c r="AF208" i="11"/>
  <c r="BG130" i="17"/>
  <c r="G120" i="19" s="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20"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G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O178" i="8" l="1"/>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P120" i="19"/>
  <c r="BL130" i="17"/>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P145" i="8"/>
  <c r="X145" i="8"/>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AC22" i="23" l="1"/>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30" i="11"/>
  <c r="CE60" i="6" s="1"/>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H186"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AD19" i="23" l="1"/>
  <c r="H118" i="6"/>
  <c r="AE19" i="23" s="1"/>
  <c r="G220" i="6"/>
  <c r="Z145" i="8"/>
  <c r="H153" i="6" s="1"/>
  <c r="I220" i="6"/>
  <c r="O220" i="6" s="1"/>
  <c r="S220" i="6" s="1"/>
  <c r="BD49" i="6" s="1"/>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H119" i="6"/>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Y181" i="8" l="1"/>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Z182" i="8" s="1"/>
  <c r="L182" i="8"/>
  <c r="D149" i="8"/>
  <c r="I149" i="8"/>
  <c r="Q149" i="8" s="1"/>
  <c r="H120" i="6"/>
  <c r="AG19" i="23" s="1"/>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H223" i="6" l="1"/>
  <c r="H121" i="6"/>
  <c r="Z148" i="8"/>
  <c r="V183" i="8"/>
  <c r="AF183" i="8"/>
  <c r="I121" i="6"/>
  <c r="O120" i="6"/>
  <c r="S120" i="6" s="1"/>
  <c r="AL51" i="6" s="1"/>
  <c r="AG22" i="23"/>
  <c r="AH148" i="8"/>
  <c r="I122" i="6" s="1"/>
  <c r="G223" i="6"/>
  <c r="O223" i="6" s="1"/>
  <c r="S223" i="6" s="1"/>
  <c r="BD52" i="6" s="1"/>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H122" i="6"/>
  <c r="AI19" i="23" s="1"/>
  <c r="H156" i="6"/>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O121" i="6" l="1"/>
  <c r="S121" i="6" s="1"/>
  <c r="AL52" i="6" s="1"/>
  <c r="AI16" i="23"/>
  <c r="G156" i="6"/>
  <c r="Y150" i="8"/>
  <c r="I156" i="6"/>
  <c r="O156" i="6" s="1"/>
  <c r="S156" i="6" s="1"/>
  <c r="AR53" i="6" s="1"/>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H157" i="6" l="1"/>
  <c r="AI22" i="23"/>
  <c r="R150" i="8"/>
  <c r="F114" i="11"/>
  <c r="D142" i="7" s="1"/>
  <c r="I157" i="6"/>
  <c r="I191" i="6"/>
  <c r="AJ22" i="23" s="1"/>
  <c r="R184" i="8"/>
  <c r="G192" i="6" s="1"/>
  <c r="AF130" i="11"/>
  <c r="BV130" i="11"/>
  <c r="BY130" i="1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G158" i="6"/>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AK16" i="23"/>
  <c r="O56" i="6"/>
  <c r="S56" i="6" s="1"/>
  <c r="Z55" i="6" s="1"/>
  <c r="T119" i="8"/>
  <c r="AB119" i="8"/>
  <c r="L119" i="8"/>
  <c r="C120" i="3"/>
  <c r="BL60" i="6"/>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I158" i="6" l="1"/>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O158" i="6"/>
  <c r="S158" i="6" s="1"/>
  <c r="AR55" i="6" s="1"/>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24" i="6" l="1"/>
  <c r="S124" i="6" s="1"/>
  <c r="AL55" i="6" s="1"/>
  <c r="AK19" i="23"/>
  <c r="R152" i="8"/>
  <c r="G126" i="6" s="1"/>
  <c r="AH152" i="8"/>
  <c r="I126" i="6" s="1"/>
  <c r="AM22" i="23"/>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0" i="6" l="1"/>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G229" i="6"/>
  <c r="P155" i="8"/>
  <c r="X155" i="8"/>
  <c r="AF155" i="8"/>
  <c r="R121" i="8"/>
  <c r="I60" i="6"/>
  <c r="I94" i="6"/>
  <c r="O59" i="6"/>
  <c r="S59" i="6" s="1"/>
  <c r="Z58" i="6" s="1"/>
  <c r="H94" i="6"/>
  <c r="H60" i="6"/>
  <c r="S119" i="18"/>
  <c r="R119" i="18"/>
  <c r="M155" i="8"/>
  <c r="G60" i="6"/>
  <c r="G94" i="6"/>
  <c r="AQ130" i="16"/>
  <c r="D120" i="18"/>
  <c r="N120" i="18" s="1"/>
  <c r="Q120" i="18" s="1"/>
  <c r="AH121" i="8"/>
  <c r="AD155"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O160" i="6" l="1"/>
  <c r="S160" i="6" s="1"/>
  <c r="AR57" i="6" s="1"/>
  <c r="S155" i="8"/>
  <c r="T155" i="8"/>
  <c r="O194" i="6"/>
  <c r="S194" i="6" s="1"/>
  <c r="AX57" i="6" s="1"/>
  <c r="AM16" i="23"/>
  <c r="H195" i="6"/>
  <c r="AG189" i="8"/>
  <c r="G127" i="6"/>
  <c r="AN16" i="23" s="1"/>
  <c r="O155" i="8"/>
  <c r="N189" i="8"/>
  <c r="I229" i="6"/>
  <c r="O229" i="6" s="1"/>
  <c r="S229" i="6" s="1"/>
  <c r="BD58" i="6" s="1"/>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O195" i="6"/>
  <c r="S195" i="6" s="1"/>
  <c r="AX58" i="6" s="1"/>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AO19" i="23" l="1"/>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230" i="6"/>
  <c r="S230" i="6" s="1"/>
  <c r="BD59" i="6" s="1"/>
  <c r="H231" i="6"/>
  <c r="O231" i="6" s="1"/>
  <c r="S231" i="6" s="1"/>
  <c r="BD60" i="6" s="1"/>
  <c r="G197" i="6"/>
  <c r="O162" i="6"/>
  <c r="S162" i="6" s="1"/>
  <c r="AR59" i="6" s="1"/>
  <c r="G129" i="6"/>
  <c r="O163" i="6"/>
  <c r="S163" i="6" s="1"/>
  <c r="AR60" i="6" s="1"/>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W20" i="23"/>
  <c r="P109" i="6"/>
  <c r="T109" i="6" s="1"/>
  <c r="AM40" i="6" s="1"/>
  <c r="V20" i="23"/>
  <c r="T110" i="6"/>
  <c r="AM41" i="6" s="1"/>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X20" i="23"/>
  <c r="P97" i="6"/>
  <c r="T97" i="6" s="1"/>
  <c r="AM28" i="6" s="1"/>
  <c r="J20" i="23"/>
  <c r="T111" i="6"/>
  <c r="AM42" i="6" s="1"/>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N20" i="23"/>
  <c r="T101" i="6"/>
  <c r="AM32" i="6" s="1"/>
  <c r="J114" i="6"/>
  <c r="J148" i="6"/>
  <c r="P148" i="6" s="1"/>
  <c r="T148" i="6" s="1"/>
  <c r="AS45" i="6" s="1"/>
  <c r="J102" i="6"/>
  <c r="J136" i="6"/>
  <c r="P136" i="6" s="1"/>
  <c r="T136" i="6" s="1"/>
  <c r="AS33" i="6" s="1"/>
  <c r="Z166" i="7"/>
  <c r="AF166" i="7" s="1"/>
  <c r="AV166" i="7" s="1"/>
  <c r="Z178" i="7"/>
  <c r="AF178" i="7" s="1"/>
  <c r="AV178" i="7" s="1"/>
  <c r="H179" i="7"/>
  <c r="P102" i="6" l="1"/>
  <c r="O20" i="23"/>
  <c r="P114" i="6"/>
  <c r="T114" i="6" s="1"/>
  <c r="AM45" i="6" s="1"/>
  <c r="AA20" i="23"/>
  <c r="T102" i="6"/>
  <c r="AM33" i="6" s="1"/>
  <c r="J103" i="6"/>
  <c r="J137" i="6"/>
  <c r="P137" i="6" s="1"/>
  <c r="T137" i="6" s="1"/>
  <c r="AS34" i="6" s="1"/>
  <c r="J115" i="6"/>
  <c r="J149" i="6"/>
  <c r="P149" i="6" s="1"/>
  <c r="T149" i="6" s="1"/>
  <c r="AS46" i="6" s="1"/>
  <c r="Z179" i="7"/>
  <c r="AF179" i="7" s="1"/>
  <c r="AV179" i="7" s="1"/>
  <c r="H180" i="7"/>
  <c r="Z167" i="7"/>
  <c r="AF167" i="7" s="1"/>
  <c r="AV167" i="7" s="1"/>
  <c r="P115" i="6" l="1"/>
  <c r="AB20" i="23"/>
  <c r="P103" i="6"/>
  <c r="T103" i="6" s="1"/>
  <c r="AM34" i="6" s="1"/>
  <c r="P20" i="23"/>
  <c r="T115" i="6"/>
  <c r="AM46" i="6" s="1"/>
  <c r="J116" i="6"/>
  <c r="J150" i="6"/>
  <c r="P150" i="6" s="1"/>
  <c r="T150" i="6" s="1"/>
  <c r="AS47" i="6" s="1"/>
  <c r="J104" i="6"/>
  <c r="J138" i="6"/>
  <c r="P138" i="6" s="1"/>
  <c r="T138" i="6" s="1"/>
  <c r="AS35" i="6" s="1"/>
  <c r="H181" i="7"/>
  <c r="Z180" i="7"/>
  <c r="AF180" i="7" s="1"/>
  <c r="AV180" i="7" s="1"/>
  <c r="Z168" i="7"/>
  <c r="AF168" i="7" s="1"/>
  <c r="AV168" i="7" s="1"/>
  <c r="P104" i="6" l="1"/>
  <c r="Q20" i="23"/>
  <c r="P116" i="6"/>
  <c r="AC20" i="23"/>
  <c r="T116" i="6"/>
  <c r="AM47" i="6" s="1"/>
  <c r="T104" i="6"/>
  <c r="AM35" i="6" s="1"/>
  <c r="J117" i="6"/>
  <c r="J151" i="6"/>
  <c r="P151" i="6" s="1"/>
  <c r="T151" i="6" s="1"/>
  <c r="AS48" i="6" s="1"/>
  <c r="J105" i="6"/>
  <c r="J139" i="6"/>
  <c r="P139" i="6" s="1"/>
  <c r="T139" i="6" s="1"/>
  <c r="AS36" i="6" s="1"/>
  <c r="Z169" i="7"/>
  <c r="AF169" i="7" s="1"/>
  <c r="AV169" i="7" s="1"/>
  <c r="Z181" i="7"/>
  <c r="AF181" i="7" s="1"/>
  <c r="AV181" i="7" s="1"/>
  <c r="H182" i="7"/>
  <c r="P105" i="6" l="1"/>
  <c r="R20" i="23"/>
  <c r="P117" i="6"/>
  <c r="T117" i="6" s="1"/>
  <c r="AM48" i="6" s="1"/>
  <c r="AD20" i="23"/>
  <c r="T105" i="6"/>
  <c r="AM36" i="6" s="1"/>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AE20" i="23"/>
  <c r="P106" i="6"/>
  <c r="T106" i="6" s="1"/>
  <c r="AM37" i="6" s="1"/>
  <c r="S20" i="23"/>
  <c r="T118" i="6"/>
  <c r="AM49" i="6" s="1"/>
  <c r="J119" i="6"/>
  <c r="J153" i="6"/>
  <c r="P153" i="6" s="1"/>
  <c r="T153" i="6" s="1"/>
  <c r="AS50" i="6" s="1"/>
  <c r="J107" i="6"/>
  <c r="J141" i="6"/>
  <c r="P141" i="6" s="1"/>
  <c r="T141" i="6" s="1"/>
  <c r="AS38" i="6" s="1"/>
  <c r="J108" i="6"/>
  <c r="J142" i="6"/>
  <c r="P142" i="6" s="1"/>
  <c r="T142" i="6" s="1"/>
  <c r="AS39" i="6" s="1"/>
  <c r="Z183" i="7"/>
  <c r="AF183" i="7" s="1"/>
  <c r="AV183" i="7" s="1"/>
  <c r="H184" i="7"/>
  <c r="P107" i="6" l="1"/>
  <c r="T20" i="23"/>
  <c r="P119" i="6"/>
  <c r="AF20" i="23"/>
  <c r="P108" i="6"/>
  <c r="U20" i="23"/>
  <c r="T107" i="6"/>
  <c r="AM38" i="6" s="1"/>
  <c r="T108" i="6"/>
  <c r="AM39" i="6" s="1"/>
  <c r="T119" i="6"/>
  <c r="AM50" i="6" s="1"/>
  <c r="J120" i="6"/>
  <c r="J154" i="6"/>
  <c r="P154" i="6" s="1"/>
  <c r="T154" i="6" s="1"/>
  <c r="AS51" i="6" s="1"/>
  <c r="H185" i="7"/>
  <c r="Z184" i="7"/>
  <c r="AF184" i="7" s="1"/>
  <c r="AV184" i="7" s="1"/>
  <c r="P120" i="6" l="1"/>
  <c r="AG20" i="23"/>
  <c r="T120" i="6"/>
  <c r="AM51" i="6" s="1"/>
  <c r="J121" i="6"/>
  <c r="J155" i="6"/>
  <c r="P155" i="6" s="1"/>
  <c r="T155" i="6" s="1"/>
  <c r="AS52" i="6" s="1"/>
  <c r="H186" i="7"/>
  <c r="Z185" i="7"/>
  <c r="AF185" i="7" s="1"/>
  <c r="AV185" i="7" s="1"/>
  <c r="P121" i="6" l="1"/>
  <c r="AH20" i="23"/>
  <c r="T121" i="6"/>
  <c r="AM52" i="6" s="1"/>
  <c r="J122" i="6"/>
  <c r="J156" i="6"/>
  <c r="P156" i="6" s="1"/>
  <c r="T156" i="6" s="1"/>
  <c r="AS53" i="6" s="1"/>
  <c r="Z186" i="7"/>
  <c r="AF186" i="7" s="1"/>
  <c r="AV186" i="7" s="1"/>
  <c r="H187" i="7"/>
  <c r="P122" i="6" l="1"/>
  <c r="AI20" i="23"/>
  <c r="T122" i="6"/>
  <c r="AM53" i="6" s="1"/>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AK20" i="23"/>
  <c r="T124" i="6"/>
  <c r="AM55" i="6" s="1"/>
  <c r="J125" i="6"/>
  <c r="J159" i="6"/>
  <c r="P159" i="6" s="1"/>
  <c r="T159" i="6" s="1"/>
  <c r="AS56" i="6" s="1"/>
  <c r="Z189" i="7"/>
  <c r="AF189" i="7" s="1"/>
  <c r="AV189" i="7" s="1"/>
  <c r="H190" i="7"/>
  <c r="P125" i="6" l="1"/>
  <c r="AL20" i="23"/>
  <c r="T125" i="6"/>
  <c r="AM56" i="6" s="1"/>
  <c r="J126" i="6"/>
  <c r="J160" i="6"/>
  <c r="P160" i="6" s="1"/>
  <c r="T160" i="6" s="1"/>
  <c r="AS57" i="6" s="1"/>
  <c r="H191" i="7"/>
  <c r="Z190" i="7"/>
  <c r="AF190" i="7" s="1"/>
  <c r="AV190" i="7" s="1"/>
  <c r="P126" i="6" l="1"/>
  <c r="AM20" i="23"/>
  <c r="T126" i="6"/>
  <c r="AM57" i="6" s="1"/>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AO20" i="23"/>
  <c r="T128" i="6"/>
  <c r="AM59" i="6" s="1"/>
  <c r="J129" i="6"/>
  <c r="J163" i="6"/>
  <c r="P163" i="6" s="1"/>
  <c r="T163" i="6" s="1"/>
  <c r="AS60" i="6" s="1"/>
  <c r="R260" i="1"/>
  <c r="O89" i="19" s="1"/>
  <c r="Q89" i="19" s="1"/>
  <c r="R259" i="1"/>
  <c r="O88" i="19" s="1"/>
  <c r="Q88" i="19" s="1"/>
  <c r="P129" i="6" l="1"/>
  <c r="AP20" i="23"/>
  <c r="T129" i="6"/>
  <c r="AM60" i="6" s="1"/>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M99" i="6" l="1"/>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M102" i="6" l="1"/>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M104" i="6" l="1"/>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M105" i="6" l="1"/>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M166" i="6" l="1"/>
  <c r="K18" i="23"/>
  <c r="M171" i="6"/>
  <c r="P18" i="23"/>
  <c r="M170" i="6"/>
  <c r="O18" i="23"/>
  <c r="M169" i="6"/>
  <c r="N18" i="23"/>
  <c r="M168" i="6"/>
  <c r="M18" i="23"/>
  <c r="M172" i="6"/>
  <c r="Q18" i="23"/>
  <c r="BV37" i="6"/>
  <c r="N142" i="6"/>
  <c r="R142" i="6" s="1"/>
  <c r="N141" i="6"/>
  <c r="R141" i="6" s="1"/>
  <c r="N166" i="6"/>
  <c r="R166" i="6" s="1"/>
  <c r="AW29" i="6" s="1"/>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71" i="6" l="1"/>
  <c r="AW34" i="6" s="1"/>
  <c r="M173" i="6"/>
  <c r="R18" i="23"/>
  <c r="R172" i="6"/>
  <c r="AW35" i="6" s="1"/>
  <c r="M167" i="6"/>
  <c r="L18" i="23"/>
  <c r="BV38" i="6"/>
  <c r="BV39" i="6"/>
  <c r="U141" i="6"/>
  <c r="AQ38" i="6"/>
  <c r="AT38" i="6" s="1"/>
  <c r="AQ39" i="6"/>
  <c r="AT39" i="6" s="1"/>
  <c r="U142" i="6"/>
  <c r="U166" i="6"/>
  <c r="AZ29" i="6" s="1"/>
  <c r="N173" i="6"/>
  <c r="R173" i="6" s="1"/>
  <c r="AW36" i="6" s="1"/>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67" i="6" l="1"/>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<sst xmlns="http://schemas.openxmlformats.org/spreadsheetml/2006/main" count="3687" uniqueCount="827">
  <si>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</si>
  <si>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</si>
  <si>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</si>
  <si>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</si>
  <si>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</si>
  <si>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</si>
  <si>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</si>
  <si>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</si>
  <si>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</si>
  <si>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</si>
  <si>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</si>
  <si>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</si>
  <si>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</si>
  <si>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</si>
  <si>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</si>
  <si>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</si>
  <si>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</si>
  <si>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</si>
  <si>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</si>
  <si>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</si>
  <si>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</si>
  <si>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</si>
  <si>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</si>
  <si>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</si>
  <si>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</si>
  <si>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</si>
  <si>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</si>
  <si>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</si>
  <si>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</si>
  <si>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</si>
  <si>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</si>
  <si>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</si>
  <si>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</si>
  <si>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</si>
  <si>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</si>
  <si>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</si>
  <si>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</si>
  <si>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</si>
  <si>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</si>
  <si>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</si>
  <si>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</si>
  <si>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</si>
  <si>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</si>
  <si>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</si>
  <si>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</si>
  <si>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</si>
  <si>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</si>
  <si>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</si>
  <si>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</si>
  <si>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</si>
  <si>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</si>
  <si>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</si>
  <si>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</si>
  <si>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</si>
  <si>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</si>
  <si>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</si>
  <si>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</si>
  <si>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</si>
  <si>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</si>
  <si>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</si>
  <si>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</si>
  <si>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</si>
  <si>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</si>
  <si>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</si>
  <si>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</si>
  <si>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</si>
  <si>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</si>
  <si>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</si>
  <si>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</si>
  <si>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</si>
  <si>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</si>
  <si>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</si>
  <si>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</si>
  <si>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</si>
  <si>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</si>
  <si>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</si>
  <si>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</si>
  <si>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</si>
  <si>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</si>
  <si>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</si>
  <si>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</si>
  <si>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</si>
  <si>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</si>
  <si>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</si>
  <si>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</si>
  <si>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</si>
  <si>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</si>
  <si>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</si>
  <si>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</si>
  <si>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</si>
  <si>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</si>
  <si>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</si>
  <si>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</si>
  <si>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</si>
  <si>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</si>
  <si>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</si>
  <si>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</si>
  <si>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</si>
  <si>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</si>
  <si>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</si>
  <si>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</si>
  <si>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</si>
  <si>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</si>
  <si>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</si>
  <si>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</si>
  <si>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</si>
  <si>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</si>
  <si>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</si>
  <si>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</si>
  <si>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</si>
  <si>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</si>
  <si>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</si>
  <si>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</si>
  <si>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</si>
  <si>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</si>
  <si>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</si>
  <si>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</si>
  <si>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</si>
  <si>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</si>
  <si>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</si>
  <si>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</si>
  <si>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</si>
  <si>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</si>
  <si>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</si>
  <si>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</si>
  <si>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</si>
  <si>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</si>
  <si>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</si>
  <si>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</si>
  <si>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</si>
  <si>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</si>
  <si>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</si>
  <si>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</si>
  <si>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</si>
  <si>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</si>
  <si>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</si>
  <si>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</si>
  <si>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</si>
  <si>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</si>
  <si>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</si>
  <si>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</si>
  <si>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</si>
  <si>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</si>
  <si>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</si>
  <si>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</si>
  <si>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</si>
  <si>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</si>
  <si>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</si>
  <si>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</si>
  <si>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</si>
  <si>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</si>
  <si>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</si>
  <si>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</si>
  <si>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</si>
  <si>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</si>
  <si>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</si>
  <si>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</si>
  <si>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</si>
  <si>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</si>
  <si>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</si>
  <si>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</si>
  <si>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</si>
  <si>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</si>
  <si>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</si>
  <si>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</si>
  <si>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</si>
  <si>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</si>
  <si>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</si>
  <si>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</si>
  <si>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</si>
  <si>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</si>
  <si>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</si>
  <si>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</si>
  <si>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</si>
  <si>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</si>
  <si>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</si>
  <si>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</si>
  <si>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</si>
  <si>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</si>
  <si>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</si>
  <si>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</si>
  <si>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</si>
  <si>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</si>
  <si>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</si>
  <si>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</si>
  <si>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</si>
  <si>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</si>
  <si>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</si>
  <si>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</si>
  <si>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</si>
  <si>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</si>
  <si>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</si>
  <si>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</si>
  <si>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</si>
  <si>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</si>
  <si>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</si>
  <si>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</si>
  <si>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</si>
  <si>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</si>
  <si>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</si>
  <si>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</si>
  <si>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</si>
  <si>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</si>
  <si>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</si>
  <si>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</si>
  <si>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</si>
  <si>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</si>
  <si>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</si>
  <si>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</si>
  <si>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</si>
  <si>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</si>
  <si>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</si>
  <si>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</si>
  <si>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</si>
  <si>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</si>
  <si>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</si>
  <si>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</si>
  <si>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</si>
  <si>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</si>
  <si>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</si>
  <si>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</si>
  <si>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</si>
  <si>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</si>
  <si>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</si>
  <si>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</si>
  <si>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</si>
  <si>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</si>
  <si>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</si>
  <si>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</si>
  <si>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</si>
  <si>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</si>
  <si>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</si>
  <si>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</si>
  <si>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</si>
  <si>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</si>
  <si>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</si>
  <si>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</si>
  <si>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</si>
  <si>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</si>
  <si>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</si>
  <si>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</si>
  <si>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</si>
  <si>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</si>
  <si>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</si>
  <si>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</si>
  <si>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</si>
  <si>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</si>
  <si>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</si>
  <si>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</si>
  <si>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</si>
  <si>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</si>
  <si>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</si>
  <si>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</si>
  <si>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</si>
  <si>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</si>
  <si>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</si>
  <si>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</si>
  <si>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</si>
  <si>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</si>
  <si>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</si>
  <si>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</si>
  <si>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</si>
  <si>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</si>
  <si>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</si>
  <si>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</si>
  <si>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</si>
  <si>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</si>
  <si>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</si>
  <si>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</si>
  <si>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</si>
  <si>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</si>
  <si>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</si>
  <si>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</si>
  <si>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</si>
  <si>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</si>
  <si>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</si>
  <si>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</si>
  <si>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</si>
  <si>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</si>
  <si>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</si>
  <si>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</si>
  <si>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</si>
  <si>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</si>
  <si>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</si>
  <si>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</si>
  <si>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</si>
  <si>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</si>
  <si>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</si>
  <si>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</si>
  <si>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</si>
  <si>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</si>
  <si>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</si>
  <si>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</si>
  <si>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</si>
  <si>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</si>
  <si>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</si>
  <si>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</si>
  <si>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</si>
  <si>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</si>
  <si>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</si>
  <si>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</si>
  <si>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</si>
  <si>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</si>
  <si>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</si>
  <si>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</si>
  <si>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</si>
  <si>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</si>
  <si>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</si>
  <si>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</si>
  <si>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</si>
  <si>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</si>
  <si>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</si>
  <si>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</si>
  <si>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</si>
  <si>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</si>
  <si>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</si>
  <si>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</si>
  <si>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</si>
  <si>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</si>
  <si>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</si>
  <si>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</si>
  <si>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</si>
  <si>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</si>
  <si>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</si>
  <si>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</si>
  <si>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</si>
  <si>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</si>
  <si>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</si>
  <si>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</si>
  <si>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</si>
  <si>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</si>
  <si>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</si>
  <si>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</si>
  <si>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</si>
  <si>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</si>
  <si>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</si>
  <si>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</si>
  <si>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</si>
  <si>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</si>
  <si>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</si>
  <si>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</si>
  <si>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</si>
  <si>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</si>
  <si>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</si>
  <si>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</si>
  <si>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</si>
  <si>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</si>
  <si>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</si>
  <si>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</si>
  <si>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</si>
  <si>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</si>
  <si>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</si>
  <si>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</si>
  <si>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</si>
  <si>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</si>
  <si>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</si>
  <si>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</si>
  <si>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</si>
  <si>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</si>
  <si>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</si>
  <si>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</si>
  <si>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</si>
  <si>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</si>
  <si>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</si>
  <si>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</si>
  <si>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</si>
  <si>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</si>
  <si>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</si>
  <si>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</si>
  <si>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</si>
  <si>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</si>
  <si>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</si>
  <si>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</si>
  <si>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</si>
  <si>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</si>
  <si>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</si>
  <si>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</si>
  <si>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</si>
  <si>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</si>
  <si>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</si>
  <si>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</si>
  <si>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</si>
  <si>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</si>
  <si>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</si>
  <si>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</si>
  <si>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</si>
  <si>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</si>
  <si>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</si>
  <si>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</si>
  <si>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</si>
  <si>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</si>
  <si>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</si>
  <si>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</si>
  <si>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</si>
  <si>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</si>
  <si>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</si>
  <si>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</si>
  <si>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</si>
  <si>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</si>
  <si>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</si>
  <si>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</si>
  <si>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</si>
  <si>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</si>
  <si>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</si>
  <si>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</si>
  <si>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</si>
  <si>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</si>
  <si>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</si>
  <si>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</si>
  <si>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</si>
  <si>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</si>
  <si>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</si>
  <si>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</si>
  <si>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</si>
  <si>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</si>
  <si>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</si>
  <si>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</si>
  <si>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</si>
  <si>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</si>
  <si>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</si>
  <si>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</si>
  <si>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</si>
  <si>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</si>
  <si>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</si>
  <si>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</si>
  <si>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</si>
  <si>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</si>
  <si>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</si>
  <si>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</si>
  <si>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</si>
  <si>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</si>
  <si>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</si>
  <si>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</si>
  <si>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</si>
  <si>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</si>
  <si>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</si>
  <si>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</si>
  <si>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</si>
  <si>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</si>
  <si>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</si>
  <si>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</si>
  <si>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</si>
  <si>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</si>
  <si>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</si>
  <si>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</si>
  <si>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</si>
  <si>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</si>
  <si>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</si>
  <si>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</si>
  <si>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</si>
  <si>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</si>
  <si>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</si>
  <si>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</si>
  <si>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</si>
  <si>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</si>
  <si>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</si>
  <si>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</si>
  <si>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</si>
  <si>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</si>
  <si>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</si>
  <si>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</si>
  <si>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</si>
  <si>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</si>
  <si>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</si>
  <si>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</si>
  <si>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</si>
  <si>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</si>
  <si>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</si>
  <si>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</si>
  <si>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</si>
  <si>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</si>
  <si>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</si>
  <si>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</si>
  <si>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</si>
  <si>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</si>
  <si>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</si>
  <si>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</si>
  <si>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</si>
  <si>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</si>
  <si>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</si>
  <si>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</si>
  <si>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</si>
  <si>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</si>
  <si>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</si>
  <si>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</si>
  <si>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</si>
  <si>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</si>
  <si>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</si>
  <si>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</si>
  <si>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</si>
  <si>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</si>
  <si>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</si>
  <si>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</si>
  <si>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</si>
  <si>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</si>
  <si>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</si>
  <si>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</si>
  <si>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</si>
  <si>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</si>
  <si>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</si>
  <si>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</si>
  <si>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</si>
  <si>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</si>
  <si>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</si>
  <si>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</si>
  <si>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</si>
  <si>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</si>
  <si>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</si>
  <si>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</si>
  <si>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</si>
  <si>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</si>
  <si>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</si>
  <si>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</si>
  <si>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</si>
  <si>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</si>
  <si>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</si>
  <si>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</si>
  <si>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</si>
  <si>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</si>
  <si>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</si>
  <si>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</si>
  <si>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</si>
  <si>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</si>
  <si>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</si>
  <si>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</si>
  <si>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</si>
  <si>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</si>
  <si>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</si>
  <si>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</si>
  <si>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</si>
  <si>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</si>
  <si>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</si>
  <si>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</si>
  <si>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</si>
  <si>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</si>
  <si>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</si>
  <si>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</si>
  <si>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</si>
  <si>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</si>
  <si>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</si>
  <si>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</si>
  <si>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</si>
  <si>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</si>
  <si>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</si>
  <si>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</si>
  <si>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</si>
  <si>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</si>
  <si>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</si>
  <si>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</si>
  <si>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</si>
  <si>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</si>
  <si>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</si>
  <si>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</si>
  <si>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</si>
  <si>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</si>
  <si>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</si>
  <si>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</si>
  <si>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</si>
  <si>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</si>
  <si>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</si>
  <si>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</si>
  <si>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</si>
  <si>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</si>
  <si>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</si>
  <si>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</si>
  <si>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</si>
  <si>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</si>
  <si>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</si>
  <si>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</si>
  <si>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</si>
  <si>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</si>
  <si>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</si>
  <si>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</si>
  <si>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</si>
  <si>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</si>
  <si>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</si>
  <si>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</si>
  <si>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</si>
  <si>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</si>
  <si>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</si>
  <si>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</si>
  <si>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</si>
  <si>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</si>
  <si>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</si>
  <si>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</si>
  <si>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</si>
  <si>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</si>
  <si>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</si>
  <si>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</si>
  <si>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</si>
  <si>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</si>
  <si>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</si>
  <si>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</si>
  <si>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</si>
  <si>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</si>
  <si>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</si>
  <si>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</si>
  <si>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</si>
  <si>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</si>
  <si>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</si>
  <si>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</si>
  <si>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</si>
  <si>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</si>
  <si>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</si>
  <si>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</si>
  <si>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</si>
  <si>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</si>
  <si>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</si>
  <si>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</si>
  <si>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</si>
  <si>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</si>
  <si>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</si>
  <si>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</si>
  <si>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</si>
  <si>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</si>
  <si>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</si>
  <si>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</si>
  <si>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</si>
  <si>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</si>
  <si>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</si>
  <si>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</si>
  <si>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</si>
  <si>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</si>
  <si>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</si>
  <si>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</si>
  <si>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</si>
  <si>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</si>
  <si>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</si>
  <si>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</si>
  <si>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</si>
  <si>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</si>
  <si>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</si>
  <si>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</si>
  <si>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</si>
  <si>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</si>
  <si>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</si>
  <si>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</si>
  <si>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</si>
  <si>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</si>
  <si>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</si>
  <si>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</si>
  <si>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</si>
  <si>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</si>
  <si>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</si>
  <si>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</si>
  <si>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</si>
  <si>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</si>
  <si>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</si>
  <si>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</si>
  <si>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</si>
  <si>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</si>
  <si>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</si>
  <si>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</si>
  <si>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</si>
  <si>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</si>
  <si>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</si>
  <si>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</si>
  <si>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</si>
  <si>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</si>
  <si>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</si>
  <si>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</si>
  <si>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</si>
  <si>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</si>
  <si>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</si>
  <si>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</si>
  <si>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</si>
  <si>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</si>
  <si>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</si>
  <si>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</si>
  <si>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</si>
  <si>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</si>
  <si>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</si>
  <si>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</si>
  <si>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</si>
  <si>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</si>
  <si>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</si>
  <si>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</si>
  <si>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</si>
  <si>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</si>
  <si>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</si>
  <si>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</si>
  <si>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</si>
  <si>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</si>
  <si>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</si>
  <si>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</si>
  <si>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</si>
  <si>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</si>
  <si>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</si>
  <si>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</si>
  <si>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</si>
  <si>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</si>
  <si>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</si>
  <si>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</si>
  <si>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</si>
  <si>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</si>
  <si>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</si>
  <si>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</si>
  <si>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</si>
  <si>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</si>
  <si>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</si>
  <si>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</si>
  <si>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</si>
  <si>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</si>
  <si>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</si>
  <si>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</si>
  <si>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</si>
  <si>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</si>
  <si>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</si>
  <si>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</si>
  <si>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</si>
  <si>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</si>
  <si>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</si>
  <si>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</si>
  <si>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</si>
  <si>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</si>
  <si>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</si>
  <si>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</si>
  <si>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</si>
  <si>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</si>
  <si>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</si>
  <si>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</si>
  <si>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</si>
  <si>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</si>
  <si>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</si>
  <si>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</si>
  <si>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</si>
  <si>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</si>
  <si>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</si>
  <si>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</si>
  <si>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</si>
  <si>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</si>
  <si>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</si>
  <si>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</si>
  <si>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</si>
  <si>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</si>
  <si>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</si>
  <si>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</si>
  <si>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</si>
  <si>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</si>
  <si>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</si>
  <si>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</si>
  <si>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</si>
  <si>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</si>
  <si>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</si>
  <si>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</si>
  <si>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</si>
  <si>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</si>
  <si>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</si>
  <si>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</si>
  <si>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</si>
  <si>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</si>
  <si>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</si>
  <si>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</si>
  <si>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</si>
  <si>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</si>
  <si>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</si>
  <si>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</si>
  <si>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</si>
  <si>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</si>
  <si>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</si>
  <si>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</si>
  <si>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</si>
  <si>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</si>
  <si>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</si>
  <si>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</si>
  <si>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</si>
  <si>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</si>
  <si>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</si>
  <si>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</si>
  <si>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</si>
  <si>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</si>
  <si>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</si>
  <si>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</si>
  <si>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</si>
  <si>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</si>
  <si>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</si>
  <si>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</si>
  <si>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</si>
  <si>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</si>
  <si>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</si>
  <si>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</si>
  <si>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</si>
  <si>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</si>
  <si>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</si>
  <si>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</si>
  <si>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</si>
  <si>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</si>
  <si>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</si>
  <si>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</si>
  <si>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</si>
  <si>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</si>
  <si>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</si>
  <si>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</si>
  <si>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</si>
  <si>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</si>
  <si>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</si>
  <si>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</si>
  <si>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</si>
  <si>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</si>
  <si>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</si>
  <si>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</si>
  <si>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</si>
  <si>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</si>
  <si>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</si>
  <si>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</si>
  <si>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</si>
  <si>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</si>
  <si>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</si>
  <si>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</si>
  <si>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</si>
  <si>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</si>
  <si>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</si>
  <si>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</si>
  <si>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</si>
  <si>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</si>
  <si>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</si>
  <si>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</si>
  <si>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</si>
  <si>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</si>
  <si>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</si>
  <si>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</si>
  <si>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</si>
  <si>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</si>
  <si>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AFOLU</t>
  </si>
  <si>
    <t>PAMS_RUN</t>
  </si>
  <si>
    <t>GDP_RUN</t>
  </si>
  <si>
    <t>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</si>
</sst>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15514.478638739043</c:v>
                </c:pt>
                <c:pt idx="1">
                  <c:v>16005.31895408235</c:v>
                </c:pt>
                <c:pt idx="2">
                  <c:v>16501.66589766258</c:v>
                </c:pt>
                <c:pt idx="3">
                  <c:v>17006.150322896752</c:v>
                </c:pt>
                <c:pt idx="4">
                  <c:v>17448.966717541909</c:v>
                </c:pt>
                <c:pt idx="5">
                  <c:v>17839.742065859227</c:v>
                </c:pt>
                <c:pt idx="6">
                  <c:v>18181.246931899503</c:v>
                </c:pt>
                <c:pt idx="7">
                  <c:v>18473.409002840006</c:v>
                </c:pt>
                <c:pt idx="8">
                  <c:v>18712.914032230281</c:v>
                </c:pt>
                <c:pt idx="9">
                  <c:v>18889.407711647676</c:v>
                </c:pt>
                <c:pt idx="10">
                  <c:v>18987.777525853995</c:v>
                </c:pt>
                <c:pt idx="11">
                  <c:v>18969.51467851549</c:v>
                </c:pt>
                <c:pt idx="12">
                  <c:v>18855.380740418103</c:v>
                </c:pt>
                <c:pt idx="13">
                  <c:v>18631.293739812871</c:v>
                </c:pt>
                <c:pt idx="14">
                  <c:v>18375.496092484751</c:v>
                </c:pt>
                <c:pt idx="15">
                  <c:v>18090.098054530925</c:v>
                </c:pt>
                <c:pt idx="16">
                  <c:v>17777.332903329341</c:v>
                </c:pt>
                <c:pt idx="17">
                  <c:v>17439.252213642416</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314.05870174496607</c:v>
                </c:pt>
                <c:pt idx="1">
                  <c:v>321.59191721287516</c:v>
                </c:pt>
                <c:pt idx="2">
                  <c:v>329.95564912836033</c:v>
                </c:pt>
                <c:pt idx="3">
                  <c:v>337.0997961258646</c:v>
                </c:pt>
                <c:pt idx="4">
                  <c:v>347.17202402818066</c:v>
                </c:pt>
                <c:pt idx="5">
                  <c:v>358.92400176327737</c:v>
                </c:pt>
                <c:pt idx="6">
                  <c:v>371.84816677023417</c:v>
                </c:pt>
                <c:pt idx="7">
                  <c:v>384.86164291880488</c:v>
                </c:pt>
                <c:pt idx="8">
                  <c:v>393.72529523414124</c:v>
                </c:pt>
                <c:pt idx="9">
                  <c:v>392.01821325881275</c:v>
                </c:pt>
                <c:pt idx="10" formatCode="_-* #,##0_-;\-* #,##0_-;_-* &quot;-&quot;??_-;_-@_-">
                  <c:v>451.69435880392302</c:v>
                </c:pt>
                <c:pt idx="11" formatCode="_-* #,##0_-;\-* #,##0_-;_-* &quot;-&quot;??_-;_-@_-">
                  <c:v>482.8183998310966</c:v>
                </c:pt>
                <c:pt idx="12" formatCode="_-* #,##0_-;\-* #,##0_-;_-* &quot;-&quot;??_-;_-@_-">
                  <c:v>535.54047074638652</c:v>
                </c:pt>
                <c:pt idx="13" formatCode="_-* #,##0_-;\-* #,##0_-;_-* &quot;-&quot;??_-;_-@_-">
                  <c:v>585.88911445004169</c:v>
                </c:pt>
                <c:pt idx="14" formatCode="_-* #,##0_-;\-* #,##0_-;_-* &quot;-&quot;??_-;_-@_-">
                  <c:v>632.39909881463802</c:v>
                </c:pt>
                <c:pt idx="15" formatCode="_-* #,##0_-;\-* #,##0_-;_-* &quot;-&quot;??_-;_-@_-">
                  <c:v>675.26397591277464</c:v>
                </c:pt>
                <c:pt idx="16" formatCode="_-* #,##0_-;\-* #,##0_-;_-* &quot;-&quot;??_-;_-@_-">
                  <c:v>714.16152364378365</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15514.478638739043</c:v>
                </c:pt>
                <c:pt idx="1">
                  <c:v>16005.31895408235</c:v>
                </c:pt>
                <c:pt idx="2">
                  <c:v>16501.66589766258</c:v>
                </c:pt>
                <c:pt idx="3">
                  <c:v>17006.150322896752</c:v>
                </c:pt>
                <c:pt idx="4">
                  <c:v>17448.966717541909</c:v>
                </c:pt>
                <c:pt idx="5">
                  <c:v>17839.742065859227</c:v>
                </c:pt>
                <c:pt idx="6">
                  <c:v>18181.246931899503</c:v>
                </c:pt>
                <c:pt idx="7">
                  <c:v>18473.409002840006</c:v>
                </c:pt>
                <c:pt idx="8">
                  <c:v>18712.914032230281</c:v>
                </c:pt>
                <c:pt idx="9">
                  <c:v>18889.407711647676</c:v>
                </c:pt>
                <c:pt idx="10">
                  <c:v>18987.777525853995</c:v>
                </c:pt>
                <c:pt idx="11">
                  <c:v>18969.51467851549</c:v>
                </c:pt>
                <c:pt idx="12">
                  <c:v>18855.380740418103</c:v>
                </c:pt>
                <c:pt idx="13">
                  <c:v>18631.293739812871</c:v>
                </c:pt>
                <c:pt idx="14">
                  <c:v>18375.496092484751</c:v>
                </c:pt>
                <c:pt idx="15">
                  <c:v>18090.098054530925</c:v>
                </c:pt>
                <c:pt idx="16">
                  <c:v>17777.332903329341</c:v>
                </c:pt>
                <c:pt idx="17">
                  <c:v>17439.252213642416</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314.05870174496607</c:v>
                </c:pt>
                <c:pt idx="1">
                  <c:v>321.59191721287516</c:v>
                </c:pt>
                <c:pt idx="2">
                  <c:v>329.95564912836033</c:v>
                </c:pt>
                <c:pt idx="3">
                  <c:v>337.0997961258646</c:v>
                </c:pt>
                <c:pt idx="4">
                  <c:v>347.17202402818066</c:v>
                </c:pt>
                <c:pt idx="5">
                  <c:v>358.92400176327737</c:v>
                </c:pt>
                <c:pt idx="6">
                  <c:v>371.84816677023417</c:v>
                </c:pt>
                <c:pt idx="7">
                  <c:v>384.86164291880488</c:v>
                </c:pt>
                <c:pt idx="8">
                  <c:v>393.72529523414124</c:v>
                </c:pt>
                <c:pt idx="9">
                  <c:v>392.01821325881275</c:v>
                </c:pt>
                <c:pt idx="10" formatCode="_-* #,##0_-;\-* #,##0_-;_-* &quot;-&quot;??_-;_-@_-">
                  <c:v>451.69435880392302</c:v>
                </c:pt>
                <c:pt idx="11" formatCode="_-* #,##0_-;\-* #,##0_-;_-* &quot;-&quot;??_-;_-@_-">
                  <c:v>482.8183998310966</c:v>
                </c:pt>
                <c:pt idx="12" formatCode="_-* #,##0_-;\-* #,##0_-;_-* &quot;-&quot;??_-;_-@_-">
                  <c:v>535.54047074638652</c:v>
                </c:pt>
                <c:pt idx="13" formatCode="_-* #,##0_-;\-* #,##0_-;_-* &quot;-&quot;??_-;_-@_-">
                  <c:v>585.88911445004169</c:v>
                </c:pt>
                <c:pt idx="14" formatCode="_-* #,##0_-;\-* #,##0_-;_-* &quot;-&quot;??_-;_-@_-">
                  <c:v>632.39909881463802</c:v>
                </c:pt>
                <c:pt idx="15" formatCode="_-* #,##0_-;\-* #,##0_-;_-* &quot;-&quot;??_-;_-@_-">
                  <c:v>675.26397591277464</c:v>
                </c:pt>
                <c:pt idx="16" formatCode="_-* #,##0_-;\-* #,##0_-;_-* &quot;-&quot;??_-;_-@_-">
                  <c:v>714.16152364378365</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18987.777525853995</c:v>
                </c:pt>
                <c:pt idx="1">
                  <c:v>18969.51467851549</c:v>
                </c:pt>
                <c:pt idx="2">
                  <c:v>18855.380740418103</c:v>
                </c:pt>
                <c:pt idx="3">
                  <c:v>18631.293739812871</c:v>
                </c:pt>
                <c:pt idx="4">
                  <c:v>18375.496092484751</c:v>
                </c:pt>
                <c:pt idx="5">
                  <c:v>18090.098054530925</c:v>
                </c:pt>
                <c:pt idx="6">
                  <c:v>17777.332903329341</c:v>
                </c:pt>
                <c:pt idx="7">
                  <c:v>17439.252213642416</c:v>
                </c:pt>
                <c:pt idx="8">
                  <c:v>17079.324655173747</c:v>
                </c:pt>
                <c:pt idx="9">
                  <c:v>16702.208696541053</c:v>
                </c:pt>
                <c:pt idx="10">
                  <c:v>16304.116159679323</c:v>
                </c:pt>
                <c:pt idx="11">
                  <c:v>15895.908383361231</c:v>
                </c:pt>
                <c:pt idx="12">
                  <c:v>15470.056676307986</c:v>
                </c:pt>
                <c:pt idx="13">
                  <c:v>15034.429031748619</c:v>
                </c:pt>
                <c:pt idx="14">
                  <c:v>14588.675685417993</c:v>
                </c:pt>
                <c:pt idx="15">
                  <c:v>14137.382290394815</c:v>
                </c:pt>
                <c:pt idx="16">
                  <c:v>13685.651787900428</c:v>
                </c:pt>
                <c:pt idx="17">
                  <c:v>13238.760035032827</c:v>
                </c:pt>
                <c:pt idx="18">
                  <c:v>12798.105613868738</c:v>
                </c:pt>
                <c:pt idx="19">
                  <c:v>12368.415715583598</c:v>
                </c:pt>
                <c:pt idx="20">
                  <c:v>11952.883872301889</c:v>
                </c:pt>
                <c:pt idx="21">
                  <c:v>11551.057121611118</c:v>
                </c:pt>
                <c:pt idx="22">
                  <c:v>11162.541996772532</c:v>
                </c:pt>
                <c:pt idx="23">
                  <c:v>10786.537090923743</c:v>
                </c:pt>
                <c:pt idx="24">
                  <c:v>10422.27997676311</c:v>
                </c:pt>
                <c:pt idx="25">
                  <c:v>10069.045312194554</c:v>
                </c:pt>
                <c:pt idx="26">
                  <c:v>9726.143038123344</c:v>
                </c:pt>
                <c:pt idx="27">
                  <c:v>9392.868007254614</c:v>
                </c:pt>
                <c:pt idx="28">
                  <c:v>9074.2860794309763</c:v>
                </c:pt>
                <c:pt idx="29">
                  <c:v>8767.0638224883332</c:v>
                </c:pt>
                <c:pt idx="30">
                  <c:v>8470.5539870865468</c:v>
                </c:pt>
                <c:pt idx="31">
                  <c:v>8184.140795717216</c:v>
                </c:pt>
                <c:pt idx="32">
                  <c:v>7909.9295084673377</c:v>
                </c:pt>
                <c:pt idx="33">
                  <c:v>7650.4149972007954</c:v>
                </c:pt>
                <c:pt idx="34">
                  <c:v>7405.2663791523019</c:v>
                </c:pt>
                <c:pt idx="35">
                  <c:v>7174.1572428379122</c:v>
                </c:pt>
                <c:pt idx="36">
                  <c:v>6956.7701074811075</c:v>
                </c:pt>
                <c:pt idx="37">
                  <c:v>6746.4057570812265</c:v>
                </c:pt>
                <c:pt idx="38">
                  <c:v>6542.9347402884305</c:v>
                </c:pt>
                <c:pt idx="39">
                  <c:v>6352.1564679183684</c:v>
                </c:pt>
                <c:pt idx="40">
                  <c:v>6173.7402596539059</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451.69435880392302</c:v>
                </c:pt>
                <c:pt idx="1">
                  <c:v>482.8183998310966</c:v>
                </c:pt>
                <c:pt idx="2">
                  <c:v>535.54047074638652</c:v>
                </c:pt>
                <c:pt idx="3">
                  <c:v>585.88911445004169</c:v>
                </c:pt>
                <c:pt idx="4">
                  <c:v>632.39909881463802</c:v>
                </c:pt>
                <c:pt idx="5">
                  <c:v>675.26397591277464</c:v>
                </c:pt>
                <c:pt idx="6">
                  <c:v>714.16152364378365</c:v>
                </c:pt>
                <c:pt idx="7">
                  <c:v>751.39711693352467</c:v>
                </c:pt>
                <c:pt idx="8">
                  <c:v>814.81262840894749</c:v>
                </c:pt>
                <c:pt idx="9">
                  <c:v>869.0616948758958</c:v>
                </c:pt>
                <c:pt idx="10">
                  <c:v>900.37846757463194</c:v>
                </c:pt>
                <c:pt idx="11">
                  <c:v>955.64915193038803</c:v>
                </c:pt>
                <c:pt idx="12">
                  <c:v>1009.8187908661591</c:v>
                </c:pt>
                <c:pt idx="13">
                  <c:v>1070.6853472186249</c:v>
                </c:pt>
                <c:pt idx="14">
                  <c:v>1132.0035829081257</c:v>
                </c:pt>
                <c:pt idx="15">
                  <c:v>1193.9948046850595</c:v>
                </c:pt>
                <c:pt idx="16">
                  <c:v>1256.223102354576</c:v>
                </c:pt>
                <c:pt idx="17">
                  <c:v>1318.9306638085661</c:v>
                </c:pt>
                <c:pt idx="18">
                  <c:v>1327.5733715861825</c:v>
                </c:pt>
                <c:pt idx="19">
                  <c:v>1337.2203814474231</c:v>
                </c:pt>
                <c:pt idx="20">
                  <c:v>1346.8813192228158</c:v>
                </c:pt>
                <c:pt idx="21">
                  <c:v>1357.9866109272423</c:v>
                </c:pt>
                <c:pt idx="22">
                  <c:v>1369.5190394626909</c:v>
                </c:pt>
                <c:pt idx="23">
                  <c:v>1381.4376259259814</c:v>
                </c:pt>
                <c:pt idx="24">
                  <c:v>1393.6960694959005</c:v>
                </c:pt>
                <c:pt idx="25">
                  <c:v>1405.257894997834</c:v>
                </c:pt>
                <c:pt idx="26">
                  <c:v>1417.2916179745555</c:v>
                </c:pt>
                <c:pt idx="27">
                  <c:v>1430.1601059673194</c:v>
                </c:pt>
                <c:pt idx="28">
                  <c:v>1443.634491198299</c:v>
                </c:pt>
                <c:pt idx="29">
                  <c:v>1456.9458638168933</c:v>
                </c:pt>
                <c:pt idx="30">
                  <c:v>1470.5240645873137</c:v>
                </c:pt>
                <c:pt idx="31">
                  <c:v>1484.5901847948157</c:v>
                </c:pt>
                <c:pt idx="32">
                  <c:v>1499.3506298193061</c:v>
                </c:pt>
                <c:pt idx="33">
                  <c:v>1514.9630472741294</c:v>
                </c:pt>
                <c:pt idx="34">
                  <c:v>1531.3795082506704</c:v>
                </c:pt>
                <c:pt idx="35">
                  <c:v>1548.9276900204484</c:v>
                </c:pt>
                <c:pt idx="36">
                  <c:v>1567.4142315771148</c:v>
                </c:pt>
                <c:pt idx="37">
                  <c:v>1586.7426947250347</c:v>
                </c:pt>
                <c:pt idx="38">
                  <c:v>1606.1104883584237</c:v>
                </c:pt>
                <c:pt idx="39">
                  <c:v>1626.4006398104646</c:v>
                </c:pt>
                <c:pt idx="40">
                  <c:v>1647.8293668126016</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18987.777525853995</c:v>
                </c:pt>
                <c:pt idx="1">
                  <c:v>18969.51467851549</c:v>
                </c:pt>
                <c:pt idx="2">
                  <c:v>18855.380740418103</c:v>
                </c:pt>
                <c:pt idx="3">
                  <c:v>18631.293739812871</c:v>
                </c:pt>
                <c:pt idx="4">
                  <c:v>18375.496092484751</c:v>
                </c:pt>
                <c:pt idx="5">
                  <c:v>18090.098054530925</c:v>
                </c:pt>
                <c:pt idx="6">
                  <c:v>17777.332903329341</c:v>
                </c:pt>
                <c:pt idx="7">
                  <c:v>17439.252213642416</c:v>
                </c:pt>
                <c:pt idx="8">
                  <c:v>17079.324655173747</c:v>
                </c:pt>
                <c:pt idx="9">
                  <c:v>16702.208696541053</c:v>
                </c:pt>
                <c:pt idx="10">
                  <c:v>16304.116159679323</c:v>
                </c:pt>
                <c:pt idx="11">
                  <c:v>15895.908383361231</c:v>
                </c:pt>
                <c:pt idx="12">
                  <c:v>15470.056676307986</c:v>
                </c:pt>
                <c:pt idx="13">
                  <c:v>15034.429031748619</c:v>
                </c:pt>
                <c:pt idx="14">
                  <c:v>14588.675685417993</c:v>
                </c:pt>
                <c:pt idx="15">
                  <c:v>14137.382290394815</c:v>
                </c:pt>
                <c:pt idx="16">
                  <c:v>13685.651787900428</c:v>
                </c:pt>
                <c:pt idx="17">
                  <c:v>13238.760035032827</c:v>
                </c:pt>
                <c:pt idx="18">
                  <c:v>12798.105613868738</c:v>
                </c:pt>
                <c:pt idx="19">
                  <c:v>12368.415715583598</c:v>
                </c:pt>
                <c:pt idx="20">
                  <c:v>11952.883872301889</c:v>
                </c:pt>
                <c:pt idx="21">
                  <c:v>11551.057121611118</c:v>
                </c:pt>
                <c:pt idx="22">
                  <c:v>11162.541996772532</c:v>
                </c:pt>
                <c:pt idx="23">
                  <c:v>10786.537090923743</c:v>
                </c:pt>
                <c:pt idx="24">
                  <c:v>10422.27997676311</c:v>
                </c:pt>
                <c:pt idx="25">
                  <c:v>10069.045312194554</c:v>
                </c:pt>
                <c:pt idx="26">
                  <c:v>9726.143038123344</c:v>
                </c:pt>
                <c:pt idx="27">
                  <c:v>9392.868007254614</c:v>
                </c:pt>
                <c:pt idx="28">
                  <c:v>9074.2860794309763</c:v>
                </c:pt>
                <c:pt idx="29">
                  <c:v>8767.0638224883332</c:v>
                </c:pt>
                <c:pt idx="30">
                  <c:v>8470.5539870865468</c:v>
                </c:pt>
                <c:pt idx="31">
                  <c:v>8184.140795717216</c:v>
                </c:pt>
                <c:pt idx="32">
                  <c:v>7909.9295084673377</c:v>
                </c:pt>
                <c:pt idx="33">
                  <c:v>7650.4149972007954</c:v>
                </c:pt>
                <c:pt idx="34">
                  <c:v>7405.2663791523019</c:v>
                </c:pt>
                <c:pt idx="35">
                  <c:v>7174.1572428379122</c:v>
                </c:pt>
                <c:pt idx="36">
                  <c:v>6956.7701074811075</c:v>
                </c:pt>
                <c:pt idx="37">
                  <c:v>6746.4057570812265</c:v>
                </c:pt>
                <c:pt idx="38">
                  <c:v>6542.9347402884305</c:v>
                </c:pt>
                <c:pt idx="39">
                  <c:v>6352.1564679183684</c:v>
                </c:pt>
                <c:pt idx="40">
                  <c:v>6173.7402596539059</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451.69435880392302</c:v>
                </c:pt>
                <c:pt idx="1">
                  <c:v>482.8183998310966</c:v>
                </c:pt>
                <c:pt idx="2">
                  <c:v>535.54047074638652</c:v>
                </c:pt>
                <c:pt idx="3">
                  <c:v>585.88911445004169</c:v>
                </c:pt>
                <c:pt idx="4">
                  <c:v>632.39909881463802</c:v>
                </c:pt>
                <c:pt idx="5">
                  <c:v>675.26397591277464</c:v>
                </c:pt>
                <c:pt idx="6">
                  <c:v>714.16152364378365</c:v>
                </c:pt>
                <c:pt idx="7">
                  <c:v>751.39711693352467</c:v>
                </c:pt>
                <c:pt idx="8">
                  <c:v>814.81262840894749</c:v>
                </c:pt>
                <c:pt idx="9">
                  <c:v>869.0616948758958</c:v>
                </c:pt>
                <c:pt idx="10">
                  <c:v>900.37846757463194</c:v>
                </c:pt>
                <c:pt idx="11">
                  <c:v>955.64915193038803</c:v>
                </c:pt>
                <c:pt idx="12">
                  <c:v>1009.8187908661591</c:v>
                </c:pt>
                <c:pt idx="13">
                  <c:v>1070.6853472186249</c:v>
                </c:pt>
                <c:pt idx="14">
                  <c:v>1132.0035829081257</c:v>
                </c:pt>
                <c:pt idx="15">
                  <c:v>1193.9948046850595</c:v>
                </c:pt>
                <c:pt idx="16">
                  <c:v>1256.223102354576</c:v>
                </c:pt>
                <c:pt idx="17">
                  <c:v>1318.9306638085661</c:v>
                </c:pt>
                <c:pt idx="18">
                  <c:v>1327.5733715861825</c:v>
                </c:pt>
                <c:pt idx="19">
                  <c:v>1337.2203814474231</c:v>
                </c:pt>
                <c:pt idx="20">
                  <c:v>1346.8813192228158</c:v>
                </c:pt>
                <c:pt idx="21">
                  <c:v>1357.9866109272423</c:v>
                </c:pt>
                <c:pt idx="22">
                  <c:v>1369.5190394626909</c:v>
                </c:pt>
                <c:pt idx="23">
                  <c:v>1381.4376259259814</c:v>
                </c:pt>
                <c:pt idx="24">
                  <c:v>1393.6960694959005</c:v>
                </c:pt>
                <c:pt idx="25">
                  <c:v>1405.257894997834</c:v>
                </c:pt>
                <c:pt idx="26">
                  <c:v>1417.2916179745555</c:v>
                </c:pt>
                <c:pt idx="27">
                  <c:v>1430.1601059673194</c:v>
                </c:pt>
                <c:pt idx="28">
                  <c:v>1443.634491198299</c:v>
                </c:pt>
                <c:pt idx="29">
                  <c:v>1456.9458638168933</c:v>
                </c:pt>
                <c:pt idx="30">
                  <c:v>1470.5240645873137</c:v>
                </c:pt>
                <c:pt idx="31">
                  <c:v>1484.5901847948157</c:v>
                </c:pt>
                <c:pt idx="32">
                  <c:v>1499.3506298193061</c:v>
                </c:pt>
                <c:pt idx="33">
                  <c:v>1514.9630472741294</c:v>
                </c:pt>
                <c:pt idx="34">
                  <c:v>1531.3795082506704</c:v>
                </c:pt>
                <c:pt idx="35">
                  <c:v>1548.9276900204484</c:v>
                </c:pt>
                <c:pt idx="36">
                  <c:v>1567.4142315771148</c:v>
                </c:pt>
                <c:pt idx="37">
                  <c:v>1586.7426947250347</c:v>
                </c:pt>
                <c:pt idx="38">
                  <c:v>1606.1104883584237</c:v>
                </c:pt>
                <c:pt idx="39">
                  <c:v>1626.4006398104646</c:v>
                </c:pt>
                <c:pt idx="40">
                  <c:v>1647.8293668126016</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18987.777525853995</c:v>
                </c:pt>
                <c:pt idx="1">
                  <c:v>18969.51467851549</c:v>
                </c:pt>
                <c:pt idx="2">
                  <c:v>18855.380740418103</c:v>
                </c:pt>
                <c:pt idx="3">
                  <c:v>18631.293739812871</c:v>
                </c:pt>
                <c:pt idx="4">
                  <c:v>18375.496092484751</c:v>
                </c:pt>
                <c:pt idx="5">
                  <c:v>18090.098054530925</c:v>
                </c:pt>
                <c:pt idx="6">
                  <c:v>17777.332903329341</c:v>
                </c:pt>
                <c:pt idx="7">
                  <c:v>17439.252213642416</c:v>
                </c:pt>
                <c:pt idx="8">
                  <c:v>17079.324655173747</c:v>
                </c:pt>
                <c:pt idx="9">
                  <c:v>16707.832039495395</c:v>
                </c:pt>
                <c:pt idx="10">
                  <c:v>16325.108126772609</c:v>
                </c:pt>
                <c:pt idx="11">
                  <c:v>15905.296843792619</c:v>
                </c:pt>
                <c:pt idx="12">
                  <c:v>15377.553928652183</c:v>
                </c:pt>
                <c:pt idx="13">
                  <c:v>14800.903738288887</c:v>
                </c:pt>
                <c:pt idx="14">
                  <c:v>14247.722222517457</c:v>
                </c:pt>
                <c:pt idx="15">
                  <c:v>13716.317227575641</c:v>
                </c:pt>
                <c:pt idx="16">
                  <c:v>13205.069173885187</c:v>
                </c:pt>
                <c:pt idx="17">
                  <c:v>12712.34753959483</c:v>
                </c:pt>
                <c:pt idx="18">
                  <c:v>12236.677063831296</c:v>
                </c:pt>
                <c:pt idx="19">
                  <c:v>11776.643882910608</c:v>
                </c:pt>
                <c:pt idx="20">
                  <c:v>11330.892145919319</c:v>
                </c:pt>
                <c:pt idx="21">
                  <c:v>10898.120770478841</c:v>
                </c:pt>
                <c:pt idx="22">
                  <c:v>10474.452302221051</c:v>
                </c:pt>
                <c:pt idx="23">
                  <c:v>10059.394406886928</c:v>
                </c:pt>
                <c:pt idx="24">
                  <c:v>9664.8222379700328</c:v>
                </c:pt>
                <c:pt idx="25">
                  <c:v>9289.7369933152586</c:v>
                </c:pt>
                <c:pt idx="26">
                  <c:v>8933.1885407645168</c:v>
                </c:pt>
                <c:pt idx="27">
                  <c:v>8594.2326246429893</c:v>
                </c:pt>
                <c:pt idx="28">
                  <c:v>8272.0118670680167</c:v>
                </c:pt>
                <c:pt idx="29">
                  <c:v>7965.7106495994103</c:v>
                </c:pt>
                <c:pt idx="30">
                  <c:v>7674.5530811209455</c:v>
                </c:pt>
                <c:pt idx="31">
                  <c:v>7397.8010645522336</c:v>
                </c:pt>
                <c:pt idx="32">
                  <c:v>7134.7158978782481</c:v>
                </c:pt>
                <c:pt idx="33">
                  <c:v>6884.6317573249735</c:v>
                </c:pt>
                <c:pt idx="34">
                  <c:v>6650.4299567098597</c:v>
                </c:pt>
                <c:pt idx="35">
                  <c:v>6437.1993984973824</c:v>
                </c:pt>
                <c:pt idx="36">
                  <c:v>6244.1167126768451</c:v>
                </c:pt>
                <c:pt idx="37">
                  <c:v>6065.595174734769</c:v>
                </c:pt>
                <c:pt idx="38">
                  <c:v>5901.0140310559982</c:v>
                </c:pt>
                <c:pt idx="39">
                  <c:v>5749.7644065893955</c:v>
                </c:pt>
                <c:pt idx="40">
                  <c:v>5611.2761509287056</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451.69435880392302</c:v>
                </c:pt>
                <c:pt idx="1">
                  <c:v>482.8183998310966</c:v>
                </c:pt>
                <c:pt idx="2">
                  <c:v>535.54047074638652</c:v>
                </c:pt>
                <c:pt idx="3">
                  <c:v>585.88911445004169</c:v>
                </c:pt>
                <c:pt idx="4">
                  <c:v>632.39909881463802</c:v>
                </c:pt>
                <c:pt idx="5">
                  <c:v>675.26397591277464</c:v>
                </c:pt>
                <c:pt idx="6">
                  <c:v>714.16152364378365</c:v>
                </c:pt>
                <c:pt idx="7">
                  <c:v>751.39711693352467</c:v>
                </c:pt>
                <c:pt idx="8">
                  <c:v>814.81262840894749</c:v>
                </c:pt>
                <c:pt idx="9">
                  <c:v>869.0616948758958</c:v>
                </c:pt>
                <c:pt idx="10">
                  <c:v>955.83819589145855</c:v>
                </c:pt>
                <c:pt idx="11">
                  <c:v>1175.7698990273152</c:v>
                </c:pt>
                <c:pt idx="12">
                  <c:v>1282.8220170243442</c:v>
                </c:pt>
                <c:pt idx="13">
                  <c:v>1289.087928145173</c:v>
                </c:pt>
                <c:pt idx="14">
                  <c:v>1295.8055186030372</c:v>
                </c:pt>
                <c:pt idx="15">
                  <c:v>1303.1960951483334</c:v>
                </c:pt>
                <c:pt idx="16">
                  <c:v>1310.8237475862131</c:v>
                </c:pt>
                <c:pt idx="17">
                  <c:v>1318.9306638085661</c:v>
                </c:pt>
                <c:pt idx="18">
                  <c:v>1327.5733715861825</c:v>
                </c:pt>
                <c:pt idx="19">
                  <c:v>1337.2203814474231</c:v>
                </c:pt>
                <c:pt idx="20">
                  <c:v>1346.8813192228158</c:v>
                </c:pt>
                <c:pt idx="21">
                  <c:v>1357.9866109272423</c:v>
                </c:pt>
                <c:pt idx="22">
                  <c:v>1369.5190394626909</c:v>
                </c:pt>
                <c:pt idx="23">
                  <c:v>1381.4376259259814</c:v>
                </c:pt>
                <c:pt idx="24">
                  <c:v>1393.6960694959005</c:v>
                </c:pt>
                <c:pt idx="25">
                  <c:v>1405.257894997834</c:v>
                </c:pt>
                <c:pt idx="26">
                  <c:v>1417.2916179745555</c:v>
                </c:pt>
                <c:pt idx="27">
                  <c:v>1430.1601059673194</c:v>
                </c:pt>
                <c:pt idx="28">
                  <c:v>1443.634491198299</c:v>
                </c:pt>
                <c:pt idx="29">
                  <c:v>1456.9458638168933</c:v>
                </c:pt>
                <c:pt idx="30">
                  <c:v>1470.5240645873137</c:v>
                </c:pt>
                <c:pt idx="31">
                  <c:v>1484.5901847948157</c:v>
                </c:pt>
                <c:pt idx="32">
                  <c:v>1499.3506298193061</c:v>
                </c:pt>
                <c:pt idx="33">
                  <c:v>1514.9630472741294</c:v>
                </c:pt>
                <c:pt idx="34">
                  <c:v>1531.3795082506704</c:v>
                </c:pt>
                <c:pt idx="35">
                  <c:v>1548.9276900204484</c:v>
                </c:pt>
                <c:pt idx="36">
                  <c:v>1567.4142315771148</c:v>
                </c:pt>
                <c:pt idx="37">
                  <c:v>1586.7426947250347</c:v>
                </c:pt>
                <c:pt idx="38">
                  <c:v>1606.1104883584237</c:v>
                </c:pt>
                <c:pt idx="39">
                  <c:v>1626.4006398104646</c:v>
                </c:pt>
                <c:pt idx="40">
                  <c:v>1647.8293668126016</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18987.777525853995</c:v>
                </c:pt>
                <c:pt idx="1">
                  <c:v>18969.51467851549</c:v>
                </c:pt>
                <c:pt idx="2">
                  <c:v>18855.380740418103</c:v>
                </c:pt>
                <c:pt idx="3">
                  <c:v>18631.293739812871</c:v>
                </c:pt>
                <c:pt idx="4">
                  <c:v>18375.496092484751</c:v>
                </c:pt>
                <c:pt idx="5">
                  <c:v>18090.098054530925</c:v>
                </c:pt>
                <c:pt idx="6">
                  <c:v>17777.332903329341</c:v>
                </c:pt>
                <c:pt idx="7">
                  <c:v>17439.252213642416</c:v>
                </c:pt>
                <c:pt idx="8">
                  <c:v>17079.324655173747</c:v>
                </c:pt>
                <c:pt idx="9">
                  <c:v>16707.832039495395</c:v>
                </c:pt>
                <c:pt idx="10">
                  <c:v>16325.108126772609</c:v>
                </c:pt>
                <c:pt idx="11">
                  <c:v>15905.296843792619</c:v>
                </c:pt>
                <c:pt idx="12">
                  <c:v>15377.553928652183</c:v>
                </c:pt>
                <c:pt idx="13">
                  <c:v>14800.903738288887</c:v>
                </c:pt>
                <c:pt idx="14">
                  <c:v>14247.722222517457</c:v>
                </c:pt>
                <c:pt idx="15">
                  <c:v>13716.317227575641</c:v>
                </c:pt>
                <c:pt idx="16">
                  <c:v>13205.069173885187</c:v>
                </c:pt>
                <c:pt idx="17">
                  <c:v>12712.34753959483</c:v>
                </c:pt>
                <c:pt idx="18">
                  <c:v>12236.677063831296</c:v>
                </c:pt>
                <c:pt idx="19">
                  <c:v>11776.643882910608</c:v>
                </c:pt>
                <c:pt idx="20">
                  <c:v>11330.892145919319</c:v>
                </c:pt>
                <c:pt idx="21">
                  <c:v>10898.120770478841</c:v>
                </c:pt>
                <c:pt idx="22">
                  <c:v>10474.452302221051</c:v>
                </c:pt>
                <c:pt idx="23">
                  <c:v>10059.394406886928</c:v>
                </c:pt>
                <c:pt idx="24">
                  <c:v>9664.8222379700328</c:v>
                </c:pt>
                <c:pt idx="25">
                  <c:v>9289.7369933152586</c:v>
                </c:pt>
                <c:pt idx="26">
                  <c:v>8933.1885407645168</c:v>
                </c:pt>
                <c:pt idx="27">
                  <c:v>8594.2326246429893</c:v>
                </c:pt>
                <c:pt idx="28">
                  <c:v>8272.0118670680167</c:v>
                </c:pt>
                <c:pt idx="29">
                  <c:v>7965.7106495994103</c:v>
                </c:pt>
                <c:pt idx="30">
                  <c:v>7674.5530811209455</c:v>
                </c:pt>
                <c:pt idx="31">
                  <c:v>7397.8010645522336</c:v>
                </c:pt>
                <c:pt idx="32">
                  <c:v>7134.7158978782481</c:v>
                </c:pt>
                <c:pt idx="33">
                  <c:v>6884.6317573249735</c:v>
                </c:pt>
                <c:pt idx="34">
                  <c:v>6650.4299567098597</c:v>
                </c:pt>
                <c:pt idx="35">
                  <c:v>6437.1993984973824</c:v>
                </c:pt>
                <c:pt idx="36">
                  <c:v>6244.1167126768451</c:v>
                </c:pt>
                <c:pt idx="37">
                  <c:v>6065.595174734769</c:v>
                </c:pt>
                <c:pt idx="38">
                  <c:v>5901.0140310559982</c:v>
                </c:pt>
                <c:pt idx="39">
                  <c:v>5749.7644065893955</c:v>
                </c:pt>
                <c:pt idx="40">
                  <c:v>5611.2761509287056</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451.69435880392302</c:v>
                </c:pt>
                <c:pt idx="1">
                  <c:v>482.8183998310966</c:v>
                </c:pt>
                <c:pt idx="2">
                  <c:v>535.54047074638652</c:v>
                </c:pt>
                <c:pt idx="3">
                  <c:v>585.88911445004169</c:v>
                </c:pt>
                <c:pt idx="4">
                  <c:v>632.39909881463802</c:v>
                </c:pt>
                <c:pt idx="5">
                  <c:v>675.26397591277464</c:v>
                </c:pt>
                <c:pt idx="6">
                  <c:v>714.16152364378365</c:v>
                </c:pt>
                <c:pt idx="7">
                  <c:v>751.39711693352467</c:v>
                </c:pt>
                <c:pt idx="8">
                  <c:v>814.81262840894749</c:v>
                </c:pt>
                <c:pt idx="9">
                  <c:v>869.0616948758958</c:v>
                </c:pt>
                <c:pt idx="10">
                  <c:v>955.83819589145855</c:v>
                </c:pt>
                <c:pt idx="11">
                  <c:v>1175.7698990273152</c:v>
                </c:pt>
                <c:pt idx="12">
                  <c:v>1282.8220170243442</c:v>
                </c:pt>
                <c:pt idx="13">
                  <c:v>1289.087928145173</c:v>
                </c:pt>
                <c:pt idx="14">
                  <c:v>1295.8055186030372</c:v>
                </c:pt>
                <c:pt idx="15">
                  <c:v>1303.1960951483334</c:v>
                </c:pt>
                <c:pt idx="16">
                  <c:v>1310.8237475862131</c:v>
                </c:pt>
                <c:pt idx="17">
                  <c:v>1318.9306638085661</c:v>
                </c:pt>
                <c:pt idx="18">
                  <c:v>1327.5733715861825</c:v>
                </c:pt>
                <c:pt idx="19">
                  <c:v>1337.2203814474231</c:v>
                </c:pt>
                <c:pt idx="20">
                  <c:v>1346.8813192228158</c:v>
                </c:pt>
                <c:pt idx="21">
                  <c:v>1357.9866109272423</c:v>
                </c:pt>
                <c:pt idx="22">
                  <c:v>1369.5190394626909</c:v>
                </c:pt>
                <c:pt idx="23">
                  <c:v>1381.4376259259814</c:v>
                </c:pt>
                <c:pt idx="24">
                  <c:v>1393.6960694959005</c:v>
                </c:pt>
                <c:pt idx="25">
                  <c:v>1405.257894997834</c:v>
                </c:pt>
                <c:pt idx="26">
                  <c:v>1417.2916179745555</c:v>
                </c:pt>
                <c:pt idx="27">
                  <c:v>1430.1601059673194</c:v>
                </c:pt>
                <c:pt idx="28">
                  <c:v>1443.634491198299</c:v>
                </c:pt>
                <c:pt idx="29">
                  <c:v>1456.9458638168933</c:v>
                </c:pt>
                <c:pt idx="30">
                  <c:v>1470.5240645873137</c:v>
                </c:pt>
                <c:pt idx="31">
                  <c:v>1484.5901847948157</c:v>
                </c:pt>
                <c:pt idx="32">
                  <c:v>1499.3506298193061</c:v>
                </c:pt>
                <c:pt idx="33">
                  <c:v>1514.9630472741294</c:v>
                </c:pt>
                <c:pt idx="34">
                  <c:v>1531.3795082506704</c:v>
                </c:pt>
                <c:pt idx="35">
                  <c:v>1548.9276900204484</c:v>
                </c:pt>
                <c:pt idx="36">
                  <c:v>1567.4142315771148</c:v>
                </c:pt>
                <c:pt idx="37">
                  <c:v>1586.7426947250347</c:v>
                </c:pt>
                <c:pt idx="38">
                  <c:v>1606.1104883584237</c:v>
                </c:pt>
                <c:pt idx="39">
                  <c:v>1626.4006398104646</c:v>
                </c:pt>
                <c:pt idx="40">
                  <c:v>1647.8293668126016</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18987.777525853995</c:v>
                </c:pt>
                <c:pt idx="1">
                  <c:v>18969.51467851549</c:v>
                </c:pt>
                <c:pt idx="2">
                  <c:v>18855.380740418103</c:v>
                </c:pt>
                <c:pt idx="3">
                  <c:v>18631.293739812871</c:v>
                </c:pt>
                <c:pt idx="4">
                  <c:v>18375.496092484751</c:v>
                </c:pt>
                <c:pt idx="5">
                  <c:v>18090.098054530925</c:v>
                </c:pt>
                <c:pt idx="6">
                  <c:v>17777.332903329341</c:v>
                </c:pt>
                <c:pt idx="7">
                  <c:v>17439.252213642416</c:v>
                </c:pt>
                <c:pt idx="8">
                  <c:v>17079.324655173747</c:v>
                </c:pt>
                <c:pt idx="9">
                  <c:v>16707.839619180832</c:v>
                </c:pt>
                <c:pt idx="10">
                  <c:v>16325.130669574282</c:v>
                </c:pt>
                <c:pt idx="11">
                  <c:v>15905.341554262441</c:v>
                </c:pt>
                <c:pt idx="12">
                  <c:v>15377.627703142614</c:v>
                </c:pt>
                <c:pt idx="13">
                  <c:v>14801.013256967028</c:v>
                </c:pt>
                <c:pt idx="14">
                  <c:v>14247.873965139333</c:v>
                </c:pt>
                <c:pt idx="15">
                  <c:v>13716.51748839062</c:v>
                </c:pt>
                <c:pt idx="16">
                  <c:v>13205.324075721908</c:v>
                </c:pt>
                <c:pt idx="17">
                  <c:v>12712.662922779409</c:v>
                </c:pt>
                <c:pt idx="18">
                  <c:v>12237.058599824079</c:v>
                </c:pt>
                <c:pt idx="19">
                  <c:v>11777.097086637783</c:v>
                </c:pt>
                <c:pt idx="20">
                  <c:v>11331.422387418983</c:v>
                </c:pt>
                <c:pt idx="21">
                  <c:v>10898.733285901815</c:v>
                </c:pt>
                <c:pt idx="22">
                  <c:v>10475.143265983639</c:v>
                </c:pt>
                <c:pt idx="23">
                  <c:v>10060.160224431431</c:v>
                </c:pt>
                <c:pt idx="24">
                  <c:v>9665.6595323811798</c:v>
                </c:pt>
                <c:pt idx="25">
                  <c:v>9290.6425927166238</c:v>
                </c:pt>
                <c:pt idx="26">
                  <c:v>8934.1594664495369</c:v>
                </c:pt>
                <c:pt idx="27">
                  <c:v>8595.2659366721819</c:v>
                </c:pt>
                <c:pt idx="28">
                  <c:v>8273.1048030388138</c:v>
                </c:pt>
                <c:pt idx="29">
                  <c:v>7966.8606143535426</c:v>
                </c:pt>
                <c:pt idx="30">
                  <c:v>7675.7576370515608</c:v>
                </c:pt>
                <c:pt idx="31">
                  <c:v>7399.0579224758285</c:v>
                </c:pt>
                <c:pt idx="32">
                  <c:v>7136.0227724913757</c:v>
                </c:pt>
                <c:pt idx="33">
                  <c:v>6885.9865011334805</c:v>
                </c:pt>
                <c:pt idx="34">
                  <c:v>6651.8305520328377</c:v>
                </c:pt>
                <c:pt idx="35">
                  <c:v>6438.6439499369535</c:v>
                </c:pt>
                <c:pt idx="36">
                  <c:v>6245.6034400266562</c:v>
                </c:pt>
                <c:pt idx="37">
                  <c:v>6067.1222666024914</c:v>
                </c:pt>
                <c:pt idx="38">
                  <c:v>5902.579784827888</c:v>
                </c:pt>
                <c:pt idx="39">
                  <c:v>5751.3672221123161</c:v>
                </c:pt>
                <c:pt idx="40">
                  <c:v>5612.9145245601721</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451.69435880392302</c:v>
                </c:pt>
                <c:pt idx="1">
                  <c:v>482.8183998310966</c:v>
                </c:pt>
                <c:pt idx="2">
                  <c:v>535.54047074638652</c:v>
                </c:pt>
                <c:pt idx="3">
                  <c:v>585.88911445004169</c:v>
                </c:pt>
                <c:pt idx="4">
                  <c:v>632.39909881463802</c:v>
                </c:pt>
                <c:pt idx="5">
                  <c:v>675.26397591277464</c:v>
                </c:pt>
                <c:pt idx="6">
                  <c:v>714.16152364378365</c:v>
                </c:pt>
                <c:pt idx="7">
                  <c:v>751.39711693352467</c:v>
                </c:pt>
                <c:pt idx="8">
                  <c:v>752.46989338220294</c:v>
                </c:pt>
                <c:pt idx="9">
                  <c:v>735.23304368341906</c:v>
                </c:pt>
                <c:pt idx="10">
                  <c:v>733.71674567698471</c:v>
                </c:pt>
                <c:pt idx="11">
                  <c:v>809.00367186619189</c:v>
                </c:pt>
                <c:pt idx="12">
                  <c:v>779.084918825101</c:v>
                </c:pt>
                <c:pt idx="13">
                  <c:v>782.89033905655265</c:v>
                </c:pt>
                <c:pt idx="14">
                  <c:v>786.97007369402411</c:v>
                </c:pt>
                <c:pt idx="15">
                  <c:v>791.45852700356363</c:v>
                </c:pt>
                <c:pt idx="16">
                  <c:v>796.09096151242557</c:v>
                </c:pt>
                <c:pt idx="17">
                  <c:v>801.01446304513581</c:v>
                </c:pt>
                <c:pt idx="18">
                  <c:v>806.2633621114087</c:v>
                </c:pt>
                <c:pt idx="19">
                  <c:v>812.12219505542328</c:v>
                </c:pt>
                <c:pt idx="20">
                  <c:v>817.98948671601954</c:v>
                </c:pt>
                <c:pt idx="21">
                  <c:v>824.73396503900744</c:v>
                </c:pt>
                <c:pt idx="22">
                  <c:v>831.73785258549447</c:v>
                </c:pt>
                <c:pt idx="23">
                  <c:v>838.97626200163609</c:v>
                </c:pt>
                <c:pt idx="24">
                  <c:v>846.42107382030565</c:v>
                </c:pt>
                <c:pt idx="25">
                  <c:v>853.44281476573951</c:v>
                </c:pt>
                <c:pt idx="26">
                  <c:v>860.75114901948893</c:v>
                </c:pt>
                <c:pt idx="27">
                  <c:v>868.56645370727392</c:v>
                </c:pt>
                <c:pt idx="28">
                  <c:v>876.74973259131298</c:v>
                </c:pt>
                <c:pt idx="29">
                  <c:v>884.83401047115808</c:v>
                </c:pt>
                <c:pt idx="30">
                  <c:v>893.08033872607234</c:v>
                </c:pt>
                <c:pt idx="31">
                  <c:v>901.62299076557031</c:v>
                </c:pt>
                <c:pt idx="32">
                  <c:v>910.5873209385137</c:v>
                </c:pt>
                <c:pt idx="33">
                  <c:v>920.06907197180897</c:v>
                </c:pt>
                <c:pt idx="34">
                  <c:v>930.03913562644732</c:v>
                </c:pt>
                <c:pt idx="35">
                  <c:v>940.69651723371658</c:v>
                </c:pt>
                <c:pt idx="36">
                  <c:v>951.92378456846427</c:v>
                </c:pt>
                <c:pt idx="37">
                  <c:v>963.66236867660189</c:v>
                </c:pt>
                <c:pt idx="38">
                  <c:v>975.42483901967489</c:v>
                </c:pt>
                <c:pt idx="39">
                  <c:v>987.74747675677122</c:v>
                </c:pt>
                <c:pt idx="40">
                  <c:v>1000.7615954851909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18987.777525853995</c:v>
                </c:pt>
                <c:pt idx="1">
                  <c:v>18969.51467851549</c:v>
                </c:pt>
                <c:pt idx="2">
                  <c:v>18855.380740418103</c:v>
                </c:pt>
                <c:pt idx="3">
                  <c:v>18631.293739812871</c:v>
                </c:pt>
                <c:pt idx="4">
                  <c:v>18375.496092484751</c:v>
                </c:pt>
                <c:pt idx="5">
                  <c:v>18090.098054530925</c:v>
                </c:pt>
                <c:pt idx="6">
                  <c:v>17777.332903329341</c:v>
                </c:pt>
                <c:pt idx="7">
                  <c:v>17439.252213642416</c:v>
                </c:pt>
                <c:pt idx="8">
                  <c:v>17079.324655173747</c:v>
                </c:pt>
                <c:pt idx="9">
                  <c:v>16707.839619180832</c:v>
                </c:pt>
                <c:pt idx="10">
                  <c:v>16325.130669574282</c:v>
                </c:pt>
                <c:pt idx="11">
                  <c:v>15905.341554262441</c:v>
                </c:pt>
                <c:pt idx="12">
                  <c:v>15377.627703142614</c:v>
                </c:pt>
                <c:pt idx="13">
                  <c:v>14801.013256967028</c:v>
                </c:pt>
                <c:pt idx="14">
                  <c:v>14247.873965139333</c:v>
                </c:pt>
                <c:pt idx="15">
                  <c:v>13716.51748839062</c:v>
                </c:pt>
                <c:pt idx="16">
                  <c:v>13205.324075721908</c:v>
                </c:pt>
                <c:pt idx="17">
                  <c:v>12712.662922779409</c:v>
                </c:pt>
                <c:pt idx="18">
                  <c:v>12237.058599824079</c:v>
                </c:pt>
                <c:pt idx="19">
                  <c:v>11777.097086637783</c:v>
                </c:pt>
                <c:pt idx="20">
                  <c:v>11331.422387418983</c:v>
                </c:pt>
                <c:pt idx="21">
                  <c:v>10898.733285901815</c:v>
                </c:pt>
                <c:pt idx="22">
                  <c:v>10475.143265983639</c:v>
                </c:pt>
                <c:pt idx="23">
                  <c:v>10060.160224431431</c:v>
                </c:pt>
                <c:pt idx="24">
                  <c:v>9665.6595323811798</c:v>
                </c:pt>
                <c:pt idx="25">
                  <c:v>9290.6425927166238</c:v>
                </c:pt>
                <c:pt idx="26">
                  <c:v>8934.1594664495369</c:v>
                </c:pt>
                <c:pt idx="27">
                  <c:v>8595.2659366721819</c:v>
                </c:pt>
                <c:pt idx="28">
                  <c:v>8273.1048030388138</c:v>
                </c:pt>
                <c:pt idx="29">
                  <c:v>7966.8606143535426</c:v>
                </c:pt>
                <c:pt idx="30">
                  <c:v>7675.7576370515608</c:v>
                </c:pt>
                <c:pt idx="31">
                  <c:v>7399.0579224758285</c:v>
                </c:pt>
                <c:pt idx="32">
                  <c:v>7136.0227724913757</c:v>
                </c:pt>
                <c:pt idx="33">
                  <c:v>6885.9865011334805</c:v>
                </c:pt>
                <c:pt idx="34">
                  <c:v>6651.8305520328377</c:v>
                </c:pt>
                <c:pt idx="35">
                  <c:v>6438.6439499369535</c:v>
                </c:pt>
                <c:pt idx="36">
                  <c:v>6245.6034400266562</c:v>
                </c:pt>
                <c:pt idx="37">
                  <c:v>6067.1222666024914</c:v>
                </c:pt>
                <c:pt idx="38">
                  <c:v>5902.579784827888</c:v>
                </c:pt>
                <c:pt idx="39">
                  <c:v>5751.3672221123161</c:v>
                </c:pt>
                <c:pt idx="40">
                  <c:v>5612.9145245601721</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451.69435880392302</c:v>
                </c:pt>
                <c:pt idx="1">
                  <c:v>482.8183998310966</c:v>
                </c:pt>
                <c:pt idx="2">
                  <c:v>535.54047074638652</c:v>
                </c:pt>
                <c:pt idx="3">
                  <c:v>585.88911445004169</c:v>
                </c:pt>
                <c:pt idx="4">
                  <c:v>632.39909881463802</c:v>
                </c:pt>
                <c:pt idx="5">
                  <c:v>675.26397591277464</c:v>
                </c:pt>
                <c:pt idx="6">
                  <c:v>714.16152364378365</c:v>
                </c:pt>
                <c:pt idx="7">
                  <c:v>751.39711693352467</c:v>
                </c:pt>
                <c:pt idx="8">
                  <c:v>752.46989338220294</c:v>
                </c:pt>
                <c:pt idx="9">
                  <c:v>735.23304368341883</c:v>
                </c:pt>
                <c:pt idx="10">
                  <c:v>733.71674567698471</c:v>
                </c:pt>
                <c:pt idx="11">
                  <c:v>809.00367186619178</c:v>
                </c:pt>
                <c:pt idx="12">
                  <c:v>779.084918825101</c:v>
                </c:pt>
                <c:pt idx="13">
                  <c:v>782.89033905655265</c:v>
                </c:pt>
                <c:pt idx="14">
                  <c:v>786.97007369402411</c:v>
                </c:pt>
                <c:pt idx="15">
                  <c:v>791.45852700356363</c:v>
                </c:pt>
                <c:pt idx="16">
                  <c:v>796.09096151242557</c:v>
                </c:pt>
                <c:pt idx="17">
                  <c:v>801.01446304513581</c:v>
                </c:pt>
                <c:pt idx="18">
                  <c:v>806.2633621114087</c:v>
                </c:pt>
                <c:pt idx="19">
                  <c:v>812.12219505542328</c:v>
                </c:pt>
                <c:pt idx="20">
                  <c:v>817.98948671601954</c:v>
                </c:pt>
                <c:pt idx="21">
                  <c:v>824.73396503900744</c:v>
                </c:pt>
                <c:pt idx="22">
                  <c:v>831.73785258549447</c:v>
                </c:pt>
                <c:pt idx="23">
                  <c:v>838.97626200163609</c:v>
                </c:pt>
                <c:pt idx="24">
                  <c:v>846.42107382030565</c:v>
                </c:pt>
                <c:pt idx="25">
                  <c:v>853.44281476573951</c:v>
                </c:pt>
                <c:pt idx="26">
                  <c:v>860.75114901948893</c:v>
                </c:pt>
                <c:pt idx="27">
                  <c:v>868.56645370727392</c:v>
                </c:pt>
                <c:pt idx="28">
                  <c:v>876.74973259131298</c:v>
                </c:pt>
                <c:pt idx="29">
                  <c:v>884.83401047115808</c:v>
                </c:pt>
                <c:pt idx="30">
                  <c:v>893.08033872607234</c:v>
                </c:pt>
                <c:pt idx="31">
                  <c:v>901.62299076557031</c:v>
                </c:pt>
                <c:pt idx="32">
                  <c:v>910.5873209385137</c:v>
                </c:pt>
                <c:pt idx="33">
                  <c:v>920.06907197180897</c:v>
                </c:pt>
                <c:pt idx="34">
                  <c:v>930.03913562644732</c:v>
                </c:pt>
                <c:pt idx="35">
                  <c:v>940.69651723371658</c:v>
                </c:pt>
                <c:pt idx="36">
                  <c:v>951.92378456846427</c:v>
                </c:pt>
                <c:pt idx="37">
                  <c:v>963.66236867660189</c:v>
                </c:pt>
                <c:pt idx="38">
                  <c:v>975.42483901967489</c:v>
                </c:pt>
                <c:pt idx="39">
                  <c:v>987.74747675677122</c:v>
                </c:pt>
                <c:pt idx="40">
                  <c:v>1000.7615954851909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55436.163761568481</c:v>
                </c:pt>
                <c:pt idx="4">
                  <c:v>44485.810425950018</c:v>
                </c:pt>
                <c:pt idx="5">
                  <c:v>37796.305921111496</c:v>
                </c:pt>
                <c:pt idx="6">
                  <c:v>37170.727991941341</c:v>
                </c:pt>
                <c:pt idx="7">
                  <c:v>36342.282064773339</c:v>
                </c:pt>
                <c:pt idx="8">
                  <c:v>35097.923323843563</c:v>
                </c:pt>
                <c:pt idx="9">
                  <c:v>33245.402339466884</c:v>
                </c:pt>
                <c:pt idx="10">
                  <c:v>31425.138073628248</c:v>
                </c:pt>
                <c:pt idx="11">
                  <c:v>30657.726867030564</c:v>
                </c:pt>
                <c:pt idx="12">
                  <c:v>29789.397754914837</c:v>
                </c:pt>
                <c:pt idx="13">
                  <c:v>28509.206371014781</c:v>
                </c:pt>
                <c:pt idx="14">
                  <c:v>27946.251982024522</c:v>
                </c:pt>
                <c:pt idx="15">
                  <c:v>27386.727928932145</c:v>
                </c:pt>
                <c:pt idx="16">
                  <c:v>26464.11908267708</c:v>
                </c:pt>
                <c:pt idx="17">
                  <c:v>25816.273086769896</c:v>
                </c:pt>
                <c:pt idx="18">
                  <c:v>25474.199340099516</c:v>
                </c:pt>
                <c:pt idx="19">
                  <c:v>24731.903815164638</c:v>
                </c:pt>
                <c:pt idx="20">
                  <c:v>23235.342138390948</c:v>
                </c:pt>
                <c:pt idx="21">
                  <c:v>21613.473355823036</c:v>
                </c:pt>
                <c:pt idx="22">
                  <c:v>19991.604573255125</c:v>
                </c:pt>
                <c:pt idx="23">
                  <c:v>18369.735790687217</c:v>
                </c:pt>
                <c:pt idx="24">
                  <c:v>16582.52707397105</c:v>
                </c:pt>
                <c:pt idx="25">
                  <c:v>14795.318357254879</c:v>
                </c:pt>
                <c:pt idx="26">
                  <c:v>13687.941669523074</c:v>
                </c:pt>
                <c:pt idx="27">
                  <c:v>13687.941669523078</c:v>
                </c:pt>
                <c:pt idx="28">
                  <c:v>13687.941669523079</c:v>
                </c:pt>
                <c:pt idx="29">
                  <c:v>13687.941669523072</c:v>
                </c:pt>
                <c:pt idx="30">
                  <c:v>13687.941669523076</c:v>
                </c:pt>
                <c:pt idx="31">
                  <c:v>13687.941669523083</c:v>
                </c:pt>
                <c:pt idx="32">
                  <c:v>13687.941669523072</c:v>
                </c:pt>
                <c:pt idx="33">
                  <c:v>13687.941669523083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7282.0351866064684</c:v>
                </c:pt>
                <c:pt idx="2">
                  <c:v>8547.4052998980587</c:v>
                </c:pt>
                <c:pt idx="3">
                  <c:v>9328.800728176604</c:v>
                </c:pt>
                <c:pt idx="4">
                  <c:v>10710.000318926999</c:v>
                </c:pt>
                <c:pt idx="5">
                  <c:v>11984.922562713953</c:v>
                </c:pt>
                <c:pt idx="6">
                  <c:v>13444.083050421268</c:v>
                </c:pt>
                <c:pt idx="7">
                  <c:v>14895.487505626652</c:v>
                </c:pt>
                <c:pt idx="8">
                  <c:v>16240.003561199985</c:v>
                </c:pt>
                <c:pt idx="9">
                  <c:v>17332.590555605697</c:v>
                </c:pt>
                <c:pt idx="10">
                  <c:v>18380.829093902983</c:v>
                </c:pt>
                <c:pt idx="11">
                  <c:v>19927.828492620687</c:v>
                </c:pt>
                <c:pt idx="12">
                  <c:v>21482.892177437967</c:v>
                </c:pt>
                <c:pt idx="13">
                  <c:v>22812.863473824244</c:v>
                </c:pt>
                <c:pt idx="14">
                  <c:v>22573.993957784067</c:v>
                </c:pt>
                <c:pt idx="15">
                  <c:v>22342.658896830115</c:v>
                </c:pt>
                <c:pt idx="16">
                  <c:v>21874.011427676909</c:v>
                </c:pt>
                <c:pt idx="17">
                  <c:v>21592.714486641176</c:v>
                </c:pt>
                <c:pt idx="18">
                  <c:v>21506.707451342954</c:v>
                </c:pt>
                <c:pt idx="19">
                  <c:v>21159.683365953329</c:v>
                </c:pt>
                <c:pt idx="20">
                  <c:v>20320.070635986754</c:v>
                </c:pt>
                <c:pt idx="21">
                  <c:v>19404.363550477319</c:v>
                </c:pt>
                <c:pt idx="22">
                  <c:v>18486.653783078473</c:v>
                </c:pt>
                <c:pt idx="23">
                  <c:v>17572.222117290472</c:v>
                </c:pt>
                <c:pt idx="24">
                  <c:v>16553.558134366689</c:v>
                </c:pt>
                <c:pt idx="25">
                  <c:v>15543.424238262607</c:v>
                </c:pt>
                <c:pt idx="26">
                  <c:v>14543.757199486579</c:v>
                </c:pt>
                <c:pt idx="27">
                  <c:v>13553.96819024264</c:v>
                </c:pt>
                <c:pt idx="28">
                  <c:v>12578.082870433069</c:v>
                </c:pt>
                <c:pt idx="29">
                  <c:v>12208.540372324713</c:v>
                </c:pt>
                <c:pt idx="30">
                  <c:v>11849.341252550326</c:v>
                </c:pt>
                <c:pt idx="31">
                  <c:v>11490.625325148598</c:v>
                </c:pt>
                <c:pt idx="32">
                  <c:v>11143.240970635281</c:v>
                </c:pt>
                <c:pt idx="33">
                  <c:v>10809.844519269725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1795.8958632668132</c:v>
                </c:pt>
                <c:pt idx="2">
                  <c:v>1896.1128679221383</c:v>
                </c:pt>
                <c:pt idx="3">
                  <c:v>1918.4904391677128</c:v>
                </c:pt>
                <c:pt idx="4">
                  <c:v>2263.2771643110218</c:v>
                </c:pt>
                <c:pt idx="5">
                  <c:v>2456.0029912929672</c:v>
                </c:pt>
                <c:pt idx="6">
                  <c:v>2499.4438615150179</c:v>
                </c:pt>
                <c:pt idx="7">
                  <c:v>2546.0161747281622</c:v>
                </c:pt>
                <c:pt idx="8">
                  <c:v>2597.2542262069223</c:v>
                </c:pt>
                <c:pt idx="9">
                  <c:v>2650.1358986825171</c:v>
                </c:pt>
                <c:pt idx="10">
                  <c:v>2706.340254078752</c:v>
                </c:pt>
                <c:pt idx="11">
                  <c:v>2766.2591931914562</c:v>
                </c:pt>
                <c:pt idx="12">
                  <c:v>2833.1408478034955</c:v>
                </c:pt>
                <c:pt idx="13">
                  <c:v>2900.1190631071054</c:v>
                </c:pt>
                <c:pt idx="14">
                  <c:v>2977.1108247850489</c:v>
                </c:pt>
                <c:pt idx="15">
                  <c:v>3057.0638789686905</c:v>
                </c:pt>
                <c:pt idx="16">
                  <c:v>3139.6941234451924</c:v>
                </c:pt>
                <c:pt idx="17">
                  <c:v>3224.6805597313769</c:v>
                </c:pt>
                <c:pt idx="18">
                  <c:v>3304.8374198390679</c:v>
                </c:pt>
                <c:pt idx="19">
                  <c:v>3388.2658930553844</c:v>
                </c:pt>
                <c:pt idx="20">
                  <c:v>3477.4816999935711</c:v>
                </c:pt>
                <c:pt idx="21">
                  <c:v>3570.8981256104553</c:v>
                </c:pt>
                <c:pt idx="22">
                  <c:v>3663.1844027776374</c:v>
                </c:pt>
                <c:pt idx="23">
                  <c:v>3757.3205700711787</c:v>
                </c:pt>
                <c:pt idx="24">
                  <c:v>3854.8394289695575</c:v>
                </c:pt>
                <c:pt idx="25">
                  <c:v>3957.1719651903718</c:v>
                </c:pt>
                <c:pt idx="26">
                  <c:v>4065.4111322371223</c:v>
                </c:pt>
                <c:pt idx="27">
                  <c:v>4179.2246442763708</c:v>
                </c:pt>
                <c:pt idx="28">
                  <c:v>4300.8842516652903</c:v>
                </c:pt>
                <c:pt idx="29">
                  <c:v>4429.0494038884372</c:v>
                </c:pt>
                <c:pt idx="30">
                  <c:v>4563.0515055795049</c:v>
                </c:pt>
                <c:pt idx="31">
                  <c:v>4697.3262811853629</c:v>
                </c:pt>
                <c:pt idx="32">
                  <c:v>4837.9956617458229</c:v>
                </c:pt>
                <c:pt idx="33">
                  <c:v>4986.5586609286947</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11458.488184908307</c:v>
                </c:pt>
                <c:pt idx="2">
                  <c:v>11625.136330381707</c:v>
                </c:pt>
                <c:pt idx="3">
                  <c:v>10772.72177377524</c:v>
                </c:pt>
                <c:pt idx="4">
                  <c:v>11065.858620261115</c:v>
                </c:pt>
                <c:pt idx="5">
                  <c:v>11347.824695342748</c:v>
                </c:pt>
                <c:pt idx="6">
                  <c:v>11637.105507703007</c:v>
                </c:pt>
                <c:pt idx="7">
                  <c:v>11947.239179771024</c:v>
                </c:pt>
                <c:pt idx="8">
                  <c:v>12288.442868365841</c:v>
                </c:pt>
                <c:pt idx="9">
                  <c:v>12640.591734042664</c:v>
                </c:pt>
                <c:pt idx="10">
                  <c:v>13014.866961589889</c:v>
                </c:pt>
                <c:pt idx="11">
                  <c:v>13413.878291097961</c:v>
                </c:pt>
                <c:pt idx="12">
                  <c:v>13859.255634582853</c:v>
                </c:pt>
                <c:pt idx="13">
                  <c:v>14305.275993623301</c:v>
                </c:pt>
                <c:pt idx="14">
                  <c:v>14817.978415315061</c:v>
                </c:pt>
                <c:pt idx="15">
                  <c:v>15350.400633072279</c:v>
                </c:pt>
                <c:pt idx="16">
                  <c:v>15900.650757563475</c:v>
                </c:pt>
                <c:pt idx="17">
                  <c:v>16466.591200349339</c:v>
                </c:pt>
                <c:pt idx="18">
                  <c:v>17000.37059955738</c:v>
                </c:pt>
                <c:pt idx="19">
                  <c:v>17555.936277285022</c:v>
                </c:pt>
                <c:pt idx="20">
                  <c:v>18150.040883719772</c:v>
                </c:pt>
                <c:pt idx="21">
                  <c:v>18772.118189080171</c:v>
                </c:pt>
                <c:pt idx="22">
                  <c:v>19386.669626290448</c:v>
                </c:pt>
                <c:pt idx="23">
                  <c:v>20013.539824975691</c:v>
                </c:pt>
                <c:pt idx="24">
                  <c:v>20662.935994490013</c:v>
                </c:pt>
                <c:pt idx="25">
                  <c:v>21344.387334150706</c:v>
                </c:pt>
                <c:pt idx="26">
                  <c:v>22065.172024062096</c:v>
                </c:pt>
                <c:pt idx="27">
                  <c:v>22823.077311225876</c:v>
                </c:pt>
                <c:pt idx="28">
                  <c:v>23633.231202641993</c:v>
                </c:pt>
                <c:pt idx="29">
                  <c:v>24486.706723778501</c:v>
                </c:pt>
                <c:pt idx="30">
                  <c:v>25379.051574077963</c:v>
                </c:pt>
                <c:pt idx="31">
                  <c:v>26273.212210552436</c:v>
                </c:pt>
                <c:pt idx="32">
                  <c:v>27209.955707511406</c:v>
                </c:pt>
                <c:pt idx="33">
                  <c:v>28199.26427501065</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55436.163761568481</c:v>
                </c:pt>
                <c:pt idx="4">
                  <c:v>44485.810425950018</c:v>
                </c:pt>
                <c:pt idx="5">
                  <c:v>37796.305921111496</c:v>
                </c:pt>
                <c:pt idx="6">
                  <c:v>37170.727991941341</c:v>
                </c:pt>
                <c:pt idx="7">
                  <c:v>36342.282064773339</c:v>
                </c:pt>
                <c:pt idx="8">
                  <c:v>35097.923323843563</c:v>
                </c:pt>
                <c:pt idx="9">
                  <c:v>33245.402339466884</c:v>
                </c:pt>
                <c:pt idx="10">
                  <c:v>31425.138073628248</c:v>
                </c:pt>
                <c:pt idx="11">
                  <c:v>30657.726867030564</c:v>
                </c:pt>
                <c:pt idx="12">
                  <c:v>29789.397754914837</c:v>
                </c:pt>
                <c:pt idx="13">
                  <c:v>28509.206371014781</c:v>
                </c:pt>
                <c:pt idx="14">
                  <c:v>27946.251982024522</c:v>
                </c:pt>
                <c:pt idx="15">
                  <c:v>27386.727928932145</c:v>
                </c:pt>
                <c:pt idx="16">
                  <c:v>26464.11908267708</c:v>
                </c:pt>
                <c:pt idx="17">
                  <c:v>25816.273086769896</c:v>
                </c:pt>
                <c:pt idx="18">
                  <c:v>25474.199340099516</c:v>
                </c:pt>
                <c:pt idx="19">
                  <c:v>24731.903815164638</c:v>
                </c:pt>
                <c:pt idx="20">
                  <c:v>23235.342138390948</c:v>
                </c:pt>
                <c:pt idx="21">
                  <c:v>21613.473355823036</c:v>
                </c:pt>
                <c:pt idx="22">
                  <c:v>19991.604573255125</c:v>
                </c:pt>
                <c:pt idx="23">
                  <c:v>18369.735790687217</c:v>
                </c:pt>
                <c:pt idx="24">
                  <c:v>16582.52707397105</c:v>
                </c:pt>
                <c:pt idx="25">
                  <c:v>14795.318357254879</c:v>
                </c:pt>
                <c:pt idx="26">
                  <c:v>13687.941669523074</c:v>
                </c:pt>
                <c:pt idx="27">
                  <c:v>13687.941669523078</c:v>
                </c:pt>
                <c:pt idx="28">
                  <c:v>13687.941669523079</c:v>
                </c:pt>
                <c:pt idx="29">
                  <c:v>13687.941669523072</c:v>
                </c:pt>
                <c:pt idx="30">
                  <c:v>13687.941669523076</c:v>
                </c:pt>
                <c:pt idx="31">
                  <c:v>13687.941669523083</c:v>
                </c:pt>
                <c:pt idx="32">
                  <c:v>13687.941669523072</c:v>
                </c:pt>
                <c:pt idx="33">
                  <c:v>13687.941669523083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7282.0351866064684</c:v>
                </c:pt>
                <c:pt idx="2">
                  <c:v>8547.4052998980587</c:v>
                </c:pt>
                <c:pt idx="3">
                  <c:v>9328.800728176604</c:v>
                </c:pt>
                <c:pt idx="4">
                  <c:v>10710.000318926999</c:v>
                </c:pt>
                <c:pt idx="5">
                  <c:v>11984.922562713953</c:v>
                </c:pt>
                <c:pt idx="6">
                  <c:v>13444.083050421268</c:v>
                </c:pt>
                <c:pt idx="7">
                  <c:v>14895.487505626652</c:v>
                </c:pt>
                <c:pt idx="8">
                  <c:v>16240.003561199985</c:v>
                </c:pt>
                <c:pt idx="9">
                  <c:v>17332.590555605697</c:v>
                </c:pt>
                <c:pt idx="10">
                  <c:v>18380.829093902983</c:v>
                </c:pt>
                <c:pt idx="11">
                  <c:v>19927.828492620687</c:v>
                </c:pt>
                <c:pt idx="12">
                  <c:v>21482.892177437967</c:v>
                </c:pt>
                <c:pt idx="13">
                  <c:v>22812.863473824244</c:v>
                </c:pt>
                <c:pt idx="14">
                  <c:v>22573.993957784067</c:v>
                </c:pt>
                <c:pt idx="15">
                  <c:v>22342.658896830115</c:v>
                </c:pt>
                <c:pt idx="16">
                  <c:v>21874.011427676909</c:v>
                </c:pt>
                <c:pt idx="17">
                  <c:v>21592.714486641176</c:v>
                </c:pt>
                <c:pt idx="18">
                  <c:v>21506.707451342954</c:v>
                </c:pt>
                <c:pt idx="19">
                  <c:v>21159.683365953329</c:v>
                </c:pt>
                <c:pt idx="20">
                  <c:v>20320.070635986754</c:v>
                </c:pt>
                <c:pt idx="21">
                  <c:v>19404.363550477319</c:v>
                </c:pt>
                <c:pt idx="22">
                  <c:v>18486.653783078473</c:v>
                </c:pt>
                <c:pt idx="23">
                  <c:v>17572.222117290472</c:v>
                </c:pt>
                <c:pt idx="24">
                  <c:v>16553.558134366689</c:v>
                </c:pt>
                <c:pt idx="25">
                  <c:v>15543.424238262607</c:v>
                </c:pt>
                <c:pt idx="26">
                  <c:v>14543.757199486579</c:v>
                </c:pt>
                <c:pt idx="27">
                  <c:v>13553.96819024264</c:v>
                </c:pt>
                <c:pt idx="28">
                  <c:v>12578.082870433069</c:v>
                </c:pt>
                <c:pt idx="29">
                  <c:v>12208.540372324713</c:v>
                </c:pt>
                <c:pt idx="30">
                  <c:v>11849.341252550326</c:v>
                </c:pt>
                <c:pt idx="31">
                  <c:v>11490.625325148598</c:v>
                </c:pt>
                <c:pt idx="32">
                  <c:v>11143.240970635281</c:v>
                </c:pt>
                <c:pt idx="33">
                  <c:v>10809.844519269725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1795.8958632668132</c:v>
                </c:pt>
                <c:pt idx="2">
                  <c:v>1896.1128679221383</c:v>
                </c:pt>
                <c:pt idx="3">
                  <c:v>1918.4904391677128</c:v>
                </c:pt>
                <c:pt idx="4">
                  <c:v>2263.2771643110218</c:v>
                </c:pt>
                <c:pt idx="5">
                  <c:v>2456.0029912929672</c:v>
                </c:pt>
                <c:pt idx="6">
                  <c:v>2499.4438615150179</c:v>
                </c:pt>
                <c:pt idx="7">
                  <c:v>2546.0161747281622</c:v>
                </c:pt>
                <c:pt idx="8">
                  <c:v>2597.2542262069223</c:v>
                </c:pt>
                <c:pt idx="9">
                  <c:v>2650.1358986825171</c:v>
                </c:pt>
                <c:pt idx="10">
                  <c:v>2706.340254078752</c:v>
                </c:pt>
                <c:pt idx="11">
                  <c:v>2766.2591931914562</c:v>
                </c:pt>
                <c:pt idx="12">
                  <c:v>2833.1408478034955</c:v>
                </c:pt>
                <c:pt idx="13">
                  <c:v>2900.1190631071054</c:v>
                </c:pt>
                <c:pt idx="14">
                  <c:v>2977.1108247850489</c:v>
                </c:pt>
                <c:pt idx="15">
                  <c:v>3057.0638789686905</c:v>
                </c:pt>
                <c:pt idx="16">
                  <c:v>3139.6941234451924</c:v>
                </c:pt>
                <c:pt idx="17">
                  <c:v>3224.6805597313769</c:v>
                </c:pt>
                <c:pt idx="18">
                  <c:v>3304.8374198390679</c:v>
                </c:pt>
                <c:pt idx="19">
                  <c:v>3388.2658930553844</c:v>
                </c:pt>
                <c:pt idx="20">
                  <c:v>3477.4816999935711</c:v>
                </c:pt>
                <c:pt idx="21">
                  <c:v>3570.8981256104553</c:v>
                </c:pt>
                <c:pt idx="22">
                  <c:v>3663.1844027776374</c:v>
                </c:pt>
                <c:pt idx="23">
                  <c:v>3757.3205700711787</c:v>
                </c:pt>
                <c:pt idx="24">
                  <c:v>3854.8394289695575</c:v>
                </c:pt>
                <c:pt idx="25">
                  <c:v>3957.1719651903718</c:v>
                </c:pt>
                <c:pt idx="26">
                  <c:v>4065.4111322371223</c:v>
                </c:pt>
                <c:pt idx="27">
                  <c:v>4179.2246442763708</c:v>
                </c:pt>
                <c:pt idx="28">
                  <c:v>4300.8842516652903</c:v>
                </c:pt>
                <c:pt idx="29">
                  <c:v>4429.0494038884372</c:v>
                </c:pt>
                <c:pt idx="30">
                  <c:v>4563.0515055795049</c:v>
                </c:pt>
                <c:pt idx="31">
                  <c:v>4697.3262811853629</c:v>
                </c:pt>
                <c:pt idx="32">
                  <c:v>4837.9956617458229</c:v>
                </c:pt>
                <c:pt idx="33">
                  <c:v>4986.5586609286947</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11458.488184908307</c:v>
                </c:pt>
                <c:pt idx="2">
                  <c:v>11625.136330381707</c:v>
                </c:pt>
                <c:pt idx="3">
                  <c:v>10772.72177377524</c:v>
                </c:pt>
                <c:pt idx="4">
                  <c:v>11065.858620261115</c:v>
                </c:pt>
                <c:pt idx="5">
                  <c:v>11347.824695342748</c:v>
                </c:pt>
                <c:pt idx="6">
                  <c:v>11637.105507703007</c:v>
                </c:pt>
                <c:pt idx="7">
                  <c:v>11947.239179771024</c:v>
                </c:pt>
                <c:pt idx="8">
                  <c:v>12288.442868365841</c:v>
                </c:pt>
                <c:pt idx="9">
                  <c:v>12640.591734042664</c:v>
                </c:pt>
                <c:pt idx="10">
                  <c:v>13014.866961589889</c:v>
                </c:pt>
                <c:pt idx="11">
                  <c:v>13413.878291097961</c:v>
                </c:pt>
                <c:pt idx="12">
                  <c:v>13859.255634582853</c:v>
                </c:pt>
                <c:pt idx="13">
                  <c:v>14305.275993623301</c:v>
                </c:pt>
                <c:pt idx="14">
                  <c:v>14817.978415315061</c:v>
                </c:pt>
                <c:pt idx="15">
                  <c:v>15350.400633072279</c:v>
                </c:pt>
                <c:pt idx="16">
                  <c:v>15900.650757563475</c:v>
                </c:pt>
                <c:pt idx="17">
                  <c:v>16466.591200349339</c:v>
                </c:pt>
                <c:pt idx="18">
                  <c:v>17000.37059955738</c:v>
                </c:pt>
                <c:pt idx="19">
                  <c:v>17555.936277285022</c:v>
                </c:pt>
                <c:pt idx="20">
                  <c:v>18150.040883719772</c:v>
                </c:pt>
                <c:pt idx="21">
                  <c:v>18772.118189080171</c:v>
                </c:pt>
                <c:pt idx="22">
                  <c:v>19386.669626290448</c:v>
                </c:pt>
                <c:pt idx="23">
                  <c:v>20013.539824975691</c:v>
                </c:pt>
                <c:pt idx="24">
                  <c:v>20662.935994490013</c:v>
                </c:pt>
                <c:pt idx="25">
                  <c:v>21344.387334150706</c:v>
                </c:pt>
                <c:pt idx="26">
                  <c:v>22065.172024062096</c:v>
                </c:pt>
                <c:pt idx="27">
                  <c:v>22823.077311225876</c:v>
                </c:pt>
                <c:pt idx="28">
                  <c:v>23633.231202641993</c:v>
                </c:pt>
                <c:pt idx="29">
                  <c:v>24486.706723778501</c:v>
                </c:pt>
                <c:pt idx="30">
                  <c:v>25379.051574077963</c:v>
                </c:pt>
                <c:pt idx="31">
                  <c:v>26273.212210552436</c:v>
                </c:pt>
                <c:pt idx="32">
                  <c:v>27209.955707511406</c:v>
                </c:pt>
                <c:pt idx="33">
                  <c:v>28199.26427501065</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39172.086562484437</c:v>
                </c:pt>
                <c:pt idx="12">
                  <c:v>38892.194363364397</c:v>
                </c:pt>
                <c:pt idx="13">
                  <c:v>38012.275161353049</c:v>
                </c:pt>
                <c:pt idx="14">
                  <c:v>37261.669309366029</c:v>
                </c:pt>
                <c:pt idx="15">
                  <c:v>36515.637238576193</c:v>
                </c:pt>
                <c:pt idx="16">
                  <c:v>35285.492110236104</c:v>
                </c:pt>
                <c:pt idx="17">
                  <c:v>34421.697449026535</c:v>
                </c:pt>
                <c:pt idx="18">
                  <c:v>33965.599120132691</c:v>
                </c:pt>
                <c:pt idx="19">
                  <c:v>32975.871753552856</c:v>
                </c:pt>
                <c:pt idx="20">
                  <c:v>30980.456184521267</c:v>
                </c:pt>
                <c:pt idx="21">
                  <c:v>28817.964474430715</c:v>
                </c:pt>
                <c:pt idx="22">
                  <c:v>26655.472764340167</c:v>
                </c:pt>
                <c:pt idx="23">
                  <c:v>24492.981054249623</c:v>
                </c:pt>
                <c:pt idx="24">
                  <c:v>22650.218174049249</c:v>
                </c:pt>
                <c:pt idx="25">
                  <c:v>21417.490590039295</c:v>
                </c:pt>
                <c:pt idx="26">
                  <c:v>20251.853631148377</c:v>
                </c:pt>
                <c:pt idx="27">
                  <c:v>19149.655921324484</c:v>
                </c:pt>
                <c:pt idx="28">
                  <c:v>18107.444808958157</c:v>
                </c:pt>
                <c:pt idx="29">
                  <c:v>17121.955551397077</c:v>
                </c:pt>
                <c:pt idx="30">
                  <c:v>16190.10108808857</c:v>
                </c:pt>
                <c:pt idx="31">
                  <c:v>15308.962370313995</c:v>
                </c:pt>
                <c:pt idx="32">
                  <c:v>14475.779217222876</c:v>
                </c:pt>
                <c:pt idx="33">
                  <c:v>13687.941669523085</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6306.0360319216707</c:v>
                </c:pt>
                <c:pt idx="2">
                  <c:v>6635.2458016160817</c:v>
                </c:pt>
                <c:pt idx="3">
                  <c:v>6604.7894514820309</c:v>
                </c:pt>
                <c:pt idx="4">
                  <c:v>7090.0808279456141</c:v>
                </c:pt>
                <c:pt idx="5">
                  <c:v>7548.2206810372136</c:v>
                </c:pt>
                <c:pt idx="6">
                  <c:v>8135.1339935407868</c:v>
                </c:pt>
                <c:pt idx="7">
                  <c:v>8758.5004266848337</c:v>
                </c:pt>
                <c:pt idx="8">
                  <c:v>9379.9047218919732</c:v>
                </c:pt>
                <c:pt idx="9">
                  <c:v>9934.5792489148571</c:v>
                </c:pt>
                <c:pt idx="10">
                  <c:v>10524.870045692562</c:v>
                </c:pt>
                <c:pt idx="11">
                  <c:v>11413.468797166815</c:v>
                </c:pt>
                <c:pt idx="12">
                  <c:v>12380.09556898841</c:v>
                </c:pt>
                <c:pt idx="13">
                  <c:v>13309.794683485981</c:v>
                </c:pt>
                <c:pt idx="14">
                  <c:v>13258.57663044256</c:v>
                </c:pt>
                <c:pt idx="15">
                  <c:v>13213.749587186066</c:v>
                </c:pt>
                <c:pt idx="16">
                  <c:v>13052.638400117885</c:v>
                </c:pt>
                <c:pt idx="17">
                  <c:v>12987.290124384541</c:v>
                </c:pt>
                <c:pt idx="18">
                  <c:v>13015.307671309783</c:v>
                </c:pt>
                <c:pt idx="19">
                  <c:v>12915.715427565116</c:v>
                </c:pt>
                <c:pt idx="20">
                  <c:v>12574.956589856438</c:v>
                </c:pt>
                <c:pt idx="21">
                  <c:v>12199.87243186964</c:v>
                </c:pt>
                <c:pt idx="22">
                  <c:v>11822.78559199343</c:v>
                </c:pt>
                <c:pt idx="23">
                  <c:v>11448.976853728065</c:v>
                </c:pt>
                <c:pt idx="24">
                  <c:v>11026.049109709671</c:v>
                </c:pt>
                <c:pt idx="25">
                  <c:v>10611.651452510981</c:v>
                </c:pt>
                <c:pt idx="26">
                  <c:v>10207.720652640341</c:v>
                </c:pt>
                <c:pt idx="27">
                  <c:v>9813.6678823017919</c:v>
                </c:pt>
                <c:pt idx="28">
                  <c:v>9433.5188013976094</c:v>
                </c:pt>
                <c:pt idx="29">
                  <c:v>9362.3052134094014</c:v>
                </c:pt>
                <c:pt idx="30">
                  <c:v>9301.4350037551649</c:v>
                </c:pt>
                <c:pt idx="31">
                  <c:v>9241.0479864735826</c:v>
                </c:pt>
                <c:pt idx="32">
                  <c:v>9191.9925420804138</c:v>
                </c:pt>
                <c:pt idx="33">
                  <c:v>9156.9250008350064</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1795.8958632668132</c:v>
                </c:pt>
                <c:pt idx="2">
                  <c:v>1896.1128679221383</c:v>
                </c:pt>
                <c:pt idx="3">
                  <c:v>1843.2987391677127</c:v>
                </c:pt>
                <c:pt idx="4">
                  <c:v>1962.5103643110215</c:v>
                </c:pt>
                <c:pt idx="5">
                  <c:v>2080.044491292967</c:v>
                </c:pt>
                <c:pt idx="6">
                  <c:v>2198.6770615150181</c:v>
                </c:pt>
                <c:pt idx="7">
                  <c:v>2320.4410747281618</c:v>
                </c:pt>
                <c:pt idx="8">
                  <c:v>2446.8708262069222</c:v>
                </c:pt>
                <c:pt idx="9">
                  <c:v>2574.9441986825168</c:v>
                </c:pt>
                <c:pt idx="10">
                  <c:v>2706.340254078752</c:v>
                </c:pt>
                <c:pt idx="11">
                  <c:v>2766.2591931914562</c:v>
                </c:pt>
                <c:pt idx="12">
                  <c:v>2833.1408478034955</c:v>
                </c:pt>
                <c:pt idx="13">
                  <c:v>2900.1190631071054</c:v>
                </c:pt>
                <c:pt idx="14">
                  <c:v>2977.1108247850489</c:v>
                </c:pt>
                <c:pt idx="15">
                  <c:v>3057.0638789686905</c:v>
                </c:pt>
                <c:pt idx="16">
                  <c:v>3139.6941234451924</c:v>
                </c:pt>
                <c:pt idx="17">
                  <c:v>3224.6805597313769</c:v>
                </c:pt>
                <c:pt idx="18">
                  <c:v>3304.8374198390679</c:v>
                </c:pt>
                <c:pt idx="19">
                  <c:v>3388.2658930553844</c:v>
                </c:pt>
                <c:pt idx="20">
                  <c:v>3477.4816999935711</c:v>
                </c:pt>
                <c:pt idx="21">
                  <c:v>3570.8981256104553</c:v>
                </c:pt>
                <c:pt idx="22">
                  <c:v>3663.1844027776374</c:v>
                </c:pt>
                <c:pt idx="23">
                  <c:v>3757.3205700711787</c:v>
                </c:pt>
                <c:pt idx="24">
                  <c:v>3854.8394289695575</c:v>
                </c:pt>
                <c:pt idx="25">
                  <c:v>3957.1719651903718</c:v>
                </c:pt>
                <c:pt idx="26">
                  <c:v>4065.4111322371223</c:v>
                </c:pt>
                <c:pt idx="27">
                  <c:v>4179.2246442763708</c:v>
                </c:pt>
                <c:pt idx="28">
                  <c:v>4300.8842516652903</c:v>
                </c:pt>
                <c:pt idx="29">
                  <c:v>4429.0494038884372</c:v>
                </c:pt>
                <c:pt idx="30">
                  <c:v>4563.0515055795049</c:v>
                </c:pt>
                <c:pt idx="31">
                  <c:v>4697.3262811853629</c:v>
                </c:pt>
                <c:pt idx="32">
                  <c:v>4837.9956617458229</c:v>
                </c:pt>
                <c:pt idx="33">
                  <c:v>4986.5586609286947</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11458.488184908307</c:v>
                </c:pt>
                <c:pt idx="2">
                  <c:v>11625.136330381707</c:v>
                </c:pt>
                <c:pt idx="3">
                  <c:v>10772.72177377524</c:v>
                </c:pt>
                <c:pt idx="4">
                  <c:v>11065.858620261115</c:v>
                </c:pt>
                <c:pt idx="5">
                  <c:v>11347.824695342748</c:v>
                </c:pt>
                <c:pt idx="6">
                  <c:v>11637.105507703007</c:v>
                </c:pt>
                <c:pt idx="7">
                  <c:v>11947.239179771024</c:v>
                </c:pt>
                <c:pt idx="8">
                  <c:v>12288.442868365841</c:v>
                </c:pt>
                <c:pt idx="9">
                  <c:v>12640.591734042664</c:v>
                </c:pt>
                <c:pt idx="10">
                  <c:v>13014.866961589889</c:v>
                </c:pt>
                <c:pt idx="11">
                  <c:v>13413.878291097961</c:v>
                </c:pt>
                <c:pt idx="12">
                  <c:v>13859.255634582853</c:v>
                </c:pt>
                <c:pt idx="13">
                  <c:v>14305.275993623301</c:v>
                </c:pt>
                <c:pt idx="14">
                  <c:v>14817.978415315061</c:v>
                </c:pt>
                <c:pt idx="15">
                  <c:v>15350.400633072279</c:v>
                </c:pt>
                <c:pt idx="16">
                  <c:v>15900.650757563475</c:v>
                </c:pt>
                <c:pt idx="17">
                  <c:v>16466.591200349339</c:v>
                </c:pt>
                <c:pt idx="18">
                  <c:v>17000.37059955738</c:v>
                </c:pt>
                <c:pt idx="19">
                  <c:v>17555.936277285022</c:v>
                </c:pt>
                <c:pt idx="20">
                  <c:v>18150.040883719772</c:v>
                </c:pt>
                <c:pt idx="21">
                  <c:v>18772.118189080171</c:v>
                </c:pt>
                <c:pt idx="22">
                  <c:v>19386.669626290448</c:v>
                </c:pt>
                <c:pt idx="23">
                  <c:v>20013.539824975691</c:v>
                </c:pt>
                <c:pt idx="24">
                  <c:v>20662.935994490013</c:v>
                </c:pt>
                <c:pt idx="25">
                  <c:v>21344.387334150706</c:v>
                </c:pt>
                <c:pt idx="26">
                  <c:v>22065.172024062096</c:v>
                </c:pt>
                <c:pt idx="27">
                  <c:v>22823.077311225876</c:v>
                </c:pt>
                <c:pt idx="28">
                  <c:v>23633.231202641993</c:v>
                </c:pt>
                <c:pt idx="29">
                  <c:v>24486.706723778501</c:v>
                </c:pt>
                <c:pt idx="30">
                  <c:v>25379.051574077963</c:v>
                </c:pt>
                <c:pt idx="31">
                  <c:v>26273.212210552436</c:v>
                </c:pt>
                <c:pt idx="32">
                  <c:v>27209.955707511406</c:v>
                </c:pt>
                <c:pt idx="33">
                  <c:v>28199.26427501065</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39172.086562484437</c:v>
                </c:pt>
                <c:pt idx="12">
                  <c:v>38892.194363364397</c:v>
                </c:pt>
                <c:pt idx="13">
                  <c:v>38012.275161353049</c:v>
                </c:pt>
                <c:pt idx="14">
                  <c:v>37261.669309366029</c:v>
                </c:pt>
                <c:pt idx="15">
                  <c:v>36515.637238576193</c:v>
                </c:pt>
                <c:pt idx="16">
                  <c:v>35285.492110236104</c:v>
                </c:pt>
                <c:pt idx="17">
                  <c:v>34421.697449026535</c:v>
                </c:pt>
                <c:pt idx="18">
                  <c:v>33965.599120132691</c:v>
                </c:pt>
                <c:pt idx="19">
                  <c:v>32975.871753552856</c:v>
                </c:pt>
                <c:pt idx="20">
                  <c:v>30980.456184521267</c:v>
                </c:pt>
                <c:pt idx="21">
                  <c:v>28817.964474430715</c:v>
                </c:pt>
                <c:pt idx="22">
                  <c:v>26655.472764340167</c:v>
                </c:pt>
                <c:pt idx="23">
                  <c:v>24492.981054249623</c:v>
                </c:pt>
                <c:pt idx="24">
                  <c:v>22650.218174049249</c:v>
                </c:pt>
                <c:pt idx="25">
                  <c:v>21417.490590039295</c:v>
                </c:pt>
                <c:pt idx="26">
                  <c:v>20251.853631148377</c:v>
                </c:pt>
                <c:pt idx="27">
                  <c:v>19149.655921324484</c:v>
                </c:pt>
                <c:pt idx="28">
                  <c:v>18107.444808958157</c:v>
                </c:pt>
                <c:pt idx="29">
                  <c:v>17121.955551397077</c:v>
                </c:pt>
                <c:pt idx="30">
                  <c:v>16190.10108808857</c:v>
                </c:pt>
                <c:pt idx="31">
                  <c:v>15308.962370313995</c:v>
                </c:pt>
                <c:pt idx="32">
                  <c:v>14475.779217222876</c:v>
                </c:pt>
                <c:pt idx="33">
                  <c:v>13687.941669523085</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6306.0360319216707</c:v>
                </c:pt>
                <c:pt idx="2">
                  <c:v>6635.2458016160817</c:v>
                </c:pt>
                <c:pt idx="3">
                  <c:v>6604.7894514820309</c:v>
                </c:pt>
                <c:pt idx="4">
                  <c:v>7090.0808279456141</c:v>
                </c:pt>
                <c:pt idx="5">
                  <c:v>7548.2206810372136</c:v>
                </c:pt>
                <c:pt idx="6">
                  <c:v>8135.1339935407868</c:v>
                </c:pt>
                <c:pt idx="7">
                  <c:v>8758.5004266848337</c:v>
                </c:pt>
                <c:pt idx="8">
                  <c:v>9379.9047218919732</c:v>
                </c:pt>
                <c:pt idx="9">
                  <c:v>9934.5792489148571</c:v>
                </c:pt>
                <c:pt idx="10">
                  <c:v>10524.870045692562</c:v>
                </c:pt>
                <c:pt idx="11">
                  <c:v>11413.468797166815</c:v>
                </c:pt>
                <c:pt idx="12">
                  <c:v>12380.09556898841</c:v>
                </c:pt>
                <c:pt idx="13">
                  <c:v>13309.794683485981</c:v>
                </c:pt>
                <c:pt idx="14">
                  <c:v>13258.57663044256</c:v>
                </c:pt>
                <c:pt idx="15">
                  <c:v>13213.749587186066</c:v>
                </c:pt>
                <c:pt idx="16">
                  <c:v>13052.638400117885</c:v>
                </c:pt>
                <c:pt idx="17">
                  <c:v>12987.290124384541</c:v>
                </c:pt>
                <c:pt idx="18">
                  <c:v>13015.307671309783</c:v>
                </c:pt>
                <c:pt idx="19">
                  <c:v>12915.715427565116</c:v>
                </c:pt>
                <c:pt idx="20">
                  <c:v>12574.956589856438</c:v>
                </c:pt>
                <c:pt idx="21">
                  <c:v>12199.87243186964</c:v>
                </c:pt>
                <c:pt idx="22">
                  <c:v>11822.78559199343</c:v>
                </c:pt>
                <c:pt idx="23">
                  <c:v>11448.976853728065</c:v>
                </c:pt>
                <c:pt idx="24">
                  <c:v>11026.049109709671</c:v>
                </c:pt>
                <c:pt idx="25">
                  <c:v>10611.651452510981</c:v>
                </c:pt>
                <c:pt idx="26">
                  <c:v>10207.720652640341</c:v>
                </c:pt>
                <c:pt idx="27">
                  <c:v>9813.6678823017919</c:v>
                </c:pt>
                <c:pt idx="28">
                  <c:v>9433.5188013976094</c:v>
                </c:pt>
                <c:pt idx="29">
                  <c:v>9362.3052134094014</c:v>
                </c:pt>
                <c:pt idx="30">
                  <c:v>9301.4350037551649</c:v>
                </c:pt>
                <c:pt idx="31">
                  <c:v>9241.0479864735826</c:v>
                </c:pt>
                <c:pt idx="32">
                  <c:v>9191.9925420804138</c:v>
                </c:pt>
                <c:pt idx="33">
                  <c:v>9156.9250008350064</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1795.8958632668132</c:v>
                </c:pt>
                <c:pt idx="2">
                  <c:v>1896.1128679221383</c:v>
                </c:pt>
                <c:pt idx="3">
                  <c:v>1843.2987391677127</c:v>
                </c:pt>
                <c:pt idx="4">
                  <c:v>1962.5103643110215</c:v>
                </c:pt>
                <c:pt idx="5">
                  <c:v>2080.044491292967</c:v>
                </c:pt>
                <c:pt idx="6">
                  <c:v>2198.6770615150181</c:v>
                </c:pt>
                <c:pt idx="7">
                  <c:v>2320.4410747281618</c:v>
                </c:pt>
                <c:pt idx="8">
                  <c:v>2446.8708262069222</c:v>
                </c:pt>
                <c:pt idx="9">
                  <c:v>2574.9441986825168</c:v>
                </c:pt>
                <c:pt idx="10">
                  <c:v>2706.340254078752</c:v>
                </c:pt>
                <c:pt idx="11">
                  <c:v>2766.2591931914562</c:v>
                </c:pt>
                <c:pt idx="12">
                  <c:v>2833.1408478034955</c:v>
                </c:pt>
                <c:pt idx="13">
                  <c:v>2900.1190631071054</c:v>
                </c:pt>
                <c:pt idx="14">
                  <c:v>2977.1108247850489</c:v>
                </c:pt>
                <c:pt idx="15">
                  <c:v>3057.0638789686905</c:v>
                </c:pt>
                <c:pt idx="16">
                  <c:v>3139.6941234451924</c:v>
                </c:pt>
                <c:pt idx="17">
                  <c:v>3224.6805597313769</c:v>
                </c:pt>
                <c:pt idx="18">
                  <c:v>3304.8374198390679</c:v>
                </c:pt>
                <c:pt idx="19">
                  <c:v>3388.2658930553844</c:v>
                </c:pt>
                <c:pt idx="20">
                  <c:v>3477.4816999935711</c:v>
                </c:pt>
                <c:pt idx="21">
                  <c:v>3570.8981256104553</c:v>
                </c:pt>
                <c:pt idx="22">
                  <c:v>3663.1844027776374</c:v>
                </c:pt>
                <c:pt idx="23">
                  <c:v>3757.3205700711787</c:v>
                </c:pt>
                <c:pt idx="24">
                  <c:v>3854.8394289695575</c:v>
                </c:pt>
                <c:pt idx="25">
                  <c:v>3957.1719651903718</c:v>
                </c:pt>
                <c:pt idx="26">
                  <c:v>4065.4111322371223</c:v>
                </c:pt>
                <c:pt idx="27">
                  <c:v>4179.2246442763708</c:v>
                </c:pt>
                <c:pt idx="28">
                  <c:v>4300.8842516652903</c:v>
                </c:pt>
                <c:pt idx="29">
                  <c:v>4429.0494038884372</c:v>
                </c:pt>
                <c:pt idx="30">
                  <c:v>4563.0515055795049</c:v>
                </c:pt>
                <c:pt idx="31">
                  <c:v>4697.3262811853629</c:v>
                </c:pt>
                <c:pt idx="32">
                  <c:v>4837.9956617458229</c:v>
                </c:pt>
                <c:pt idx="33">
                  <c:v>4986.5586609286947</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11458.488184908307</c:v>
                </c:pt>
                <c:pt idx="2">
                  <c:v>11625.136330381707</c:v>
                </c:pt>
                <c:pt idx="3">
                  <c:v>10772.72177377524</c:v>
                </c:pt>
                <c:pt idx="4">
                  <c:v>11065.858620261115</c:v>
                </c:pt>
                <c:pt idx="5">
                  <c:v>11347.824695342748</c:v>
                </c:pt>
                <c:pt idx="6">
                  <c:v>11637.105507703007</c:v>
                </c:pt>
                <c:pt idx="7">
                  <c:v>11947.239179771024</c:v>
                </c:pt>
                <c:pt idx="8">
                  <c:v>12288.442868365841</c:v>
                </c:pt>
                <c:pt idx="9">
                  <c:v>12640.591734042664</c:v>
                </c:pt>
                <c:pt idx="10">
                  <c:v>13014.866961589889</c:v>
                </c:pt>
                <c:pt idx="11">
                  <c:v>13413.878291097961</c:v>
                </c:pt>
                <c:pt idx="12">
                  <c:v>13859.255634582853</c:v>
                </c:pt>
                <c:pt idx="13">
                  <c:v>14305.275993623301</c:v>
                </c:pt>
                <c:pt idx="14">
                  <c:v>14817.978415315061</c:v>
                </c:pt>
                <c:pt idx="15">
                  <c:v>15350.400633072279</c:v>
                </c:pt>
                <c:pt idx="16">
                  <c:v>15900.650757563475</c:v>
                </c:pt>
                <c:pt idx="17">
                  <c:v>16466.591200349339</c:v>
                </c:pt>
                <c:pt idx="18">
                  <c:v>17000.37059955738</c:v>
                </c:pt>
                <c:pt idx="19">
                  <c:v>17555.936277285022</c:v>
                </c:pt>
                <c:pt idx="20">
                  <c:v>18150.040883719772</c:v>
                </c:pt>
                <c:pt idx="21">
                  <c:v>18772.118189080171</c:v>
                </c:pt>
                <c:pt idx="22">
                  <c:v>19386.669626290448</c:v>
                </c:pt>
                <c:pt idx="23">
                  <c:v>20013.539824975691</c:v>
                </c:pt>
                <c:pt idx="24">
                  <c:v>20662.935994490013</c:v>
                </c:pt>
                <c:pt idx="25">
                  <c:v>21344.387334150706</c:v>
                </c:pt>
                <c:pt idx="26">
                  <c:v>22065.172024062096</c:v>
                </c:pt>
                <c:pt idx="27">
                  <c:v>22823.077311225876</c:v>
                </c:pt>
                <c:pt idx="28">
                  <c:v>23633.231202641993</c:v>
                </c:pt>
                <c:pt idx="29">
                  <c:v>24486.706723778501</c:v>
                </c:pt>
                <c:pt idx="30">
                  <c:v>25379.051574077963</c:v>
                </c:pt>
                <c:pt idx="31">
                  <c:v>26273.212210552436</c:v>
                </c:pt>
                <c:pt idx="32">
                  <c:v>27209.955707511406</c:v>
                </c:pt>
                <c:pt idx="33">
                  <c:v>28199.26427501065</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55436.163761568481</c:v>
                </c:pt>
                <c:pt idx="4">
                  <c:v>44485.810425950018</c:v>
                </c:pt>
                <c:pt idx="5">
                  <c:v>37796.305921111496</c:v>
                </c:pt>
                <c:pt idx="6">
                  <c:v>37170.727991941341</c:v>
                </c:pt>
                <c:pt idx="7">
                  <c:v>36342.282064773339</c:v>
                </c:pt>
                <c:pt idx="8">
                  <c:v>35097.923323843563</c:v>
                </c:pt>
                <c:pt idx="9">
                  <c:v>33245.402339466884</c:v>
                </c:pt>
                <c:pt idx="10">
                  <c:v>31425.138073628248</c:v>
                </c:pt>
                <c:pt idx="11">
                  <c:v>30657.726867030564</c:v>
                </c:pt>
                <c:pt idx="12">
                  <c:v>29789.397754914837</c:v>
                </c:pt>
                <c:pt idx="13">
                  <c:v>28509.206371014781</c:v>
                </c:pt>
                <c:pt idx="14">
                  <c:v>27946.251982024522</c:v>
                </c:pt>
                <c:pt idx="15">
                  <c:v>27386.727928932145</c:v>
                </c:pt>
                <c:pt idx="16">
                  <c:v>26464.11908267708</c:v>
                </c:pt>
                <c:pt idx="17">
                  <c:v>25816.273086769896</c:v>
                </c:pt>
                <c:pt idx="18">
                  <c:v>25474.199340099516</c:v>
                </c:pt>
                <c:pt idx="19">
                  <c:v>24731.903815164638</c:v>
                </c:pt>
                <c:pt idx="20">
                  <c:v>23235.342138390948</c:v>
                </c:pt>
                <c:pt idx="21">
                  <c:v>21613.473355823036</c:v>
                </c:pt>
                <c:pt idx="22">
                  <c:v>19991.604573255125</c:v>
                </c:pt>
                <c:pt idx="23">
                  <c:v>18369.735790687217</c:v>
                </c:pt>
                <c:pt idx="24">
                  <c:v>16582.52707397105</c:v>
                </c:pt>
                <c:pt idx="25">
                  <c:v>14795.318357254879</c:v>
                </c:pt>
                <c:pt idx="26">
                  <c:v>13687.941669523074</c:v>
                </c:pt>
                <c:pt idx="27">
                  <c:v>13687.941669523078</c:v>
                </c:pt>
                <c:pt idx="28">
                  <c:v>13687.941669523079</c:v>
                </c:pt>
                <c:pt idx="29">
                  <c:v>13687.941669523072</c:v>
                </c:pt>
                <c:pt idx="30">
                  <c:v>13687.941669523076</c:v>
                </c:pt>
                <c:pt idx="31">
                  <c:v>13687.941669523083</c:v>
                </c:pt>
                <c:pt idx="32">
                  <c:v>13687.941669523072</c:v>
                </c:pt>
                <c:pt idx="33">
                  <c:v>13687.941669523083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7282.0351866064684</c:v>
                </c:pt>
                <c:pt idx="2">
                  <c:v>8547.4052998980587</c:v>
                </c:pt>
                <c:pt idx="3">
                  <c:v>9328.800728176604</c:v>
                </c:pt>
                <c:pt idx="4">
                  <c:v>10710.000318926999</c:v>
                </c:pt>
                <c:pt idx="5">
                  <c:v>11984.922562713953</c:v>
                </c:pt>
                <c:pt idx="6">
                  <c:v>13444.083050421268</c:v>
                </c:pt>
                <c:pt idx="7">
                  <c:v>14895.487505626652</c:v>
                </c:pt>
                <c:pt idx="8">
                  <c:v>16240.003561199985</c:v>
                </c:pt>
                <c:pt idx="9">
                  <c:v>17332.590555605697</c:v>
                </c:pt>
                <c:pt idx="10">
                  <c:v>18380.829093902983</c:v>
                </c:pt>
                <c:pt idx="11">
                  <c:v>19927.828492620687</c:v>
                </c:pt>
                <c:pt idx="12">
                  <c:v>21482.892177437967</c:v>
                </c:pt>
                <c:pt idx="13">
                  <c:v>22812.863473824244</c:v>
                </c:pt>
                <c:pt idx="14">
                  <c:v>22573.993957784067</c:v>
                </c:pt>
                <c:pt idx="15">
                  <c:v>22342.658896830115</c:v>
                </c:pt>
                <c:pt idx="16">
                  <c:v>21874.011427676909</c:v>
                </c:pt>
                <c:pt idx="17">
                  <c:v>21592.714486641176</c:v>
                </c:pt>
                <c:pt idx="18">
                  <c:v>21506.707451342954</c:v>
                </c:pt>
                <c:pt idx="19">
                  <c:v>21159.683365953329</c:v>
                </c:pt>
                <c:pt idx="20">
                  <c:v>20320.070635986754</c:v>
                </c:pt>
                <c:pt idx="21">
                  <c:v>19404.363550477319</c:v>
                </c:pt>
                <c:pt idx="22">
                  <c:v>18486.653783078473</c:v>
                </c:pt>
                <c:pt idx="23">
                  <c:v>17572.222117290472</c:v>
                </c:pt>
                <c:pt idx="24">
                  <c:v>16553.558134366689</c:v>
                </c:pt>
                <c:pt idx="25">
                  <c:v>15543.424238262607</c:v>
                </c:pt>
                <c:pt idx="26">
                  <c:v>14543.757199486579</c:v>
                </c:pt>
                <c:pt idx="27">
                  <c:v>13553.96819024264</c:v>
                </c:pt>
                <c:pt idx="28">
                  <c:v>12578.082870433069</c:v>
                </c:pt>
                <c:pt idx="29">
                  <c:v>12208.540372324713</c:v>
                </c:pt>
                <c:pt idx="30">
                  <c:v>11849.341252550326</c:v>
                </c:pt>
                <c:pt idx="31">
                  <c:v>11490.625325148598</c:v>
                </c:pt>
                <c:pt idx="32">
                  <c:v>11143.240970635281</c:v>
                </c:pt>
                <c:pt idx="33">
                  <c:v>10809.844519269725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1795.8958632668132</c:v>
                </c:pt>
                <c:pt idx="2">
                  <c:v>1896.1128679221383</c:v>
                </c:pt>
                <c:pt idx="3">
                  <c:v>1918.4904391677128</c:v>
                </c:pt>
                <c:pt idx="4">
                  <c:v>2263.2771643110218</c:v>
                </c:pt>
                <c:pt idx="5">
                  <c:v>2456.0029912929672</c:v>
                </c:pt>
                <c:pt idx="6">
                  <c:v>2499.4438615150179</c:v>
                </c:pt>
                <c:pt idx="7">
                  <c:v>2546.0161747281622</c:v>
                </c:pt>
                <c:pt idx="8">
                  <c:v>2597.2542262069223</c:v>
                </c:pt>
                <c:pt idx="9">
                  <c:v>2650.1358986825171</c:v>
                </c:pt>
                <c:pt idx="10">
                  <c:v>2706.340254078752</c:v>
                </c:pt>
                <c:pt idx="11">
                  <c:v>2766.2591931914562</c:v>
                </c:pt>
                <c:pt idx="12">
                  <c:v>2833.1408478034955</c:v>
                </c:pt>
                <c:pt idx="13">
                  <c:v>2900.1190631071054</c:v>
                </c:pt>
                <c:pt idx="14">
                  <c:v>2977.1108247850489</c:v>
                </c:pt>
                <c:pt idx="15">
                  <c:v>3057.0638789686905</c:v>
                </c:pt>
                <c:pt idx="16">
                  <c:v>3139.6941234451924</c:v>
                </c:pt>
                <c:pt idx="17">
                  <c:v>3224.6805597313769</c:v>
                </c:pt>
                <c:pt idx="18">
                  <c:v>3304.8374198390679</c:v>
                </c:pt>
                <c:pt idx="19">
                  <c:v>3388.2658930553844</c:v>
                </c:pt>
                <c:pt idx="20">
                  <c:v>3477.4816999935711</c:v>
                </c:pt>
                <c:pt idx="21">
                  <c:v>3570.8981256104553</c:v>
                </c:pt>
                <c:pt idx="22">
                  <c:v>3663.1844027776374</c:v>
                </c:pt>
                <c:pt idx="23">
                  <c:v>3757.3205700711787</c:v>
                </c:pt>
                <c:pt idx="24">
                  <c:v>3854.8394289695575</c:v>
                </c:pt>
                <c:pt idx="25">
                  <c:v>3957.1719651903718</c:v>
                </c:pt>
                <c:pt idx="26">
                  <c:v>4065.4111322371223</c:v>
                </c:pt>
                <c:pt idx="27">
                  <c:v>4179.2246442763708</c:v>
                </c:pt>
                <c:pt idx="28">
                  <c:v>4300.8842516652903</c:v>
                </c:pt>
                <c:pt idx="29">
                  <c:v>4429.0494038884372</c:v>
                </c:pt>
                <c:pt idx="30">
                  <c:v>4563.0515055795049</c:v>
                </c:pt>
                <c:pt idx="31">
                  <c:v>4697.3262811853629</c:v>
                </c:pt>
                <c:pt idx="32">
                  <c:v>4837.9956617458229</c:v>
                </c:pt>
                <c:pt idx="33">
                  <c:v>4986.5586609286947</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11458.488184908307</c:v>
                </c:pt>
                <c:pt idx="2">
                  <c:v>11625.136330381707</c:v>
                </c:pt>
                <c:pt idx="3">
                  <c:v>10772.72177377524</c:v>
                </c:pt>
                <c:pt idx="4">
                  <c:v>11065.858620261115</c:v>
                </c:pt>
                <c:pt idx="5">
                  <c:v>11347.824695342748</c:v>
                </c:pt>
                <c:pt idx="6">
                  <c:v>11637.105507703007</c:v>
                </c:pt>
                <c:pt idx="7">
                  <c:v>11947.239179771024</c:v>
                </c:pt>
                <c:pt idx="8">
                  <c:v>12288.442868365841</c:v>
                </c:pt>
                <c:pt idx="9">
                  <c:v>12640.591734042664</c:v>
                </c:pt>
                <c:pt idx="10">
                  <c:v>13014.866961589889</c:v>
                </c:pt>
                <c:pt idx="11">
                  <c:v>13413.878291097961</c:v>
                </c:pt>
                <c:pt idx="12">
                  <c:v>13859.255634582853</c:v>
                </c:pt>
                <c:pt idx="13">
                  <c:v>14305.275993623301</c:v>
                </c:pt>
                <c:pt idx="14">
                  <c:v>14817.978415315061</c:v>
                </c:pt>
                <c:pt idx="15">
                  <c:v>15350.400633072279</c:v>
                </c:pt>
                <c:pt idx="16">
                  <c:v>15900.650757563475</c:v>
                </c:pt>
                <c:pt idx="17">
                  <c:v>16466.591200349339</c:v>
                </c:pt>
                <c:pt idx="18">
                  <c:v>17000.37059955738</c:v>
                </c:pt>
                <c:pt idx="19">
                  <c:v>17555.936277285022</c:v>
                </c:pt>
                <c:pt idx="20">
                  <c:v>18150.040883719772</c:v>
                </c:pt>
                <c:pt idx="21">
                  <c:v>18772.118189080171</c:v>
                </c:pt>
                <c:pt idx="22">
                  <c:v>19386.669626290448</c:v>
                </c:pt>
                <c:pt idx="23">
                  <c:v>20013.539824975691</c:v>
                </c:pt>
                <c:pt idx="24">
                  <c:v>20662.935994490013</c:v>
                </c:pt>
                <c:pt idx="25">
                  <c:v>21344.387334150706</c:v>
                </c:pt>
                <c:pt idx="26">
                  <c:v>22065.172024062096</c:v>
                </c:pt>
                <c:pt idx="27">
                  <c:v>22823.077311225876</c:v>
                </c:pt>
                <c:pt idx="28">
                  <c:v>23633.231202641993</c:v>
                </c:pt>
                <c:pt idx="29">
                  <c:v>24486.706723778501</c:v>
                </c:pt>
                <c:pt idx="30">
                  <c:v>25379.051574077963</c:v>
                </c:pt>
                <c:pt idx="31">
                  <c:v>26273.212210552436</c:v>
                </c:pt>
                <c:pt idx="32">
                  <c:v>27209.955707511406</c:v>
                </c:pt>
                <c:pt idx="33">
                  <c:v>28199.26427501065</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55436.163761568481</c:v>
                </c:pt>
                <c:pt idx="4">
                  <c:v>44485.810425950018</c:v>
                </c:pt>
                <c:pt idx="5">
                  <c:v>37796.305921111496</c:v>
                </c:pt>
                <c:pt idx="6">
                  <c:v>37170.727991941341</c:v>
                </c:pt>
                <c:pt idx="7">
                  <c:v>36342.282064773339</c:v>
                </c:pt>
                <c:pt idx="8">
                  <c:v>35097.923323843563</c:v>
                </c:pt>
                <c:pt idx="9">
                  <c:v>33245.402339466884</c:v>
                </c:pt>
                <c:pt idx="10">
                  <c:v>31425.138073628248</c:v>
                </c:pt>
                <c:pt idx="11">
                  <c:v>30657.726867030564</c:v>
                </c:pt>
                <c:pt idx="12">
                  <c:v>29789.397754914837</c:v>
                </c:pt>
                <c:pt idx="13">
                  <c:v>28509.206371014781</c:v>
                </c:pt>
                <c:pt idx="14">
                  <c:v>27946.251982024522</c:v>
                </c:pt>
                <c:pt idx="15">
                  <c:v>27386.727928932145</c:v>
                </c:pt>
                <c:pt idx="16">
                  <c:v>26464.11908267708</c:v>
                </c:pt>
                <c:pt idx="17">
                  <c:v>25816.273086769896</c:v>
                </c:pt>
                <c:pt idx="18">
                  <c:v>25474.199340099516</c:v>
                </c:pt>
                <c:pt idx="19">
                  <c:v>24731.903815164638</c:v>
                </c:pt>
                <c:pt idx="20">
                  <c:v>23235.342138390948</c:v>
                </c:pt>
                <c:pt idx="21">
                  <c:v>21613.473355823036</c:v>
                </c:pt>
                <c:pt idx="22">
                  <c:v>19991.604573255125</c:v>
                </c:pt>
                <c:pt idx="23">
                  <c:v>18369.735790687217</c:v>
                </c:pt>
                <c:pt idx="24">
                  <c:v>16582.52707397105</c:v>
                </c:pt>
                <c:pt idx="25">
                  <c:v>14795.318357254879</c:v>
                </c:pt>
                <c:pt idx="26">
                  <c:v>13687.941669523074</c:v>
                </c:pt>
                <c:pt idx="27">
                  <c:v>13687.941669523078</c:v>
                </c:pt>
                <c:pt idx="28">
                  <c:v>13687.941669523079</c:v>
                </c:pt>
                <c:pt idx="29">
                  <c:v>13687.941669523072</c:v>
                </c:pt>
                <c:pt idx="30">
                  <c:v>13687.941669523076</c:v>
                </c:pt>
                <c:pt idx="31">
                  <c:v>13687.941669523083</c:v>
                </c:pt>
                <c:pt idx="32">
                  <c:v>13687.941669523072</c:v>
                </c:pt>
                <c:pt idx="33">
                  <c:v>13687.941669523083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7282.0351866064684</c:v>
                </c:pt>
                <c:pt idx="2">
                  <c:v>8547.4052998980587</c:v>
                </c:pt>
                <c:pt idx="3">
                  <c:v>9328.800728176604</c:v>
                </c:pt>
                <c:pt idx="4">
                  <c:v>10710.000318926999</c:v>
                </c:pt>
                <c:pt idx="5">
                  <c:v>11984.922562713953</c:v>
                </c:pt>
                <c:pt idx="6">
                  <c:v>13444.083050421268</c:v>
                </c:pt>
                <c:pt idx="7">
                  <c:v>14895.487505626652</c:v>
                </c:pt>
                <c:pt idx="8">
                  <c:v>16240.003561199985</c:v>
                </c:pt>
                <c:pt idx="9">
                  <c:v>17332.590555605697</c:v>
                </c:pt>
                <c:pt idx="10">
                  <c:v>18380.829093902983</c:v>
                </c:pt>
                <c:pt idx="11">
                  <c:v>19927.828492620687</c:v>
                </c:pt>
                <c:pt idx="12">
                  <c:v>21482.892177437967</c:v>
                </c:pt>
                <c:pt idx="13">
                  <c:v>22812.863473824244</c:v>
                </c:pt>
                <c:pt idx="14">
                  <c:v>22573.993957784067</c:v>
                </c:pt>
                <c:pt idx="15">
                  <c:v>22342.658896830115</c:v>
                </c:pt>
                <c:pt idx="16">
                  <c:v>21874.011427676909</c:v>
                </c:pt>
                <c:pt idx="17">
                  <c:v>21592.714486641176</c:v>
                </c:pt>
                <c:pt idx="18">
                  <c:v>21506.707451342954</c:v>
                </c:pt>
                <c:pt idx="19">
                  <c:v>21159.683365953329</c:v>
                </c:pt>
                <c:pt idx="20">
                  <c:v>20320.070635986754</c:v>
                </c:pt>
                <c:pt idx="21">
                  <c:v>19404.363550477319</c:v>
                </c:pt>
                <c:pt idx="22">
                  <c:v>18486.653783078473</c:v>
                </c:pt>
                <c:pt idx="23">
                  <c:v>17572.222117290472</c:v>
                </c:pt>
                <c:pt idx="24">
                  <c:v>16553.558134366689</c:v>
                </c:pt>
                <c:pt idx="25">
                  <c:v>15543.424238262607</c:v>
                </c:pt>
                <c:pt idx="26">
                  <c:v>14543.757199486579</c:v>
                </c:pt>
                <c:pt idx="27">
                  <c:v>13553.96819024264</c:v>
                </c:pt>
                <c:pt idx="28">
                  <c:v>12578.082870433069</c:v>
                </c:pt>
                <c:pt idx="29">
                  <c:v>12208.540372324713</c:v>
                </c:pt>
                <c:pt idx="30">
                  <c:v>11849.341252550326</c:v>
                </c:pt>
                <c:pt idx="31">
                  <c:v>11490.625325148598</c:v>
                </c:pt>
                <c:pt idx="32">
                  <c:v>11143.240970635281</c:v>
                </c:pt>
                <c:pt idx="33">
                  <c:v>10809.844519269725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1795.8958632668132</c:v>
                </c:pt>
                <c:pt idx="2">
                  <c:v>1896.1128679221383</c:v>
                </c:pt>
                <c:pt idx="3">
                  <c:v>1918.4904391677128</c:v>
                </c:pt>
                <c:pt idx="4">
                  <c:v>2263.2771643110218</c:v>
                </c:pt>
                <c:pt idx="5">
                  <c:v>2456.0029912929672</c:v>
                </c:pt>
                <c:pt idx="6">
                  <c:v>2499.4438615150179</c:v>
                </c:pt>
                <c:pt idx="7">
                  <c:v>2546.0161747281622</c:v>
                </c:pt>
                <c:pt idx="8">
                  <c:v>2597.2542262069223</c:v>
                </c:pt>
                <c:pt idx="9">
                  <c:v>2650.1358986825171</c:v>
                </c:pt>
                <c:pt idx="10">
                  <c:v>2706.340254078752</c:v>
                </c:pt>
                <c:pt idx="11">
                  <c:v>2766.2591931914562</c:v>
                </c:pt>
                <c:pt idx="12">
                  <c:v>2833.1408478034955</c:v>
                </c:pt>
                <c:pt idx="13">
                  <c:v>2900.1190631071054</c:v>
                </c:pt>
                <c:pt idx="14">
                  <c:v>2977.1108247850489</c:v>
                </c:pt>
                <c:pt idx="15">
                  <c:v>3057.0638789686905</c:v>
                </c:pt>
                <c:pt idx="16">
                  <c:v>3139.6941234451924</c:v>
                </c:pt>
                <c:pt idx="17">
                  <c:v>3224.6805597313769</c:v>
                </c:pt>
                <c:pt idx="18">
                  <c:v>3304.8374198390679</c:v>
                </c:pt>
                <c:pt idx="19">
                  <c:v>3388.2658930553844</c:v>
                </c:pt>
                <c:pt idx="20">
                  <c:v>3477.4816999935711</c:v>
                </c:pt>
                <c:pt idx="21">
                  <c:v>3570.8981256104553</c:v>
                </c:pt>
                <c:pt idx="22">
                  <c:v>3663.1844027776374</c:v>
                </c:pt>
                <c:pt idx="23">
                  <c:v>3757.3205700711787</c:v>
                </c:pt>
                <c:pt idx="24">
                  <c:v>3854.8394289695575</c:v>
                </c:pt>
                <c:pt idx="25">
                  <c:v>3957.1719651903718</c:v>
                </c:pt>
                <c:pt idx="26">
                  <c:v>4065.4111322371223</c:v>
                </c:pt>
                <c:pt idx="27">
                  <c:v>4179.2246442763708</c:v>
                </c:pt>
                <c:pt idx="28">
                  <c:v>4300.8842516652903</c:v>
                </c:pt>
                <c:pt idx="29">
                  <c:v>4429.0494038884372</c:v>
                </c:pt>
                <c:pt idx="30">
                  <c:v>4563.0515055795049</c:v>
                </c:pt>
                <c:pt idx="31">
                  <c:v>4697.3262811853629</c:v>
                </c:pt>
                <c:pt idx="32">
                  <c:v>4837.9956617458229</c:v>
                </c:pt>
                <c:pt idx="33">
                  <c:v>4986.5586609286947</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11458.488184908307</c:v>
                </c:pt>
                <c:pt idx="2">
                  <c:v>11625.136330381707</c:v>
                </c:pt>
                <c:pt idx="3">
                  <c:v>10772.72177377524</c:v>
                </c:pt>
                <c:pt idx="4">
                  <c:v>11065.858620261115</c:v>
                </c:pt>
                <c:pt idx="5">
                  <c:v>11347.824695342748</c:v>
                </c:pt>
                <c:pt idx="6">
                  <c:v>11637.105507703007</c:v>
                </c:pt>
                <c:pt idx="7">
                  <c:v>11947.239179771024</c:v>
                </c:pt>
                <c:pt idx="8">
                  <c:v>12288.442868365841</c:v>
                </c:pt>
                <c:pt idx="9">
                  <c:v>12640.591734042664</c:v>
                </c:pt>
                <c:pt idx="10">
                  <c:v>13014.866961589889</c:v>
                </c:pt>
                <c:pt idx="11">
                  <c:v>13413.878291097961</c:v>
                </c:pt>
                <c:pt idx="12">
                  <c:v>13859.255634582853</c:v>
                </c:pt>
                <c:pt idx="13">
                  <c:v>14305.275993623301</c:v>
                </c:pt>
                <c:pt idx="14">
                  <c:v>14817.978415315061</c:v>
                </c:pt>
                <c:pt idx="15">
                  <c:v>15350.400633072279</c:v>
                </c:pt>
                <c:pt idx="16">
                  <c:v>15900.650757563475</c:v>
                </c:pt>
                <c:pt idx="17">
                  <c:v>16466.591200349339</c:v>
                </c:pt>
                <c:pt idx="18">
                  <c:v>17000.37059955738</c:v>
                </c:pt>
                <c:pt idx="19">
                  <c:v>17555.936277285022</c:v>
                </c:pt>
                <c:pt idx="20">
                  <c:v>18150.040883719772</c:v>
                </c:pt>
                <c:pt idx="21">
                  <c:v>18772.118189080171</c:v>
                </c:pt>
                <c:pt idx="22">
                  <c:v>19386.669626290448</c:v>
                </c:pt>
                <c:pt idx="23">
                  <c:v>20013.539824975691</c:v>
                </c:pt>
                <c:pt idx="24">
                  <c:v>20662.935994490013</c:v>
                </c:pt>
                <c:pt idx="25">
                  <c:v>21344.387334150706</c:v>
                </c:pt>
                <c:pt idx="26">
                  <c:v>22065.172024062096</c:v>
                </c:pt>
                <c:pt idx="27">
                  <c:v>22823.077311225876</c:v>
                </c:pt>
                <c:pt idx="28">
                  <c:v>23633.231202641993</c:v>
                </c:pt>
                <c:pt idx="29">
                  <c:v>24486.706723778501</c:v>
                </c:pt>
                <c:pt idx="30">
                  <c:v>25379.051574077963</c:v>
                </c:pt>
                <c:pt idx="31">
                  <c:v>26273.212210552436</c:v>
                </c:pt>
                <c:pt idx="32">
                  <c:v>27209.955707511406</c:v>
                </c:pt>
                <c:pt idx="33">
                  <c:v>28199.26427501065</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21935.92122780683</c:v>
                </c:pt>
                <c:pt idx="9">
                  <c:v>21697.853800904057</c:v>
                </c:pt>
                <c:pt idx="10">
                  <c:v>21418.073566715862</c:v>
                </c:pt>
                <c:pt idx="11">
                  <c:v>21136.119935324219</c:v>
                </c:pt>
                <c:pt idx="12">
                  <c:v>20836.939398916467</c:v>
                </c:pt>
                <c:pt idx="13">
                  <c:v>20536.209685021495</c:v>
                </c:pt>
                <c:pt idx="14">
                  <c:v>20227.348077504401</c:v>
                </c:pt>
                <c:pt idx="15">
                  <c:v>19915.174331998511</c:v>
                </c:pt>
                <c:pt idx="16">
                  <c:v>19597.217935708388</c:v>
                </c:pt>
                <c:pt idx="17">
                  <c:v>19285.912003286237</c:v>
                </c:pt>
                <c:pt idx="18">
                  <c:v>18920.561251742845</c:v>
                </c:pt>
                <c:pt idx="19">
                  <c:v>18569.080654421559</c:v>
                </c:pt>
                <c:pt idx="20">
                  <c:v>18233.645678968802</c:v>
                </c:pt>
                <c:pt idx="21">
                  <c:v>17909.995208070693</c:v>
                </c:pt>
                <c:pt idx="22">
                  <c:v>17601.119857748214</c:v>
                </c:pt>
                <c:pt idx="23">
                  <c:v>17306.187161140966</c:v>
                </c:pt>
                <c:pt idx="24">
                  <c:v>17024.398453107286</c:v>
                </c:pt>
                <c:pt idx="25">
                  <c:v>16754.002123882448</c:v>
                </c:pt>
                <c:pt idx="26">
                  <c:v>16489.277750651843</c:v>
                </c:pt>
                <c:pt idx="27">
                  <c:v>16242.37710908</c:v>
                </c:pt>
                <c:pt idx="28">
                  <c:v>16008.747704633273</c:v>
                </c:pt>
                <c:pt idx="29">
                  <c:v>15787.201893508765</c:v>
                </c:pt>
                <c:pt idx="30">
                  <c:v>15577.530187649309</c:v>
                </c:pt>
                <c:pt idx="31">
                  <c:v>15373.218210712421</c:v>
                </c:pt>
                <c:pt idx="32">
                  <c:v>15182.53643117243</c:v>
                </c:pt>
                <c:pt idx="33">
                  <c:v>15008.143017108334</c:v>
                </c:pt>
                <c:pt idx="34">
                  <c:v>14849.664857296464</c:v>
                </c:pt>
                <c:pt idx="35">
                  <c:v>14707.108970070822</c:v>
                </c:pt>
                <c:pt idx="36">
                  <c:v>14573.434444219632</c:v>
                </c:pt>
                <c:pt idx="37">
                  <c:v>14448.217642242613</c:v>
                </c:pt>
                <c:pt idx="38">
                  <c:v>14336.599819499646</c:v>
                </c:pt>
                <c:pt idx="39">
                  <c:v>14239.181828603312</c:v>
                </c:pt>
                <c:pt idx="40">
                  <c:v>14155.853268583824</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21985.572409572716</c:v>
                </c:pt>
                <c:pt idx="9">
                  <c:v>21806.763729221188</c:v>
                </c:pt>
                <c:pt idx="10">
                  <c:v>21650.117704633776</c:v>
                </c:pt>
                <c:pt idx="11">
                  <c:v>21558.071247603588</c:v>
                </c:pt>
                <c:pt idx="12">
                  <c:v>21225.682475470661</c:v>
                </c:pt>
                <c:pt idx="13">
                  <c:v>20780.49767116638</c:v>
                </c:pt>
                <c:pt idx="14">
                  <c:v>20361.611301708821</c:v>
                </c:pt>
                <c:pt idx="15">
                  <c:v>19967.586400710035</c:v>
                </c:pt>
                <c:pt idx="16">
                  <c:v>19588.429865453534</c:v>
                </c:pt>
                <c:pt idx="17">
                  <c:v>19230.271478948256</c:v>
                </c:pt>
                <c:pt idx="18">
                  <c:v>18891.714526593503</c:v>
                </c:pt>
                <c:pt idx="19">
                  <c:v>18571.835671109875</c:v>
                </c:pt>
                <c:pt idx="20">
                  <c:v>18268.31068250737</c:v>
                </c:pt>
                <c:pt idx="21">
                  <c:v>17878.052770746937</c:v>
                </c:pt>
                <c:pt idx="22">
                  <c:v>17497.817176419587</c:v>
                </c:pt>
                <c:pt idx="23">
                  <c:v>17141.797177368084</c:v>
                </c:pt>
                <c:pt idx="24">
                  <c:v>16807.011554830187</c:v>
                </c:pt>
                <c:pt idx="25">
                  <c:v>16491.428405910119</c:v>
                </c:pt>
                <c:pt idx="26">
                  <c:v>16188.395529128324</c:v>
                </c:pt>
                <c:pt idx="27">
                  <c:v>15904.098320390029</c:v>
                </c:pt>
                <c:pt idx="28">
                  <c:v>15637.452723851991</c:v>
                </c:pt>
                <c:pt idx="29">
                  <c:v>15386.876418377613</c:v>
                </c:pt>
                <c:pt idx="30">
                  <c:v>15152.025578200955</c:v>
                </c:pt>
                <c:pt idx="31">
                  <c:v>14925.857426455355</c:v>
                </c:pt>
                <c:pt idx="32">
                  <c:v>14714.280394352802</c:v>
                </c:pt>
                <c:pt idx="33">
                  <c:v>14516.787696109572</c:v>
                </c:pt>
                <c:pt idx="34">
                  <c:v>14336.21411625015</c:v>
                </c:pt>
                <c:pt idx="35">
                  <c:v>14177.977643409991</c:v>
                </c:pt>
                <c:pt idx="36">
                  <c:v>14034.35214682918</c:v>
                </c:pt>
                <c:pt idx="37">
                  <c:v>13906.289819918955</c:v>
                </c:pt>
                <c:pt idx="38">
                  <c:v>13792.368115764537</c:v>
                </c:pt>
                <c:pt idx="39">
                  <c:v>13692.861988777597</c:v>
                </c:pt>
                <c:pt idx="40">
                  <c:v>13607.418312754362</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21923.229674545972</c:v>
                </c:pt>
                <c:pt idx="9">
                  <c:v>21672.942657714149</c:v>
                </c:pt>
                <c:pt idx="10">
                  <c:v>21428.018797220975</c:v>
                </c:pt>
                <c:pt idx="11">
                  <c:v>21191.349730912287</c:v>
                </c:pt>
                <c:pt idx="12">
                  <c:v>20722.019151761851</c:v>
                </c:pt>
                <c:pt idx="13">
                  <c:v>20274.409600755898</c:v>
                </c:pt>
                <c:pt idx="14">
                  <c:v>19852.927599421688</c:v>
                </c:pt>
                <c:pt idx="15">
                  <c:v>19456.049093380243</c:v>
                </c:pt>
                <c:pt idx="16">
                  <c:v>19073.951981216465</c:v>
                </c:pt>
                <c:pt idx="17">
                  <c:v>18712.670661369404</c:v>
                </c:pt>
                <c:pt idx="18">
                  <c:v>18370.786053111511</c:v>
                </c:pt>
                <c:pt idx="19">
                  <c:v>18047.190688445047</c:v>
                </c:pt>
                <c:pt idx="20">
                  <c:v>17739.949091500239</c:v>
                </c:pt>
                <c:pt idx="21">
                  <c:v>17345.412640281676</c:v>
                </c:pt>
                <c:pt idx="22">
                  <c:v>16960.726953304977</c:v>
                </c:pt>
                <c:pt idx="23">
                  <c:v>16600.10163098824</c:v>
                </c:pt>
                <c:pt idx="24">
                  <c:v>16260.57385356574</c:v>
                </c:pt>
                <c:pt idx="25">
                  <c:v>15940.518925079392</c:v>
                </c:pt>
                <c:pt idx="26">
                  <c:v>15632.825985858275</c:v>
                </c:pt>
                <c:pt idx="27">
                  <c:v>15343.537980159175</c:v>
                </c:pt>
                <c:pt idx="28">
                  <c:v>15071.660901215802</c:v>
                </c:pt>
                <c:pt idx="29">
                  <c:v>14815.91452978601</c:v>
                </c:pt>
                <c:pt idx="30">
                  <c:v>14575.786408270331</c:v>
                </c:pt>
                <c:pt idx="31">
                  <c:v>14344.147090349705</c:v>
                </c:pt>
                <c:pt idx="32">
                  <c:v>14126.823960085136</c:v>
                </c:pt>
                <c:pt idx="33">
                  <c:v>13923.248464615759</c:v>
                </c:pt>
                <c:pt idx="34">
                  <c:v>13736.274338948906</c:v>
                </c:pt>
                <c:pt idx="35">
                  <c:v>13571.191022062831</c:v>
                </c:pt>
                <c:pt idx="36">
                  <c:v>13420.348427170338</c:v>
                </c:pt>
                <c:pt idx="37">
                  <c:v>13284.736585738243</c:v>
                </c:pt>
                <c:pt idx="38">
                  <c:v>13163.248220197676</c:v>
                </c:pt>
                <c:pt idx="39">
                  <c:v>13055.811641246823</c:v>
                </c:pt>
                <c:pt idx="40">
                  <c:v>12961.988915058417</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21935.92122780683</c:v>
                </c:pt>
                <c:pt idx="9">
                  <c:v>21697.853800904057</c:v>
                </c:pt>
                <c:pt idx="10">
                  <c:v>21418.073566715862</c:v>
                </c:pt>
                <c:pt idx="11">
                  <c:v>21136.119935324219</c:v>
                </c:pt>
                <c:pt idx="12">
                  <c:v>20836.939398916467</c:v>
                </c:pt>
                <c:pt idx="13">
                  <c:v>20536.209685021495</c:v>
                </c:pt>
                <c:pt idx="14">
                  <c:v>20227.348077504401</c:v>
                </c:pt>
                <c:pt idx="15">
                  <c:v>19915.174331998511</c:v>
                </c:pt>
                <c:pt idx="16">
                  <c:v>19597.217935708388</c:v>
                </c:pt>
                <c:pt idx="17">
                  <c:v>19285.912003286237</c:v>
                </c:pt>
                <c:pt idx="18">
                  <c:v>18920.561251742845</c:v>
                </c:pt>
                <c:pt idx="19">
                  <c:v>18569.080654421559</c:v>
                </c:pt>
                <c:pt idx="20">
                  <c:v>18233.645678968802</c:v>
                </c:pt>
                <c:pt idx="21">
                  <c:v>17909.995208070693</c:v>
                </c:pt>
                <c:pt idx="22">
                  <c:v>17601.119857748214</c:v>
                </c:pt>
                <c:pt idx="23">
                  <c:v>17306.187161140966</c:v>
                </c:pt>
                <c:pt idx="24">
                  <c:v>17024.398453107286</c:v>
                </c:pt>
                <c:pt idx="25">
                  <c:v>16754.002123882448</c:v>
                </c:pt>
                <c:pt idx="26">
                  <c:v>16489.277750651843</c:v>
                </c:pt>
                <c:pt idx="27">
                  <c:v>16242.37710908</c:v>
                </c:pt>
                <c:pt idx="28">
                  <c:v>16008.747704633273</c:v>
                </c:pt>
                <c:pt idx="29">
                  <c:v>15787.201893508765</c:v>
                </c:pt>
                <c:pt idx="30">
                  <c:v>15577.530187649309</c:v>
                </c:pt>
                <c:pt idx="31">
                  <c:v>15373.218210712421</c:v>
                </c:pt>
                <c:pt idx="32">
                  <c:v>15182.53643117243</c:v>
                </c:pt>
                <c:pt idx="33">
                  <c:v>15008.143017108334</c:v>
                </c:pt>
                <c:pt idx="34">
                  <c:v>14849.664857296464</c:v>
                </c:pt>
                <c:pt idx="35">
                  <c:v>14707.108970070822</c:v>
                </c:pt>
                <c:pt idx="36">
                  <c:v>14573.434444219632</c:v>
                </c:pt>
                <c:pt idx="37">
                  <c:v>14448.217642242613</c:v>
                </c:pt>
                <c:pt idx="38">
                  <c:v>14336.599819499646</c:v>
                </c:pt>
                <c:pt idx="39">
                  <c:v>14239.181828603312</c:v>
                </c:pt>
                <c:pt idx="40">
                  <c:v>14155.853268583824</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21985.572409572716</c:v>
                </c:pt>
                <c:pt idx="9">
                  <c:v>21806.763729221188</c:v>
                </c:pt>
                <c:pt idx="10">
                  <c:v>21650.117704633776</c:v>
                </c:pt>
                <c:pt idx="11">
                  <c:v>21558.071247603588</c:v>
                </c:pt>
                <c:pt idx="12">
                  <c:v>21225.682475470661</c:v>
                </c:pt>
                <c:pt idx="13">
                  <c:v>20780.49767116638</c:v>
                </c:pt>
                <c:pt idx="14">
                  <c:v>20361.611301708821</c:v>
                </c:pt>
                <c:pt idx="15">
                  <c:v>19967.586400710035</c:v>
                </c:pt>
                <c:pt idx="16">
                  <c:v>19588.429865453534</c:v>
                </c:pt>
                <c:pt idx="17">
                  <c:v>19230.271478948256</c:v>
                </c:pt>
                <c:pt idx="18">
                  <c:v>18891.714526593503</c:v>
                </c:pt>
                <c:pt idx="19">
                  <c:v>18571.835671109875</c:v>
                </c:pt>
                <c:pt idx="20">
                  <c:v>18268.31068250737</c:v>
                </c:pt>
                <c:pt idx="21">
                  <c:v>17878.052770746937</c:v>
                </c:pt>
                <c:pt idx="22">
                  <c:v>17497.817176419587</c:v>
                </c:pt>
                <c:pt idx="23">
                  <c:v>17141.797177368084</c:v>
                </c:pt>
                <c:pt idx="24">
                  <c:v>16807.011554830187</c:v>
                </c:pt>
                <c:pt idx="25">
                  <c:v>16491.428405910119</c:v>
                </c:pt>
                <c:pt idx="26">
                  <c:v>16188.395529128324</c:v>
                </c:pt>
                <c:pt idx="27">
                  <c:v>15904.098320390029</c:v>
                </c:pt>
                <c:pt idx="28">
                  <c:v>15637.452723851991</c:v>
                </c:pt>
                <c:pt idx="29">
                  <c:v>15386.876418377613</c:v>
                </c:pt>
                <c:pt idx="30">
                  <c:v>15152.025578200955</c:v>
                </c:pt>
                <c:pt idx="31">
                  <c:v>14925.857426455355</c:v>
                </c:pt>
                <c:pt idx="32">
                  <c:v>14714.280394352802</c:v>
                </c:pt>
                <c:pt idx="33">
                  <c:v>14516.787696109572</c:v>
                </c:pt>
                <c:pt idx="34">
                  <c:v>14336.21411625015</c:v>
                </c:pt>
                <c:pt idx="35">
                  <c:v>14177.977643409991</c:v>
                </c:pt>
                <c:pt idx="36">
                  <c:v>14034.35214682918</c:v>
                </c:pt>
                <c:pt idx="37">
                  <c:v>13906.289819918955</c:v>
                </c:pt>
                <c:pt idx="38">
                  <c:v>13792.368115764537</c:v>
                </c:pt>
                <c:pt idx="39">
                  <c:v>13692.861988777597</c:v>
                </c:pt>
                <c:pt idx="40">
                  <c:v>13607.418312754362</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21923.229674545972</c:v>
                </c:pt>
                <c:pt idx="9">
                  <c:v>21672.942657714149</c:v>
                </c:pt>
                <c:pt idx="10">
                  <c:v>21428.018797220975</c:v>
                </c:pt>
                <c:pt idx="11">
                  <c:v>21191.349730912287</c:v>
                </c:pt>
                <c:pt idx="12">
                  <c:v>20722.019151761851</c:v>
                </c:pt>
                <c:pt idx="13">
                  <c:v>20274.409600755898</c:v>
                </c:pt>
                <c:pt idx="14">
                  <c:v>19852.927599421688</c:v>
                </c:pt>
                <c:pt idx="15">
                  <c:v>19456.049093380243</c:v>
                </c:pt>
                <c:pt idx="16">
                  <c:v>19073.951981216465</c:v>
                </c:pt>
                <c:pt idx="17">
                  <c:v>18712.670661369404</c:v>
                </c:pt>
                <c:pt idx="18">
                  <c:v>18370.786053111511</c:v>
                </c:pt>
                <c:pt idx="19">
                  <c:v>18047.190688445047</c:v>
                </c:pt>
                <c:pt idx="20">
                  <c:v>17739.949091500239</c:v>
                </c:pt>
                <c:pt idx="21">
                  <c:v>17345.412640281676</c:v>
                </c:pt>
                <c:pt idx="22">
                  <c:v>16960.726953304977</c:v>
                </c:pt>
                <c:pt idx="23">
                  <c:v>16600.10163098824</c:v>
                </c:pt>
                <c:pt idx="24">
                  <c:v>16260.57385356574</c:v>
                </c:pt>
                <c:pt idx="25">
                  <c:v>15940.518925079392</c:v>
                </c:pt>
                <c:pt idx="26">
                  <c:v>15632.825985858275</c:v>
                </c:pt>
                <c:pt idx="27">
                  <c:v>15343.537980159175</c:v>
                </c:pt>
                <c:pt idx="28">
                  <c:v>15071.660901215802</c:v>
                </c:pt>
                <c:pt idx="29">
                  <c:v>14815.91452978601</c:v>
                </c:pt>
                <c:pt idx="30">
                  <c:v>14575.786408270331</c:v>
                </c:pt>
                <c:pt idx="31">
                  <c:v>14344.147090349705</c:v>
                </c:pt>
                <c:pt idx="32">
                  <c:v>14126.823960085136</c:v>
                </c:pt>
                <c:pt idx="33">
                  <c:v>13923.248464615759</c:v>
                </c:pt>
                <c:pt idx="34">
                  <c:v>13736.274338948906</c:v>
                </c:pt>
                <c:pt idx="35">
                  <c:v>13571.191022062831</c:v>
                </c:pt>
                <c:pt idx="36">
                  <c:v>13420.348427170338</c:v>
                </c:pt>
                <c:pt idx="37">
                  <c:v>13284.736585738243</c:v>
                </c:pt>
                <c:pt idx="38">
                  <c:v>13163.248220197676</c:v>
                </c:pt>
                <c:pt idx="39">
                  <c:v>13055.811641246823</c:v>
                </c:pt>
                <c:pt idx="40">
                  <c:v>12961.988915058417</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103.16584597237897</c:v>
                </c:pt>
                <c:pt idx="1">
                  <c:v>105.70160438280803</c:v>
                </c:pt>
                <c:pt idx="2">
                  <c:v>107.35557026790261</c:v>
                </c:pt>
                <c:pt idx="3">
                  <c:v>108.80175861526085</c:v>
                </c:pt>
                <c:pt idx="4">
                  <c:v>109.80668637021395</c:v>
                </c:pt>
                <c:pt idx="5">
                  <c:v>110.47915374996778</c:v>
                </c:pt>
                <c:pt idx="6">
                  <c:v>110.74694786169555</c:v>
                </c:pt>
                <c:pt idx="7">
                  <c:v>111.48215319455257</c:v>
                </c:pt>
                <c:pt idx="8">
                  <c:v>108.23671737976915</c:v>
                </c:pt>
                <c:pt idx="9">
                  <c:v>105.25284872894207</c:v>
                </c:pt>
                <c:pt idx="10">
                  <c:v>100.94388136582633</c:v>
                </c:pt>
                <c:pt idx="11">
                  <c:v>98.633569695538256</c:v>
                </c:pt>
                <c:pt idx="12">
                  <c:v>96.469063919048068</c:v>
                </c:pt>
                <c:pt idx="13">
                  <c:v>94.617999185337055</c:v>
                </c:pt>
                <c:pt idx="14">
                  <c:v>92.994570222321698</c:v>
                </c:pt>
                <c:pt idx="15">
                  <c:v>91.563526723502207</c:v>
                </c:pt>
                <c:pt idx="16">
                  <c:v>90.217693754367957</c:v>
                </c:pt>
                <c:pt idx="17">
                  <c:v>89.075635125070136</c:v>
                </c:pt>
                <c:pt idx="18">
                  <c:v>89.050096321722933</c:v>
                </c:pt>
                <c:pt idx="19">
                  <c:v>89.884774114459688</c:v>
                </c:pt>
                <c:pt idx="20">
                  <c:v>90.107136369633068</c:v>
                </c:pt>
                <c:pt idx="21">
                  <c:v>89.60207407906681</c:v>
                </c:pt>
                <c:pt idx="22">
                  <c:v>89.13173792899768</c:v>
                </c:pt>
                <c:pt idx="23">
                  <c:v>88.082584342621558</c:v>
                </c:pt>
                <c:pt idx="24">
                  <c:v>87.514660001330697</c:v>
                </c:pt>
                <c:pt idx="25">
                  <c:v>87.411871515198257</c:v>
                </c:pt>
                <c:pt idx="26">
                  <c:v>86.664712228292728</c:v>
                </c:pt>
                <c:pt idx="27">
                  <c:v>84.949636365889617</c:v>
                </c:pt>
                <c:pt idx="28">
                  <c:v>82.961244231132937</c:v>
                </c:pt>
                <c:pt idx="29">
                  <c:v>80.962886129606133</c:v>
                </c:pt>
                <c:pt idx="30">
                  <c:v>78.982666415406854</c:v>
                </c:pt>
                <c:pt idx="31">
                  <c:v>77.290763090561157</c:v>
                </c:pt>
                <c:pt idx="32">
                  <c:v>76.254819299924904</c:v>
                </c:pt>
                <c:pt idx="33">
                  <c:v>75.342197380279103</c:v>
                </c:pt>
                <c:pt idx="34">
                  <c:v>74.54611125188697</c:v>
                </c:pt>
                <c:pt idx="35">
                  <c:v>73.884532901700851</c:v>
                </c:pt>
                <c:pt idx="36">
                  <c:v>73.629719219041661</c:v>
                </c:pt>
                <c:pt idx="37">
                  <c:v>73.483968776236466</c:v>
                </c:pt>
                <c:pt idx="38">
                  <c:v>73.614060229356568</c:v>
                </c:pt>
                <c:pt idx="39">
                  <c:v>73.852649165919644</c:v>
                </c:pt>
                <c:pt idx="40">
                  <c:v>74.211264257467008</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103.16584597237897</c:v>
                </c:pt>
                <c:pt idx="1">
                  <c:v>105.70160438280803</c:v>
                </c:pt>
                <c:pt idx="2">
                  <c:v>107.35557026790261</c:v>
                </c:pt>
                <c:pt idx="3">
                  <c:v>108.80175861526085</c:v>
                </c:pt>
                <c:pt idx="4">
                  <c:v>109.80668637021395</c:v>
                </c:pt>
                <c:pt idx="5">
                  <c:v>110.47915374996778</c:v>
                </c:pt>
                <c:pt idx="6">
                  <c:v>110.74694786169555</c:v>
                </c:pt>
                <c:pt idx="7">
                  <c:v>111.48215319455257</c:v>
                </c:pt>
                <c:pt idx="8">
                  <c:v>108.23671737976915</c:v>
                </c:pt>
                <c:pt idx="9">
                  <c:v>105.25284872894207</c:v>
                </c:pt>
                <c:pt idx="10">
                  <c:v>100.94388136582633</c:v>
                </c:pt>
                <c:pt idx="11">
                  <c:v>98.633569695538256</c:v>
                </c:pt>
                <c:pt idx="12">
                  <c:v>96.469063919048068</c:v>
                </c:pt>
                <c:pt idx="13">
                  <c:v>94.617999185337055</c:v>
                </c:pt>
                <c:pt idx="14">
                  <c:v>92.994570222321698</c:v>
                </c:pt>
                <c:pt idx="15">
                  <c:v>91.563526723502207</c:v>
                </c:pt>
                <c:pt idx="16">
                  <c:v>90.217693754367957</c:v>
                </c:pt>
                <c:pt idx="17">
                  <c:v>89.075635125070136</c:v>
                </c:pt>
                <c:pt idx="18">
                  <c:v>89.050096321722933</c:v>
                </c:pt>
                <c:pt idx="19">
                  <c:v>89.884774114459688</c:v>
                </c:pt>
                <c:pt idx="20">
                  <c:v>90.107136369633068</c:v>
                </c:pt>
                <c:pt idx="21">
                  <c:v>89.60207407906681</c:v>
                </c:pt>
                <c:pt idx="22">
                  <c:v>89.13173792899768</c:v>
                </c:pt>
                <c:pt idx="23">
                  <c:v>88.082584342621558</c:v>
                </c:pt>
                <c:pt idx="24">
                  <c:v>87.514660001330697</c:v>
                </c:pt>
                <c:pt idx="25">
                  <c:v>87.411871515198257</c:v>
                </c:pt>
                <c:pt idx="26">
                  <c:v>86.664712228292728</c:v>
                </c:pt>
                <c:pt idx="27">
                  <c:v>84.949636365889617</c:v>
                </c:pt>
                <c:pt idx="28">
                  <c:v>82.961244231132937</c:v>
                </c:pt>
                <c:pt idx="29">
                  <c:v>80.962886129606133</c:v>
                </c:pt>
                <c:pt idx="30">
                  <c:v>78.982666415406854</c:v>
                </c:pt>
                <c:pt idx="31">
                  <c:v>77.290763090561157</c:v>
                </c:pt>
                <c:pt idx="32">
                  <c:v>76.254819299924904</c:v>
                </c:pt>
                <c:pt idx="33">
                  <c:v>75.342197380279103</c:v>
                </c:pt>
                <c:pt idx="34">
                  <c:v>74.54611125188697</c:v>
                </c:pt>
                <c:pt idx="35">
                  <c:v>73.884532901700851</c:v>
                </c:pt>
                <c:pt idx="36">
                  <c:v>73.629719219041661</c:v>
                </c:pt>
                <c:pt idx="37">
                  <c:v>73.483968776236466</c:v>
                </c:pt>
                <c:pt idx="38">
                  <c:v>73.614060229356568</c:v>
                </c:pt>
                <c:pt idx="39">
                  <c:v>73.852649165919644</c:v>
                </c:pt>
                <c:pt idx="40">
                  <c:v>74.211264257467008</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103.16584597237897</c:v>
                </c:pt>
                <c:pt idx="1">
                  <c:v>105.70160438280803</c:v>
                </c:pt>
                <c:pt idx="2">
                  <c:v>107.35557026790261</c:v>
                </c:pt>
                <c:pt idx="3">
                  <c:v>108.80175861526085</c:v>
                </c:pt>
                <c:pt idx="4">
                  <c:v>109.80668637021395</c:v>
                </c:pt>
                <c:pt idx="5">
                  <c:v>110.47915374996778</c:v>
                </c:pt>
                <c:pt idx="6">
                  <c:v>110.74694786169555</c:v>
                </c:pt>
                <c:pt idx="7">
                  <c:v>111.48215319455257</c:v>
                </c:pt>
                <c:pt idx="8">
                  <c:v>108.67487596310224</c:v>
                </c:pt>
                <c:pt idx="9">
                  <c:v>106.69556523401992</c:v>
                </c:pt>
                <c:pt idx="10">
                  <c:v>101.03097958247027</c:v>
                </c:pt>
                <c:pt idx="11">
                  <c:v>91.501465879299019</c:v>
                </c:pt>
                <c:pt idx="12">
                  <c:v>85.271764269484549</c:v>
                </c:pt>
                <c:pt idx="13">
                  <c:v>86.193751722759117</c:v>
                </c:pt>
                <c:pt idx="14">
                  <c:v>86.930797355473686</c:v>
                </c:pt>
                <c:pt idx="15">
                  <c:v>87.182463771130955</c:v>
                </c:pt>
                <c:pt idx="16">
                  <c:v>86.575402907035212</c:v>
                </c:pt>
                <c:pt idx="17">
                  <c:v>85.982544123138922</c:v>
                </c:pt>
                <c:pt idx="18">
                  <c:v>86.970556689639423</c:v>
                </c:pt>
                <c:pt idx="19">
                  <c:v>87.919810049379308</c:v>
                </c:pt>
                <c:pt idx="20">
                  <c:v>88.233569711670938</c:v>
                </c:pt>
                <c:pt idx="21">
                  <c:v>87.627851876238893</c:v>
                </c:pt>
                <c:pt idx="22">
                  <c:v>87.05730659585673</c:v>
                </c:pt>
                <c:pt idx="23">
                  <c:v>86.376178797171335</c:v>
                </c:pt>
                <c:pt idx="24">
                  <c:v>86.175930548570193</c:v>
                </c:pt>
                <c:pt idx="25">
                  <c:v>86.440478602283491</c:v>
                </c:pt>
                <c:pt idx="26">
                  <c:v>86.058282543148621</c:v>
                </c:pt>
                <c:pt idx="27">
                  <c:v>84.474099079827326</c:v>
                </c:pt>
                <c:pt idx="28">
                  <c:v>82.721231949861661</c:v>
                </c:pt>
                <c:pt idx="29">
                  <c:v>80.958253982117924</c:v>
                </c:pt>
                <c:pt idx="30">
                  <c:v>79.213274048230815</c:v>
                </c:pt>
                <c:pt idx="31">
                  <c:v>77.21443571806013</c:v>
                </c:pt>
                <c:pt idx="32">
                  <c:v>75.261398143105524</c:v>
                </c:pt>
                <c:pt idx="33">
                  <c:v>74.04430340956344</c:v>
                </c:pt>
                <c:pt idx="34">
                  <c:v>73.987564481489571</c:v>
                </c:pt>
                <c:pt idx="35">
                  <c:v>74.005232279193308</c:v>
                </c:pt>
                <c:pt idx="36">
                  <c:v>74.668410486463685</c:v>
                </c:pt>
                <c:pt idx="37">
                  <c:v>75.386917234797565</c:v>
                </c:pt>
                <c:pt idx="38">
                  <c:v>76.108275766780039</c:v>
                </c:pt>
                <c:pt idx="39">
                  <c:v>76.890224724002948</c:v>
                </c:pt>
                <c:pt idx="40">
                  <c:v>77.746902924822336</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103.16584597237897</c:v>
                </c:pt>
                <c:pt idx="1">
                  <c:v>105.70160438280803</c:v>
                </c:pt>
                <c:pt idx="2">
                  <c:v>107.35557026790261</c:v>
                </c:pt>
                <c:pt idx="3">
                  <c:v>108.80175861526085</c:v>
                </c:pt>
                <c:pt idx="4">
                  <c:v>109.80668637021395</c:v>
                </c:pt>
                <c:pt idx="5">
                  <c:v>110.47915374996778</c:v>
                </c:pt>
                <c:pt idx="6">
                  <c:v>111.48215319455257</c:v>
                </c:pt>
                <c:pt idx="7">
                  <c:v>111.48215319455257</c:v>
                </c:pt>
                <c:pt idx="8">
                  <c:v>108.67487596310224</c:v>
                </c:pt>
                <c:pt idx="9">
                  <c:v>106.69556523401992</c:v>
                </c:pt>
                <c:pt idx="10">
                  <c:v>101.03097958247027</c:v>
                </c:pt>
                <c:pt idx="11">
                  <c:v>91.501465879299019</c:v>
                </c:pt>
                <c:pt idx="12">
                  <c:v>85.271764269484549</c:v>
                </c:pt>
                <c:pt idx="13">
                  <c:v>86.193751722759117</c:v>
                </c:pt>
                <c:pt idx="14">
                  <c:v>86.930797355473686</c:v>
                </c:pt>
                <c:pt idx="15">
                  <c:v>87.182463771130955</c:v>
                </c:pt>
                <c:pt idx="16">
                  <c:v>86.575402907035212</c:v>
                </c:pt>
                <c:pt idx="17">
                  <c:v>85.982544123138922</c:v>
                </c:pt>
                <c:pt idx="18">
                  <c:v>86.970556689639423</c:v>
                </c:pt>
                <c:pt idx="19">
                  <c:v>87.919810049379308</c:v>
                </c:pt>
                <c:pt idx="20">
                  <c:v>88.233569711670938</c:v>
                </c:pt>
                <c:pt idx="21">
                  <c:v>87.627851876238893</c:v>
                </c:pt>
                <c:pt idx="22">
                  <c:v>87.05730659585673</c:v>
                </c:pt>
                <c:pt idx="23">
                  <c:v>86.376178797171335</c:v>
                </c:pt>
                <c:pt idx="24">
                  <c:v>86.175930548570193</c:v>
                </c:pt>
                <c:pt idx="25">
                  <c:v>86.440478602283491</c:v>
                </c:pt>
                <c:pt idx="26">
                  <c:v>86.058282543148621</c:v>
                </c:pt>
                <c:pt idx="27">
                  <c:v>84.474099079827326</c:v>
                </c:pt>
                <c:pt idx="28">
                  <c:v>82.721231949861661</c:v>
                </c:pt>
                <c:pt idx="29">
                  <c:v>80.958253982117924</c:v>
                </c:pt>
                <c:pt idx="30">
                  <c:v>79.213274048230815</c:v>
                </c:pt>
                <c:pt idx="31">
                  <c:v>77.21443571806013</c:v>
                </c:pt>
                <c:pt idx="32">
                  <c:v>75.261398143105524</c:v>
                </c:pt>
                <c:pt idx="33">
                  <c:v>74.04430340956344</c:v>
                </c:pt>
                <c:pt idx="34">
                  <c:v>73.987564481489571</c:v>
                </c:pt>
                <c:pt idx="35">
                  <c:v>74.005232279193308</c:v>
                </c:pt>
                <c:pt idx="36">
                  <c:v>74.668410486463685</c:v>
                </c:pt>
                <c:pt idx="37">
                  <c:v>75.386917234797565</c:v>
                </c:pt>
                <c:pt idx="38">
                  <c:v>76.108275766780039</c:v>
                </c:pt>
                <c:pt idx="39">
                  <c:v>76.890224724002948</c:v>
                </c:pt>
                <c:pt idx="40">
                  <c:v>77.746902924822336</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103.16584597237897</c:v>
                </c:pt>
                <c:pt idx="1">
                  <c:v>105.70160438280803</c:v>
                </c:pt>
                <c:pt idx="2">
                  <c:v>107.35557026790261</c:v>
                </c:pt>
                <c:pt idx="3">
                  <c:v>108.80175861526085</c:v>
                </c:pt>
                <c:pt idx="4">
                  <c:v>109.80668637021395</c:v>
                </c:pt>
                <c:pt idx="5">
                  <c:v>110.47915374996778</c:v>
                </c:pt>
                <c:pt idx="6">
                  <c:v>110.74694786169555</c:v>
                </c:pt>
                <c:pt idx="7">
                  <c:v>111.48215319455257</c:v>
                </c:pt>
                <c:pt idx="8">
                  <c:v>108.67487596310224</c:v>
                </c:pt>
                <c:pt idx="9">
                  <c:v>106.69556523401992</c:v>
                </c:pt>
                <c:pt idx="10">
                  <c:v>101.03097958247027</c:v>
                </c:pt>
                <c:pt idx="11">
                  <c:v>91.501465879299019</c:v>
                </c:pt>
                <c:pt idx="12">
                  <c:v>85.271764269484549</c:v>
                </c:pt>
                <c:pt idx="13">
                  <c:v>86.193751722759117</c:v>
                </c:pt>
                <c:pt idx="14">
                  <c:v>86.930797355473686</c:v>
                </c:pt>
                <c:pt idx="15">
                  <c:v>87.182463771130955</c:v>
                </c:pt>
                <c:pt idx="16">
                  <c:v>86.575402907035212</c:v>
                </c:pt>
                <c:pt idx="17">
                  <c:v>85.982544123138922</c:v>
                </c:pt>
                <c:pt idx="18">
                  <c:v>86.970556689639423</c:v>
                </c:pt>
                <c:pt idx="19">
                  <c:v>87.919810049379308</c:v>
                </c:pt>
                <c:pt idx="20">
                  <c:v>88.233569711670938</c:v>
                </c:pt>
                <c:pt idx="21">
                  <c:v>87.627851876238893</c:v>
                </c:pt>
                <c:pt idx="22">
                  <c:v>87.05730659585673</c:v>
                </c:pt>
                <c:pt idx="23">
                  <c:v>86.376178797171335</c:v>
                </c:pt>
                <c:pt idx="24">
                  <c:v>86.175930548570193</c:v>
                </c:pt>
                <c:pt idx="25">
                  <c:v>86.440478602283491</c:v>
                </c:pt>
                <c:pt idx="26">
                  <c:v>86.058282543148621</c:v>
                </c:pt>
                <c:pt idx="27">
                  <c:v>84.474099079827326</c:v>
                </c:pt>
                <c:pt idx="28">
                  <c:v>82.721231949861661</c:v>
                </c:pt>
                <c:pt idx="29">
                  <c:v>80.958253982117924</c:v>
                </c:pt>
                <c:pt idx="30">
                  <c:v>79.213274048230815</c:v>
                </c:pt>
                <c:pt idx="31">
                  <c:v>77.21443571806013</c:v>
                </c:pt>
                <c:pt idx="32">
                  <c:v>75.261398143105524</c:v>
                </c:pt>
                <c:pt idx="33">
                  <c:v>74.04430340956344</c:v>
                </c:pt>
                <c:pt idx="34">
                  <c:v>73.987564481489571</c:v>
                </c:pt>
                <c:pt idx="35">
                  <c:v>74.005232279193308</c:v>
                </c:pt>
                <c:pt idx="36">
                  <c:v>74.668410486463685</c:v>
                </c:pt>
                <c:pt idx="37">
                  <c:v>75.386917234797565</c:v>
                </c:pt>
                <c:pt idx="38">
                  <c:v>76.108275766780039</c:v>
                </c:pt>
                <c:pt idx="39">
                  <c:v>76.890224724002948</c:v>
                </c:pt>
                <c:pt idx="40">
                  <c:v>77.746902924822336</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103.16584597237897</c:v>
                </c:pt>
                <c:pt idx="1">
                  <c:v>105.70160438280803</c:v>
                </c:pt>
                <c:pt idx="2">
                  <c:v>107.35557026790261</c:v>
                </c:pt>
                <c:pt idx="3">
                  <c:v>108.80175861526085</c:v>
                </c:pt>
                <c:pt idx="4">
                  <c:v>109.80668637021395</c:v>
                </c:pt>
                <c:pt idx="5">
                  <c:v>110.47915374996778</c:v>
                </c:pt>
                <c:pt idx="6">
                  <c:v>110.74694786169555</c:v>
                </c:pt>
                <c:pt idx="7">
                  <c:v>111.48215319455257</c:v>
                </c:pt>
                <c:pt idx="8">
                  <c:v>108.67487596310224</c:v>
                </c:pt>
                <c:pt idx="9">
                  <c:v>106.69556523401992</c:v>
                </c:pt>
                <c:pt idx="10">
                  <c:v>101.03097958247027</c:v>
                </c:pt>
                <c:pt idx="11">
                  <c:v>91.501465879299019</c:v>
                </c:pt>
                <c:pt idx="12">
                  <c:v>85.271764269484549</c:v>
                </c:pt>
                <c:pt idx="13">
                  <c:v>86.193751722759117</c:v>
                </c:pt>
                <c:pt idx="14">
                  <c:v>86.930797355473686</c:v>
                </c:pt>
                <c:pt idx="15">
                  <c:v>87.182463771130955</c:v>
                </c:pt>
                <c:pt idx="16">
                  <c:v>86.575402907035212</c:v>
                </c:pt>
                <c:pt idx="17">
                  <c:v>85.982544123138922</c:v>
                </c:pt>
                <c:pt idx="18">
                  <c:v>86.970556689639423</c:v>
                </c:pt>
                <c:pt idx="19">
                  <c:v>87.919810049379308</c:v>
                </c:pt>
                <c:pt idx="20">
                  <c:v>88.233569711670938</c:v>
                </c:pt>
                <c:pt idx="21">
                  <c:v>87.627851876238893</c:v>
                </c:pt>
                <c:pt idx="22">
                  <c:v>87.05730659585673</c:v>
                </c:pt>
                <c:pt idx="23">
                  <c:v>86.376178797171335</c:v>
                </c:pt>
                <c:pt idx="24">
                  <c:v>86.175930548570193</c:v>
                </c:pt>
                <c:pt idx="25">
                  <c:v>86.440478602283491</c:v>
                </c:pt>
                <c:pt idx="26">
                  <c:v>86.058282543148621</c:v>
                </c:pt>
                <c:pt idx="27">
                  <c:v>84.474099079827326</c:v>
                </c:pt>
                <c:pt idx="28">
                  <c:v>82.721231949861661</c:v>
                </c:pt>
                <c:pt idx="29">
                  <c:v>80.958253982117924</c:v>
                </c:pt>
                <c:pt idx="30">
                  <c:v>79.213274048230815</c:v>
                </c:pt>
                <c:pt idx="31">
                  <c:v>77.21443571806013</c:v>
                </c:pt>
                <c:pt idx="32">
                  <c:v>75.261398143105524</c:v>
                </c:pt>
                <c:pt idx="33">
                  <c:v>74.04430340956344</c:v>
                </c:pt>
                <c:pt idx="34">
                  <c:v>73.987564481489571</c:v>
                </c:pt>
                <c:pt idx="35">
                  <c:v>74.005232279193308</c:v>
                </c:pt>
                <c:pt idx="36">
                  <c:v>74.668410486463685</c:v>
                </c:pt>
                <c:pt idx="37">
                  <c:v>75.386917234797565</c:v>
                </c:pt>
                <c:pt idx="38">
                  <c:v>76.108275766780039</c:v>
                </c:pt>
                <c:pt idx="39">
                  <c:v>76.890224724002948</c:v>
                </c:pt>
                <c:pt idx="40">
                  <c:v>77.746902924822336</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21935.92122780683</c:v>
                </c:pt>
                <c:pt idx="9">
                  <c:v>21697.853800904057</c:v>
                </c:pt>
                <c:pt idx="10">
                  <c:v>21418.073566715862</c:v>
                </c:pt>
                <c:pt idx="11">
                  <c:v>21136.119935324219</c:v>
                </c:pt>
                <c:pt idx="12">
                  <c:v>20836.939398916467</c:v>
                </c:pt>
                <c:pt idx="13">
                  <c:v>20536.209685021495</c:v>
                </c:pt>
                <c:pt idx="14">
                  <c:v>20227.348077504401</c:v>
                </c:pt>
                <c:pt idx="15">
                  <c:v>19915.174331998511</c:v>
                </c:pt>
                <c:pt idx="16">
                  <c:v>19597.217935708388</c:v>
                </c:pt>
                <c:pt idx="17">
                  <c:v>19285.912003286237</c:v>
                </c:pt>
                <c:pt idx="18">
                  <c:v>18920.561251742845</c:v>
                </c:pt>
                <c:pt idx="19">
                  <c:v>18569.080654421559</c:v>
                </c:pt>
                <c:pt idx="20">
                  <c:v>18233.645678968802</c:v>
                </c:pt>
                <c:pt idx="21">
                  <c:v>17909.995208070693</c:v>
                </c:pt>
                <c:pt idx="22">
                  <c:v>17601.119857748214</c:v>
                </c:pt>
                <c:pt idx="23">
                  <c:v>17306.187161140966</c:v>
                </c:pt>
                <c:pt idx="24">
                  <c:v>17024.398453107286</c:v>
                </c:pt>
                <c:pt idx="25">
                  <c:v>16754.002123882448</c:v>
                </c:pt>
                <c:pt idx="26">
                  <c:v>16489.277750651843</c:v>
                </c:pt>
                <c:pt idx="27">
                  <c:v>16242.37710908</c:v>
                </c:pt>
                <c:pt idx="28">
                  <c:v>16008.747704633273</c:v>
                </c:pt>
                <c:pt idx="29">
                  <c:v>15787.201893508765</c:v>
                </c:pt>
                <c:pt idx="30">
                  <c:v>15577.530187649309</c:v>
                </c:pt>
                <c:pt idx="31">
                  <c:v>15373.218210712421</c:v>
                </c:pt>
                <c:pt idx="32">
                  <c:v>15182.53643117243</c:v>
                </c:pt>
                <c:pt idx="33">
                  <c:v>15008.143017108334</c:v>
                </c:pt>
                <c:pt idx="34">
                  <c:v>14849.664857296464</c:v>
                </c:pt>
                <c:pt idx="35">
                  <c:v>14707.108970070822</c:v>
                </c:pt>
                <c:pt idx="36">
                  <c:v>14573.434444219632</c:v>
                </c:pt>
                <c:pt idx="37">
                  <c:v>14448.217642242613</c:v>
                </c:pt>
                <c:pt idx="38">
                  <c:v>14336.599819499646</c:v>
                </c:pt>
                <c:pt idx="39">
                  <c:v>14239.181828603312</c:v>
                </c:pt>
                <c:pt idx="40">
                  <c:v>14155.853268583824</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21985.572409572716</c:v>
                </c:pt>
                <c:pt idx="9">
                  <c:v>21806.763729221188</c:v>
                </c:pt>
                <c:pt idx="10">
                  <c:v>21650.117704633776</c:v>
                </c:pt>
                <c:pt idx="11">
                  <c:v>21558.071247603588</c:v>
                </c:pt>
                <c:pt idx="12">
                  <c:v>21225.682475470661</c:v>
                </c:pt>
                <c:pt idx="13">
                  <c:v>20780.49767116638</c:v>
                </c:pt>
                <c:pt idx="14">
                  <c:v>20361.611301708821</c:v>
                </c:pt>
                <c:pt idx="15">
                  <c:v>19967.586400710035</c:v>
                </c:pt>
                <c:pt idx="16">
                  <c:v>19588.429865453534</c:v>
                </c:pt>
                <c:pt idx="17">
                  <c:v>19230.271478948256</c:v>
                </c:pt>
                <c:pt idx="18">
                  <c:v>18891.714526593503</c:v>
                </c:pt>
                <c:pt idx="19">
                  <c:v>18571.835671109875</c:v>
                </c:pt>
                <c:pt idx="20">
                  <c:v>18268.31068250737</c:v>
                </c:pt>
                <c:pt idx="21">
                  <c:v>17878.052770746937</c:v>
                </c:pt>
                <c:pt idx="22">
                  <c:v>17497.817176419587</c:v>
                </c:pt>
                <c:pt idx="23">
                  <c:v>17141.797177368084</c:v>
                </c:pt>
                <c:pt idx="24">
                  <c:v>16807.011554830187</c:v>
                </c:pt>
                <c:pt idx="25">
                  <c:v>16491.428405910119</c:v>
                </c:pt>
                <c:pt idx="26">
                  <c:v>16188.395529128324</c:v>
                </c:pt>
                <c:pt idx="27">
                  <c:v>15904.098320390029</c:v>
                </c:pt>
                <c:pt idx="28">
                  <c:v>15637.452723851991</c:v>
                </c:pt>
                <c:pt idx="29">
                  <c:v>15386.876418377613</c:v>
                </c:pt>
                <c:pt idx="30">
                  <c:v>15152.025578200955</c:v>
                </c:pt>
                <c:pt idx="31">
                  <c:v>14925.857426455355</c:v>
                </c:pt>
                <c:pt idx="32">
                  <c:v>14714.280394352802</c:v>
                </c:pt>
                <c:pt idx="33">
                  <c:v>14516.787696109572</c:v>
                </c:pt>
                <c:pt idx="34">
                  <c:v>14336.21411625015</c:v>
                </c:pt>
                <c:pt idx="35">
                  <c:v>14177.977643409991</c:v>
                </c:pt>
                <c:pt idx="36">
                  <c:v>14034.35214682918</c:v>
                </c:pt>
                <c:pt idx="37">
                  <c:v>13906.289819918955</c:v>
                </c:pt>
                <c:pt idx="38">
                  <c:v>13792.368115764537</c:v>
                </c:pt>
                <c:pt idx="39">
                  <c:v>13692.861988777597</c:v>
                </c:pt>
                <c:pt idx="40">
                  <c:v>13607.418312754362</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21923.229674545972</c:v>
                </c:pt>
                <c:pt idx="9">
                  <c:v>21672.942657714149</c:v>
                </c:pt>
                <c:pt idx="10">
                  <c:v>21428.018797220975</c:v>
                </c:pt>
                <c:pt idx="11">
                  <c:v>21191.349730912287</c:v>
                </c:pt>
                <c:pt idx="12">
                  <c:v>20722.019151761851</c:v>
                </c:pt>
                <c:pt idx="13">
                  <c:v>20274.409600755898</c:v>
                </c:pt>
                <c:pt idx="14">
                  <c:v>19852.927599421688</c:v>
                </c:pt>
                <c:pt idx="15">
                  <c:v>19456.049093380243</c:v>
                </c:pt>
                <c:pt idx="16">
                  <c:v>19073.951981216465</c:v>
                </c:pt>
                <c:pt idx="17">
                  <c:v>18712.670661369404</c:v>
                </c:pt>
                <c:pt idx="18">
                  <c:v>18370.786053111511</c:v>
                </c:pt>
                <c:pt idx="19">
                  <c:v>18047.190688445047</c:v>
                </c:pt>
                <c:pt idx="20">
                  <c:v>17739.949091500239</c:v>
                </c:pt>
                <c:pt idx="21">
                  <c:v>17345.412640281676</c:v>
                </c:pt>
                <c:pt idx="22">
                  <c:v>16960.726953304977</c:v>
                </c:pt>
                <c:pt idx="23">
                  <c:v>16600.10163098824</c:v>
                </c:pt>
                <c:pt idx="24">
                  <c:v>16260.57385356574</c:v>
                </c:pt>
                <c:pt idx="25">
                  <c:v>15940.518925079392</c:v>
                </c:pt>
                <c:pt idx="26">
                  <c:v>15632.825985858275</c:v>
                </c:pt>
                <c:pt idx="27">
                  <c:v>15343.537980159175</c:v>
                </c:pt>
                <c:pt idx="28">
                  <c:v>15071.660901215802</c:v>
                </c:pt>
                <c:pt idx="29">
                  <c:v>14815.91452978601</c:v>
                </c:pt>
                <c:pt idx="30">
                  <c:v>14575.786408270331</c:v>
                </c:pt>
                <c:pt idx="31">
                  <c:v>14344.147090349705</c:v>
                </c:pt>
                <c:pt idx="32">
                  <c:v>14126.823960085136</c:v>
                </c:pt>
                <c:pt idx="33">
                  <c:v>13923.248464615759</c:v>
                </c:pt>
                <c:pt idx="34">
                  <c:v>13736.274338948906</c:v>
                </c:pt>
                <c:pt idx="35">
                  <c:v>13571.191022062831</c:v>
                </c:pt>
                <c:pt idx="36">
                  <c:v>13420.348427170338</c:v>
                </c:pt>
                <c:pt idx="37">
                  <c:v>13284.736585738243</c:v>
                </c:pt>
                <c:pt idx="38">
                  <c:v>13163.248220197676</c:v>
                </c:pt>
                <c:pt idx="39">
                  <c:v>13055.811641246823</c:v>
                </c:pt>
                <c:pt idx="40">
                  <c:v>12961.988915058417</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21935.92122780683</c:v>
                </c:pt>
                <c:pt idx="9">
                  <c:v>21697.853800904057</c:v>
                </c:pt>
                <c:pt idx="10">
                  <c:v>21418.073566715862</c:v>
                </c:pt>
                <c:pt idx="11">
                  <c:v>21136.119935324219</c:v>
                </c:pt>
                <c:pt idx="12">
                  <c:v>20836.939398916467</c:v>
                </c:pt>
                <c:pt idx="13">
                  <c:v>20536.209685021495</c:v>
                </c:pt>
                <c:pt idx="14">
                  <c:v>20227.348077504401</c:v>
                </c:pt>
                <c:pt idx="15">
                  <c:v>19915.174331998511</c:v>
                </c:pt>
                <c:pt idx="16">
                  <c:v>19597.217935708388</c:v>
                </c:pt>
                <c:pt idx="17">
                  <c:v>19285.912003286237</c:v>
                </c:pt>
                <c:pt idx="18">
                  <c:v>18920.561251742845</c:v>
                </c:pt>
                <c:pt idx="19">
                  <c:v>18569.080654421559</c:v>
                </c:pt>
                <c:pt idx="20">
                  <c:v>18233.645678968802</c:v>
                </c:pt>
                <c:pt idx="21">
                  <c:v>17909.995208070693</c:v>
                </c:pt>
                <c:pt idx="22">
                  <c:v>17601.119857748214</c:v>
                </c:pt>
                <c:pt idx="23">
                  <c:v>17306.187161140966</c:v>
                </c:pt>
                <c:pt idx="24">
                  <c:v>17024.398453107286</c:v>
                </c:pt>
                <c:pt idx="25">
                  <c:v>16754.002123882448</c:v>
                </c:pt>
                <c:pt idx="26">
                  <c:v>16489.277750651843</c:v>
                </c:pt>
                <c:pt idx="27">
                  <c:v>16242.37710908</c:v>
                </c:pt>
                <c:pt idx="28">
                  <c:v>16008.747704633273</c:v>
                </c:pt>
                <c:pt idx="29">
                  <c:v>15787.201893508765</c:v>
                </c:pt>
                <c:pt idx="30">
                  <c:v>15577.530187649309</c:v>
                </c:pt>
                <c:pt idx="31">
                  <c:v>15373.218210712421</c:v>
                </c:pt>
                <c:pt idx="32">
                  <c:v>15182.53643117243</c:v>
                </c:pt>
                <c:pt idx="33">
                  <c:v>15008.143017108334</c:v>
                </c:pt>
                <c:pt idx="34">
                  <c:v>14849.664857296464</c:v>
                </c:pt>
                <c:pt idx="35">
                  <c:v>14707.108970070822</c:v>
                </c:pt>
                <c:pt idx="36">
                  <c:v>14573.434444219632</c:v>
                </c:pt>
                <c:pt idx="37">
                  <c:v>14448.217642242613</c:v>
                </c:pt>
                <c:pt idx="38">
                  <c:v>14336.599819499646</c:v>
                </c:pt>
                <c:pt idx="39">
                  <c:v>14239.181828603312</c:v>
                </c:pt>
                <c:pt idx="40">
                  <c:v>14155.853268583824</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21985.572409572716</c:v>
                </c:pt>
                <c:pt idx="9">
                  <c:v>21806.763729221188</c:v>
                </c:pt>
                <c:pt idx="10">
                  <c:v>21650.117704633776</c:v>
                </c:pt>
                <c:pt idx="11">
                  <c:v>21558.071247603588</c:v>
                </c:pt>
                <c:pt idx="12">
                  <c:v>21225.682475470661</c:v>
                </c:pt>
                <c:pt idx="13">
                  <c:v>20780.49767116638</c:v>
                </c:pt>
                <c:pt idx="14">
                  <c:v>20361.611301708821</c:v>
                </c:pt>
                <c:pt idx="15">
                  <c:v>19967.586400710035</c:v>
                </c:pt>
                <c:pt idx="16">
                  <c:v>19588.429865453534</c:v>
                </c:pt>
                <c:pt idx="17">
                  <c:v>19230.271478948256</c:v>
                </c:pt>
                <c:pt idx="18">
                  <c:v>18891.714526593503</c:v>
                </c:pt>
                <c:pt idx="19">
                  <c:v>18571.835671109875</c:v>
                </c:pt>
                <c:pt idx="20">
                  <c:v>18268.31068250737</c:v>
                </c:pt>
                <c:pt idx="21">
                  <c:v>17878.052770746937</c:v>
                </c:pt>
                <c:pt idx="22">
                  <c:v>17497.817176419587</c:v>
                </c:pt>
                <c:pt idx="23">
                  <c:v>17141.797177368084</c:v>
                </c:pt>
                <c:pt idx="24">
                  <c:v>16807.011554830187</c:v>
                </c:pt>
                <c:pt idx="25">
                  <c:v>16491.428405910119</c:v>
                </c:pt>
                <c:pt idx="26">
                  <c:v>16188.395529128324</c:v>
                </c:pt>
                <c:pt idx="27">
                  <c:v>15904.098320390029</c:v>
                </c:pt>
                <c:pt idx="28">
                  <c:v>15637.452723851991</c:v>
                </c:pt>
                <c:pt idx="29">
                  <c:v>15386.876418377613</c:v>
                </c:pt>
                <c:pt idx="30">
                  <c:v>15152.025578200955</c:v>
                </c:pt>
                <c:pt idx="31">
                  <c:v>14925.857426455355</c:v>
                </c:pt>
                <c:pt idx="32">
                  <c:v>14714.280394352802</c:v>
                </c:pt>
                <c:pt idx="33">
                  <c:v>14516.787696109572</c:v>
                </c:pt>
                <c:pt idx="34">
                  <c:v>14336.21411625015</c:v>
                </c:pt>
                <c:pt idx="35">
                  <c:v>14177.977643409991</c:v>
                </c:pt>
                <c:pt idx="36">
                  <c:v>14034.35214682918</c:v>
                </c:pt>
                <c:pt idx="37">
                  <c:v>13906.289819918955</c:v>
                </c:pt>
                <c:pt idx="38">
                  <c:v>13792.368115764537</c:v>
                </c:pt>
                <c:pt idx="39">
                  <c:v>13692.861988777597</c:v>
                </c:pt>
                <c:pt idx="40">
                  <c:v>13607.418312754362</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21923.229674545972</c:v>
                </c:pt>
                <c:pt idx="9">
                  <c:v>21672.942657714149</c:v>
                </c:pt>
                <c:pt idx="10">
                  <c:v>21428.018797220975</c:v>
                </c:pt>
                <c:pt idx="11">
                  <c:v>21191.349730912287</c:v>
                </c:pt>
                <c:pt idx="12">
                  <c:v>20722.019151761851</c:v>
                </c:pt>
                <c:pt idx="13">
                  <c:v>20274.409600755898</c:v>
                </c:pt>
                <c:pt idx="14">
                  <c:v>19852.927599421688</c:v>
                </c:pt>
                <c:pt idx="15">
                  <c:v>19456.049093380243</c:v>
                </c:pt>
                <c:pt idx="16">
                  <c:v>19073.951981216465</c:v>
                </c:pt>
                <c:pt idx="17">
                  <c:v>18712.670661369404</c:v>
                </c:pt>
                <c:pt idx="18">
                  <c:v>18370.786053111511</c:v>
                </c:pt>
                <c:pt idx="19">
                  <c:v>18047.190688445047</c:v>
                </c:pt>
                <c:pt idx="20">
                  <c:v>17739.949091500239</c:v>
                </c:pt>
                <c:pt idx="21">
                  <c:v>17345.412640281676</c:v>
                </c:pt>
                <c:pt idx="22">
                  <c:v>16960.726953304977</c:v>
                </c:pt>
                <c:pt idx="23">
                  <c:v>16600.10163098824</c:v>
                </c:pt>
                <c:pt idx="24">
                  <c:v>16260.57385356574</c:v>
                </c:pt>
                <c:pt idx="25">
                  <c:v>15940.518925079392</c:v>
                </c:pt>
                <c:pt idx="26">
                  <c:v>15632.825985858275</c:v>
                </c:pt>
                <c:pt idx="27">
                  <c:v>15343.537980159175</c:v>
                </c:pt>
                <c:pt idx="28">
                  <c:v>15071.660901215802</c:v>
                </c:pt>
                <c:pt idx="29">
                  <c:v>14815.91452978601</c:v>
                </c:pt>
                <c:pt idx="30">
                  <c:v>14575.786408270331</c:v>
                </c:pt>
                <c:pt idx="31">
                  <c:v>14344.147090349705</c:v>
                </c:pt>
                <c:pt idx="32">
                  <c:v>14126.823960085136</c:v>
                </c:pt>
                <c:pt idx="33">
                  <c:v>13923.248464615759</c:v>
                </c:pt>
                <c:pt idx="34">
                  <c:v>13736.274338948906</c:v>
                </c:pt>
                <c:pt idx="35">
                  <c:v>13571.191022062831</c:v>
                </c:pt>
                <c:pt idx="36">
                  <c:v>13420.348427170338</c:v>
                </c:pt>
                <c:pt idx="37">
                  <c:v>13284.736585738243</c:v>
                </c:pt>
                <c:pt idx="38">
                  <c:v>13163.248220197676</c:v>
                </c:pt>
                <c:pt idx="39">
                  <c:v>13055.811641246823</c:v>
                </c:pt>
                <c:pt idx="40">
                  <c:v>12961.988915058417</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0.20940173779706253</c:v>
                </c:pt>
                <c:pt idx="1">
                  <c:v>0.22776394474496084</c:v>
                </c:pt>
                <c:pt idx="2">
                  <c:v>0.24523427985890983</c:v>
                </c:pt>
                <c:pt idx="3">
                  <c:v>0.25451431029151472</c:v>
                </c:pt>
                <c:pt idx="4">
                  <c:v>0.26323342175927916</c:v>
                </c:pt>
                <c:pt idx="5">
                  <c:v>0.2714379030082314</c:v>
                </c:pt>
                <c:pt idx="6">
                  <c:v>0.27922834786556444</c:v>
                </c:pt>
                <c:pt idx="7">
                  <c:v>0.28613022309776337</c:v>
                </c:pt>
                <c:pt idx="8">
                  <c:v>0.30290241550190622</c:v>
                </c:pt>
                <c:pt idx="9">
                  <c:v>0.32036117919642376</c:v>
                </c:pt>
                <c:pt idx="10">
                  <c:v>0.32814448939748658</c:v>
                </c:pt>
                <c:pt idx="11">
                  <c:v>0.34810900993045407</c:v>
                </c:pt>
                <c:pt idx="12">
                  <c:v>0.36808958718518087</c:v>
                </c:pt>
                <c:pt idx="13">
                  <c:v>0.38917941777062404</c:v>
                </c:pt>
                <c:pt idx="14">
                  <c:v>0.4107851585059123</c:v>
                </c:pt>
                <c:pt idx="15">
                  <c:v>0.43264798215588113</c:v>
                </c:pt>
                <c:pt idx="16">
                  <c:v>0.45408221729672726</c:v>
                </c:pt>
                <c:pt idx="17">
                  <c:v>0.47579171443359702</c:v>
                </c:pt>
                <c:pt idx="18">
                  <c:v>0.49049881657946787</c:v>
                </c:pt>
                <c:pt idx="19">
                  <c:v>0.50192490345959218</c:v>
                </c:pt>
                <c:pt idx="20">
                  <c:v>0.51630589253725578</c:v>
                </c:pt>
                <c:pt idx="21">
                  <c:v>0.52490081759498008</c:v>
                </c:pt>
                <c:pt idx="22">
                  <c:v>0.53372358580635137</c:v>
                </c:pt>
                <c:pt idx="23">
                  <c:v>0.54513063610162515</c:v>
                </c:pt>
                <c:pt idx="24">
                  <c:v>0.5550635569507576</c:v>
                </c:pt>
                <c:pt idx="25">
                  <c:v>0.56277620384172589</c:v>
                </c:pt>
                <c:pt idx="26">
                  <c:v>0.57347103495095864</c:v>
                </c:pt>
                <c:pt idx="27">
                  <c:v>0.58939356664258213</c:v>
                </c:pt>
                <c:pt idx="28">
                  <c:v>0.60763347605782336</c:v>
                </c:pt>
                <c:pt idx="29">
                  <c:v>0.62672325205664392</c:v>
                </c:pt>
                <c:pt idx="30">
                  <c:v>0.64686035655531005</c:v>
                </c:pt>
                <c:pt idx="31">
                  <c:v>0.66513479400517617</c:v>
                </c:pt>
                <c:pt idx="32">
                  <c:v>0.67894358058491122</c:v>
                </c:pt>
                <c:pt idx="33">
                  <c:v>0.69274453597875096</c:v>
                </c:pt>
                <c:pt idx="34">
                  <c:v>0.70649114666124124</c:v>
                </c:pt>
                <c:pt idx="35">
                  <c:v>0.72023140381343198</c:v>
                </c:pt>
                <c:pt idx="36">
                  <c:v>0.73491787654446128</c:v>
                </c:pt>
                <c:pt idx="37">
                  <c:v>0.74934795042756175</c:v>
                </c:pt>
                <c:pt idx="38">
                  <c:v>0.76176061187136823</c:v>
                </c:pt>
                <c:pt idx="39">
                  <c:v>0.77381196609364677</c:v>
                </c:pt>
                <c:pt idx="40">
                  <c:v>0.78552113179619187</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0.20940173779706253</c:v>
                </c:pt>
                <c:pt idx="1">
                  <c:v>0.22776394474496084</c:v>
                </c:pt>
                <c:pt idx="2">
                  <c:v>0.24523427985890983</c:v>
                </c:pt>
                <c:pt idx="3">
                  <c:v>0.25451431029151472</c:v>
                </c:pt>
                <c:pt idx="4">
                  <c:v>0.26323342175927916</c:v>
                </c:pt>
                <c:pt idx="5">
                  <c:v>0.2714379030082314</c:v>
                </c:pt>
                <c:pt idx="6">
                  <c:v>0.27922834786556444</c:v>
                </c:pt>
                <c:pt idx="7">
                  <c:v>0.28613022309776337</c:v>
                </c:pt>
                <c:pt idx="8">
                  <c:v>0.30290241550190622</c:v>
                </c:pt>
                <c:pt idx="9">
                  <c:v>0.32036117919642376</c:v>
                </c:pt>
                <c:pt idx="10">
                  <c:v>0.32814448939748658</c:v>
                </c:pt>
                <c:pt idx="11">
                  <c:v>0.34810900993045407</c:v>
                </c:pt>
                <c:pt idx="12">
                  <c:v>0.36808958718518087</c:v>
                </c:pt>
                <c:pt idx="13">
                  <c:v>0.38917941777062404</c:v>
                </c:pt>
                <c:pt idx="14">
                  <c:v>0.4107851585059123</c:v>
                </c:pt>
                <c:pt idx="15">
                  <c:v>0.43264798215588113</c:v>
                </c:pt>
                <c:pt idx="16">
                  <c:v>0.45408221729672726</c:v>
                </c:pt>
                <c:pt idx="17">
                  <c:v>0.47579171443359702</c:v>
                </c:pt>
                <c:pt idx="18">
                  <c:v>0.49049881657946787</c:v>
                </c:pt>
                <c:pt idx="19">
                  <c:v>0.50192490345959218</c:v>
                </c:pt>
                <c:pt idx="20">
                  <c:v>0.51630589253725578</c:v>
                </c:pt>
                <c:pt idx="21">
                  <c:v>0.52490081759498008</c:v>
                </c:pt>
                <c:pt idx="22">
                  <c:v>0.53372358580635137</c:v>
                </c:pt>
                <c:pt idx="23">
                  <c:v>0.54513063610162515</c:v>
                </c:pt>
                <c:pt idx="24">
                  <c:v>0.5550635569507576</c:v>
                </c:pt>
                <c:pt idx="25">
                  <c:v>0.56277620384172589</c:v>
                </c:pt>
                <c:pt idx="26">
                  <c:v>0.57347103495095864</c:v>
                </c:pt>
                <c:pt idx="27">
                  <c:v>0.58939356664258213</c:v>
                </c:pt>
                <c:pt idx="28">
                  <c:v>0.60763347605782336</c:v>
                </c:pt>
                <c:pt idx="29">
                  <c:v>0.62672325205664392</c:v>
                </c:pt>
                <c:pt idx="30">
                  <c:v>0.64686035655531005</c:v>
                </c:pt>
                <c:pt idx="31">
                  <c:v>0.66513479400517617</c:v>
                </c:pt>
                <c:pt idx="32">
                  <c:v>0.67894358058491122</c:v>
                </c:pt>
                <c:pt idx="33">
                  <c:v>0.69274453597875096</c:v>
                </c:pt>
                <c:pt idx="34">
                  <c:v>0.70649114666124124</c:v>
                </c:pt>
                <c:pt idx="35">
                  <c:v>0.72023140381343198</c:v>
                </c:pt>
                <c:pt idx="36">
                  <c:v>0.73491787654446128</c:v>
                </c:pt>
                <c:pt idx="37">
                  <c:v>0.74934795042756175</c:v>
                </c:pt>
                <c:pt idx="38">
                  <c:v>0.76176061187136823</c:v>
                </c:pt>
                <c:pt idx="39">
                  <c:v>0.77381196609364677</c:v>
                </c:pt>
                <c:pt idx="40">
                  <c:v>0.78552113179619187</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0.20940173779706253</c:v>
                </c:pt>
                <c:pt idx="1">
                  <c:v>0.22776394474496084</c:v>
                </c:pt>
                <c:pt idx="2">
                  <c:v>0.24523427985890983</c:v>
                </c:pt>
                <c:pt idx="3">
                  <c:v>0.25451431029151472</c:v>
                </c:pt>
                <c:pt idx="4">
                  <c:v>0.26323342175927916</c:v>
                </c:pt>
                <c:pt idx="5">
                  <c:v>0.2714379030082314</c:v>
                </c:pt>
                <c:pt idx="6">
                  <c:v>0.27922834786556444</c:v>
                </c:pt>
                <c:pt idx="7">
                  <c:v>0.28613022309776337</c:v>
                </c:pt>
                <c:pt idx="8">
                  <c:v>0.31162824179158932</c:v>
                </c:pt>
                <c:pt idx="9">
                  <c:v>0.33615302292115512</c:v>
                </c:pt>
                <c:pt idx="10">
                  <c:v>0.36194987390638389</c:v>
                </c:pt>
                <c:pt idx="11">
                  <c:v>0.43466008558309188</c:v>
                </c:pt>
                <c:pt idx="12">
                  <c:v>0.4914105268769286</c:v>
                </c:pt>
                <c:pt idx="13">
                  <c:v>0.50798727354543105</c:v>
                </c:pt>
                <c:pt idx="14">
                  <c:v>0.52553459566031446</c:v>
                </c:pt>
                <c:pt idx="15">
                  <c:v>0.54501198388267424</c:v>
                </c:pt>
                <c:pt idx="16">
                  <c:v>0.56708102943675343</c:v>
                </c:pt>
                <c:pt idx="17">
                  <c:v>0.58915440974015076</c:v>
                </c:pt>
                <c:pt idx="18">
                  <c:v>0.60648961851091598</c:v>
                </c:pt>
                <c:pt idx="19">
                  <c:v>0.62441721761981228</c:v>
                </c:pt>
                <c:pt idx="20">
                  <c:v>0.64405095862090767</c:v>
                </c:pt>
                <c:pt idx="21">
                  <c:v>0.65183011371812016</c:v>
                </c:pt>
                <c:pt idx="22">
                  <c:v>0.65981563887787709</c:v>
                </c:pt>
                <c:pt idx="23">
                  <c:v>0.6678143699034661</c:v>
                </c:pt>
                <c:pt idx="24">
                  <c:v>0.67456017933736867</c:v>
                </c:pt>
                <c:pt idx="25">
                  <c:v>0.6795135093599558</c:v>
                </c:pt>
                <c:pt idx="26">
                  <c:v>0.6867156848262802</c:v>
                </c:pt>
                <c:pt idx="27">
                  <c:v>0.6985567326297295</c:v>
                </c:pt>
                <c:pt idx="28">
                  <c:v>0.71177557332963437</c:v>
                </c:pt>
                <c:pt idx="29">
                  <c:v>0.72553248400644432</c:v>
                </c:pt>
                <c:pt idx="30">
                  <c:v>0.73996098085104411</c:v>
                </c:pt>
                <c:pt idx="31">
                  <c:v>0.75637543426399323</c:v>
                </c:pt>
                <c:pt idx="32">
                  <c:v>0.77380004791730583</c:v>
                </c:pt>
                <c:pt idx="33">
                  <c:v>0.78503750818108908</c:v>
                </c:pt>
                <c:pt idx="34">
                  <c:v>0.78487265964948283</c:v>
                </c:pt>
                <c:pt idx="35">
                  <c:v>0.7849240185360481</c:v>
                </c:pt>
                <c:pt idx="36">
                  <c:v>0.7868342467421251</c:v>
                </c:pt>
                <c:pt idx="37">
                  <c:v>0.78886591268427309</c:v>
                </c:pt>
                <c:pt idx="38">
                  <c:v>0.79086705347669128</c:v>
                </c:pt>
                <c:pt idx="39">
                  <c:v>0.792993868556786</c:v>
                </c:pt>
                <c:pt idx="40">
                  <c:v>0.79527482938701743</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0.20940173779706253</c:v>
                </c:pt>
                <c:pt idx="1">
                  <c:v>0.22776394474496084</c:v>
                </c:pt>
                <c:pt idx="2">
                  <c:v>0.24523427985890983</c:v>
                </c:pt>
                <c:pt idx="3">
                  <c:v>0.25451431029151472</c:v>
                </c:pt>
                <c:pt idx="4">
                  <c:v>0.26323342175927916</c:v>
                </c:pt>
                <c:pt idx="5">
                  <c:v>0.2714379030082314</c:v>
                </c:pt>
                <c:pt idx="6">
                  <c:v>0.27922834786556444</c:v>
                </c:pt>
                <c:pt idx="7">
                  <c:v>0.28613022309776337</c:v>
                </c:pt>
                <c:pt idx="8">
                  <c:v>0.31162824179158932</c:v>
                </c:pt>
                <c:pt idx="9">
                  <c:v>0.33615302292115512</c:v>
                </c:pt>
                <c:pt idx="10">
                  <c:v>0.36194987390638389</c:v>
                </c:pt>
                <c:pt idx="11">
                  <c:v>0.43466008558309188</c:v>
                </c:pt>
                <c:pt idx="12">
                  <c:v>0.4914105268769286</c:v>
                </c:pt>
                <c:pt idx="13">
                  <c:v>0.50798727354543105</c:v>
                </c:pt>
                <c:pt idx="14">
                  <c:v>0.52553459566031446</c:v>
                </c:pt>
                <c:pt idx="15">
                  <c:v>0.54501198388267424</c:v>
                </c:pt>
                <c:pt idx="16">
                  <c:v>0.56708102943675343</c:v>
                </c:pt>
                <c:pt idx="17">
                  <c:v>0.58915440974015076</c:v>
                </c:pt>
                <c:pt idx="18">
                  <c:v>0.60648961851091598</c:v>
                </c:pt>
                <c:pt idx="19">
                  <c:v>0.62441721761981228</c:v>
                </c:pt>
                <c:pt idx="20">
                  <c:v>0.64405095862090767</c:v>
                </c:pt>
                <c:pt idx="21">
                  <c:v>0.65183011371812016</c:v>
                </c:pt>
                <c:pt idx="22">
                  <c:v>0.65981563887787709</c:v>
                </c:pt>
                <c:pt idx="23">
                  <c:v>0.6678143699034661</c:v>
                </c:pt>
                <c:pt idx="24">
                  <c:v>0.67456017933736867</c:v>
                </c:pt>
                <c:pt idx="25">
                  <c:v>0.6795135093599558</c:v>
                </c:pt>
                <c:pt idx="26">
                  <c:v>0.6867156848262802</c:v>
                </c:pt>
                <c:pt idx="27">
                  <c:v>0.6985567326297295</c:v>
                </c:pt>
                <c:pt idx="28">
                  <c:v>0.71177557332963437</c:v>
                </c:pt>
                <c:pt idx="29">
                  <c:v>0.72553248400644432</c:v>
                </c:pt>
                <c:pt idx="30">
                  <c:v>0.73996098085104411</c:v>
                </c:pt>
                <c:pt idx="31">
                  <c:v>0.75637543426399323</c:v>
                </c:pt>
                <c:pt idx="32">
                  <c:v>0.77380004791730583</c:v>
                </c:pt>
                <c:pt idx="33">
                  <c:v>0.78503750818108908</c:v>
                </c:pt>
                <c:pt idx="34">
                  <c:v>0.78487265964948283</c:v>
                </c:pt>
                <c:pt idx="35">
                  <c:v>0.7849240185360481</c:v>
                </c:pt>
                <c:pt idx="36">
                  <c:v>0.7868342467421251</c:v>
                </c:pt>
                <c:pt idx="37">
                  <c:v>0.78886591268427309</c:v>
                </c:pt>
                <c:pt idx="38">
                  <c:v>0.79086705347669128</c:v>
                </c:pt>
                <c:pt idx="39">
                  <c:v>0.792993868556786</c:v>
                </c:pt>
                <c:pt idx="40">
                  <c:v>0.79527482938701743</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0.20940173779706253</c:v>
                </c:pt>
                <c:pt idx="1">
                  <c:v>0.22776394474496084</c:v>
                </c:pt>
                <c:pt idx="2">
                  <c:v>0.24523427985890983</c:v>
                </c:pt>
                <c:pt idx="3">
                  <c:v>0.25451431029151472</c:v>
                </c:pt>
                <c:pt idx="4">
                  <c:v>0.26323342175927916</c:v>
                </c:pt>
                <c:pt idx="5">
                  <c:v>0.2714379030082314</c:v>
                </c:pt>
                <c:pt idx="6">
                  <c:v>0.27922834786556444</c:v>
                </c:pt>
                <c:pt idx="7">
                  <c:v>0.28613022309776337</c:v>
                </c:pt>
                <c:pt idx="8">
                  <c:v>0.31162824179158932</c:v>
                </c:pt>
                <c:pt idx="9">
                  <c:v>0.33615302292115512</c:v>
                </c:pt>
                <c:pt idx="10">
                  <c:v>0.36194987390638389</c:v>
                </c:pt>
                <c:pt idx="11">
                  <c:v>0.43466008558309188</c:v>
                </c:pt>
                <c:pt idx="12">
                  <c:v>0.4914105268769286</c:v>
                </c:pt>
                <c:pt idx="13">
                  <c:v>0.50798727354543105</c:v>
                </c:pt>
                <c:pt idx="14">
                  <c:v>0.52553459566031446</c:v>
                </c:pt>
                <c:pt idx="15">
                  <c:v>0.54501198388267424</c:v>
                </c:pt>
                <c:pt idx="16">
                  <c:v>0.56708102943675343</c:v>
                </c:pt>
                <c:pt idx="17">
                  <c:v>0.58915440974015076</c:v>
                </c:pt>
                <c:pt idx="18">
                  <c:v>0.60648961851091598</c:v>
                </c:pt>
                <c:pt idx="19">
                  <c:v>0.62441721761981228</c:v>
                </c:pt>
                <c:pt idx="20">
                  <c:v>0.64405095862090767</c:v>
                </c:pt>
                <c:pt idx="21">
                  <c:v>0.65183011371812016</c:v>
                </c:pt>
                <c:pt idx="22">
                  <c:v>0.65981563887787709</c:v>
                </c:pt>
                <c:pt idx="23">
                  <c:v>0.6678143699034661</c:v>
                </c:pt>
                <c:pt idx="24">
                  <c:v>0.67456017933736867</c:v>
                </c:pt>
                <c:pt idx="25">
                  <c:v>0.6795135093599558</c:v>
                </c:pt>
                <c:pt idx="26">
                  <c:v>0.6867156848262802</c:v>
                </c:pt>
                <c:pt idx="27">
                  <c:v>0.6985567326297295</c:v>
                </c:pt>
                <c:pt idx="28">
                  <c:v>0.71177557332963437</c:v>
                </c:pt>
                <c:pt idx="29">
                  <c:v>0.72553248400644432</c:v>
                </c:pt>
                <c:pt idx="30">
                  <c:v>0.73996098085104411</c:v>
                </c:pt>
                <c:pt idx="31">
                  <c:v>0.75637543426399323</c:v>
                </c:pt>
                <c:pt idx="32">
                  <c:v>0.77380004791730583</c:v>
                </c:pt>
                <c:pt idx="33">
                  <c:v>0.78503750818108908</c:v>
                </c:pt>
                <c:pt idx="34">
                  <c:v>0.78487265964948283</c:v>
                </c:pt>
                <c:pt idx="35">
                  <c:v>0.7849240185360481</c:v>
                </c:pt>
                <c:pt idx="36">
                  <c:v>0.7868342467421251</c:v>
                </c:pt>
                <c:pt idx="37">
                  <c:v>0.78886591268427309</c:v>
                </c:pt>
                <c:pt idx="38">
                  <c:v>0.79086705347669128</c:v>
                </c:pt>
                <c:pt idx="39">
                  <c:v>0.792993868556786</c:v>
                </c:pt>
                <c:pt idx="40">
                  <c:v>0.79527482938701743</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0.20940173779706253</c:v>
                </c:pt>
                <c:pt idx="1">
                  <c:v>0.22776394474496084</c:v>
                </c:pt>
                <c:pt idx="2">
                  <c:v>0.24523427985890983</c:v>
                </c:pt>
                <c:pt idx="3">
                  <c:v>0.25451431029151472</c:v>
                </c:pt>
                <c:pt idx="4">
                  <c:v>0.26323342175927916</c:v>
                </c:pt>
                <c:pt idx="5">
                  <c:v>0.2714379030082314</c:v>
                </c:pt>
                <c:pt idx="6">
                  <c:v>0.27922834786556444</c:v>
                </c:pt>
                <c:pt idx="7">
                  <c:v>0.28613022309776337</c:v>
                </c:pt>
                <c:pt idx="8">
                  <c:v>0.31162824179158932</c:v>
                </c:pt>
                <c:pt idx="9">
                  <c:v>0.33615302292115512</c:v>
                </c:pt>
                <c:pt idx="10">
                  <c:v>0.36194987390638389</c:v>
                </c:pt>
                <c:pt idx="11">
                  <c:v>0.43466008558309188</c:v>
                </c:pt>
                <c:pt idx="12">
                  <c:v>0.4914105268769286</c:v>
                </c:pt>
                <c:pt idx="13">
                  <c:v>0.50798727354543105</c:v>
                </c:pt>
                <c:pt idx="14">
                  <c:v>0.52553459566031446</c:v>
                </c:pt>
                <c:pt idx="15">
                  <c:v>0.54501198388267424</c:v>
                </c:pt>
                <c:pt idx="16">
                  <c:v>0.56708102943675343</c:v>
                </c:pt>
                <c:pt idx="17">
                  <c:v>0.58915440974015076</c:v>
                </c:pt>
                <c:pt idx="18">
                  <c:v>0.60648961851091598</c:v>
                </c:pt>
                <c:pt idx="19">
                  <c:v>0.62441721761981228</c:v>
                </c:pt>
                <c:pt idx="20">
                  <c:v>0.64405095862090767</c:v>
                </c:pt>
                <c:pt idx="21">
                  <c:v>0.65183011371812016</c:v>
                </c:pt>
                <c:pt idx="22">
                  <c:v>0.65981563887787709</c:v>
                </c:pt>
                <c:pt idx="23">
                  <c:v>0.6678143699034661</c:v>
                </c:pt>
                <c:pt idx="24">
                  <c:v>0.67456017933736867</c:v>
                </c:pt>
                <c:pt idx="25">
                  <c:v>0.6795135093599558</c:v>
                </c:pt>
                <c:pt idx="26">
                  <c:v>0.6867156848262802</c:v>
                </c:pt>
                <c:pt idx="27">
                  <c:v>0.6985567326297295</c:v>
                </c:pt>
                <c:pt idx="28">
                  <c:v>0.71177557332963437</c:v>
                </c:pt>
                <c:pt idx="29">
                  <c:v>0.72553248400644432</c:v>
                </c:pt>
                <c:pt idx="30">
                  <c:v>0.73996098085104411</c:v>
                </c:pt>
                <c:pt idx="31">
                  <c:v>0.75637543426399323</c:v>
                </c:pt>
                <c:pt idx="32">
                  <c:v>0.77380004791730583</c:v>
                </c:pt>
                <c:pt idx="33">
                  <c:v>0.78503750818108908</c:v>
                </c:pt>
                <c:pt idx="34">
                  <c:v>0.78487265964948283</c:v>
                </c:pt>
                <c:pt idx="35">
                  <c:v>0.7849240185360481</c:v>
                </c:pt>
                <c:pt idx="36">
                  <c:v>0.7868342467421251</c:v>
                </c:pt>
                <c:pt idx="37">
                  <c:v>0.78886591268427309</c:v>
                </c:pt>
                <c:pt idx="38">
                  <c:v>0.79086705347669128</c:v>
                </c:pt>
                <c:pt idx="39">
                  <c:v>0.792993868556786</c:v>
                </c:pt>
                <c:pt idx="40">
                  <c:v>0.79527482938701743</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21935.92122780683</c:v>
                </c:pt>
                <c:pt idx="9">
                  <c:v>21697.853800904057</c:v>
                </c:pt>
                <c:pt idx="10">
                  <c:v>21418.073566715862</c:v>
                </c:pt>
                <c:pt idx="11">
                  <c:v>21136.119935324219</c:v>
                </c:pt>
                <c:pt idx="12">
                  <c:v>20836.939398916467</c:v>
                </c:pt>
                <c:pt idx="13">
                  <c:v>20536.209685021495</c:v>
                </c:pt>
                <c:pt idx="14">
                  <c:v>20227.348077504401</c:v>
                </c:pt>
                <c:pt idx="15">
                  <c:v>19915.174331998511</c:v>
                </c:pt>
                <c:pt idx="16">
                  <c:v>19597.217935708388</c:v>
                </c:pt>
                <c:pt idx="17">
                  <c:v>19285.912003286237</c:v>
                </c:pt>
                <c:pt idx="18">
                  <c:v>18920.561251742845</c:v>
                </c:pt>
                <c:pt idx="19">
                  <c:v>18569.080654421559</c:v>
                </c:pt>
                <c:pt idx="20">
                  <c:v>18233.645678968802</c:v>
                </c:pt>
                <c:pt idx="21">
                  <c:v>17909.995208070693</c:v>
                </c:pt>
                <c:pt idx="22">
                  <c:v>17601.119857748214</c:v>
                </c:pt>
                <c:pt idx="23">
                  <c:v>17306.187161140966</c:v>
                </c:pt>
                <c:pt idx="24">
                  <c:v>17024.398453107286</c:v>
                </c:pt>
                <c:pt idx="25">
                  <c:v>16754.002123882448</c:v>
                </c:pt>
                <c:pt idx="26">
                  <c:v>16489.277750651843</c:v>
                </c:pt>
                <c:pt idx="27">
                  <c:v>16242.37710908</c:v>
                </c:pt>
                <c:pt idx="28">
                  <c:v>16008.747704633273</c:v>
                </c:pt>
                <c:pt idx="29">
                  <c:v>15787.201893508765</c:v>
                </c:pt>
                <c:pt idx="30">
                  <c:v>15577.530187649309</c:v>
                </c:pt>
                <c:pt idx="31">
                  <c:v>15373.218210712421</c:v>
                </c:pt>
                <c:pt idx="32">
                  <c:v>15182.53643117243</c:v>
                </c:pt>
                <c:pt idx="33">
                  <c:v>15008.143017108334</c:v>
                </c:pt>
                <c:pt idx="34">
                  <c:v>14849.664857296464</c:v>
                </c:pt>
                <c:pt idx="35">
                  <c:v>14707.108970070822</c:v>
                </c:pt>
                <c:pt idx="36">
                  <c:v>14573.434444219632</c:v>
                </c:pt>
                <c:pt idx="37">
                  <c:v>14448.217642242613</c:v>
                </c:pt>
                <c:pt idx="38">
                  <c:v>14336.599819499646</c:v>
                </c:pt>
                <c:pt idx="39">
                  <c:v>14239.181828603312</c:v>
                </c:pt>
                <c:pt idx="40">
                  <c:v>14155.853268583824</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21985.572409572716</c:v>
                </c:pt>
                <c:pt idx="9">
                  <c:v>21806.763729221188</c:v>
                </c:pt>
                <c:pt idx="10">
                  <c:v>21650.117704633776</c:v>
                </c:pt>
                <c:pt idx="11">
                  <c:v>21558.071247603588</c:v>
                </c:pt>
                <c:pt idx="12">
                  <c:v>21225.682475470661</c:v>
                </c:pt>
                <c:pt idx="13">
                  <c:v>20780.49767116638</c:v>
                </c:pt>
                <c:pt idx="14">
                  <c:v>20361.611301708821</c:v>
                </c:pt>
                <c:pt idx="15">
                  <c:v>19967.586400710035</c:v>
                </c:pt>
                <c:pt idx="16">
                  <c:v>19588.429865453534</c:v>
                </c:pt>
                <c:pt idx="17">
                  <c:v>19230.271478948256</c:v>
                </c:pt>
                <c:pt idx="18">
                  <c:v>18891.714526593503</c:v>
                </c:pt>
                <c:pt idx="19">
                  <c:v>18571.835671109875</c:v>
                </c:pt>
                <c:pt idx="20">
                  <c:v>18268.31068250737</c:v>
                </c:pt>
                <c:pt idx="21">
                  <c:v>17878.052770746937</c:v>
                </c:pt>
                <c:pt idx="22">
                  <c:v>17497.817176419587</c:v>
                </c:pt>
                <c:pt idx="23">
                  <c:v>17141.797177368084</c:v>
                </c:pt>
                <c:pt idx="24">
                  <c:v>16807.011554830187</c:v>
                </c:pt>
                <c:pt idx="25">
                  <c:v>16491.428405910119</c:v>
                </c:pt>
                <c:pt idx="26">
                  <c:v>16188.395529128324</c:v>
                </c:pt>
                <c:pt idx="27">
                  <c:v>15904.098320390029</c:v>
                </c:pt>
                <c:pt idx="28">
                  <c:v>15637.452723851991</c:v>
                </c:pt>
                <c:pt idx="29">
                  <c:v>15386.876418377613</c:v>
                </c:pt>
                <c:pt idx="30">
                  <c:v>15152.025578200955</c:v>
                </c:pt>
                <c:pt idx="31">
                  <c:v>14925.857426455355</c:v>
                </c:pt>
                <c:pt idx="32">
                  <c:v>14714.280394352802</c:v>
                </c:pt>
                <c:pt idx="33">
                  <c:v>14516.787696109572</c:v>
                </c:pt>
                <c:pt idx="34">
                  <c:v>14336.21411625015</c:v>
                </c:pt>
                <c:pt idx="35">
                  <c:v>14177.977643409991</c:v>
                </c:pt>
                <c:pt idx="36">
                  <c:v>14034.35214682918</c:v>
                </c:pt>
                <c:pt idx="37">
                  <c:v>13906.289819918955</c:v>
                </c:pt>
                <c:pt idx="38">
                  <c:v>13792.368115764537</c:v>
                </c:pt>
                <c:pt idx="39">
                  <c:v>13692.861988777597</c:v>
                </c:pt>
                <c:pt idx="40">
                  <c:v>13607.418312754362</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21923.229674545972</c:v>
                </c:pt>
                <c:pt idx="9">
                  <c:v>21672.942657714149</c:v>
                </c:pt>
                <c:pt idx="10">
                  <c:v>21428.018797220975</c:v>
                </c:pt>
                <c:pt idx="11">
                  <c:v>21191.349730912287</c:v>
                </c:pt>
                <c:pt idx="12">
                  <c:v>20722.019151761851</c:v>
                </c:pt>
                <c:pt idx="13">
                  <c:v>20274.409600755898</c:v>
                </c:pt>
                <c:pt idx="14">
                  <c:v>19852.927599421688</c:v>
                </c:pt>
                <c:pt idx="15">
                  <c:v>19456.049093380243</c:v>
                </c:pt>
                <c:pt idx="16">
                  <c:v>19073.951981216465</c:v>
                </c:pt>
                <c:pt idx="17">
                  <c:v>18712.670661369404</c:v>
                </c:pt>
                <c:pt idx="18">
                  <c:v>18370.786053111511</c:v>
                </c:pt>
                <c:pt idx="19">
                  <c:v>18047.190688445047</c:v>
                </c:pt>
                <c:pt idx="20">
                  <c:v>17739.949091500239</c:v>
                </c:pt>
                <c:pt idx="21">
                  <c:v>17345.412640281676</c:v>
                </c:pt>
                <c:pt idx="22">
                  <c:v>16960.726953304977</c:v>
                </c:pt>
                <c:pt idx="23">
                  <c:v>16600.10163098824</c:v>
                </c:pt>
                <c:pt idx="24">
                  <c:v>16260.57385356574</c:v>
                </c:pt>
                <c:pt idx="25">
                  <c:v>15940.518925079392</c:v>
                </c:pt>
                <c:pt idx="26">
                  <c:v>15632.825985858275</c:v>
                </c:pt>
                <c:pt idx="27">
                  <c:v>15343.537980159175</c:v>
                </c:pt>
                <c:pt idx="28">
                  <c:v>15071.660901215802</c:v>
                </c:pt>
                <c:pt idx="29">
                  <c:v>14815.91452978601</c:v>
                </c:pt>
                <c:pt idx="30">
                  <c:v>14575.786408270331</c:v>
                </c:pt>
                <c:pt idx="31">
                  <c:v>14344.147090349705</c:v>
                </c:pt>
                <c:pt idx="32">
                  <c:v>14126.823960085136</c:v>
                </c:pt>
                <c:pt idx="33">
                  <c:v>13923.248464615759</c:v>
                </c:pt>
                <c:pt idx="34">
                  <c:v>13736.274338948906</c:v>
                </c:pt>
                <c:pt idx="35">
                  <c:v>13571.191022062831</c:v>
                </c:pt>
                <c:pt idx="36">
                  <c:v>13420.348427170338</c:v>
                </c:pt>
                <c:pt idx="37">
                  <c:v>13284.736585738243</c:v>
                </c:pt>
                <c:pt idx="38">
                  <c:v>13163.248220197676</c:v>
                </c:pt>
                <c:pt idx="39">
                  <c:v>13055.811641246823</c:v>
                </c:pt>
                <c:pt idx="40">
                  <c:v>12961.988915058417</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21935.92122780683</c:v>
                </c:pt>
                <c:pt idx="9">
                  <c:v>21697.853800904057</c:v>
                </c:pt>
                <c:pt idx="10">
                  <c:v>21418.073566715862</c:v>
                </c:pt>
                <c:pt idx="11">
                  <c:v>21136.119935324219</c:v>
                </c:pt>
                <c:pt idx="12">
                  <c:v>20836.939398916467</c:v>
                </c:pt>
                <c:pt idx="13">
                  <c:v>20536.209685021495</c:v>
                </c:pt>
                <c:pt idx="14">
                  <c:v>20227.348077504401</c:v>
                </c:pt>
                <c:pt idx="15">
                  <c:v>19915.174331998511</c:v>
                </c:pt>
                <c:pt idx="16">
                  <c:v>19597.217935708388</c:v>
                </c:pt>
                <c:pt idx="17">
                  <c:v>19285.912003286237</c:v>
                </c:pt>
                <c:pt idx="18">
                  <c:v>18920.561251742845</c:v>
                </c:pt>
                <c:pt idx="19">
                  <c:v>18569.080654421559</c:v>
                </c:pt>
                <c:pt idx="20">
                  <c:v>18233.645678968802</c:v>
                </c:pt>
                <c:pt idx="21">
                  <c:v>17909.995208070693</c:v>
                </c:pt>
                <c:pt idx="22">
                  <c:v>17601.119857748214</c:v>
                </c:pt>
                <c:pt idx="23">
                  <c:v>17306.187161140966</c:v>
                </c:pt>
                <c:pt idx="24">
                  <c:v>17024.398453107286</c:v>
                </c:pt>
                <c:pt idx="25">
                  <c:v>16754.002123882448</c:v>
                </c:pt>
                <c:pt idx="26">
                  <c:v>16489.277750651843</c:v>
                </c:pt>
                <c:pt idx="27">
                  <c:v>16242.37710908</c:v>
                </c:pt>
                <c:pt idx="28">
                  <c:v>16008.747704633273</c:v>
                </c:pt>
                <c:pt idx="29">
                  <c:v>15787.201893508765</c:v>
                </c:pt>
                <c:pt idx="30">
                  <c:v>15577.530187649309</c:v>
                </c:pt>
                <c:pt idx="31">
                  <c:v>15373.218210712421</c:v>
                </c:pt>
                <c:pt idx="32">
                  <c:v>15182.53643117243</c:v>
                </c:pt>
                <c:pt idx="33">
                  <c:v>15008.143017108334</c:v>
                </c:pt>
                <c:pt idx="34">
                  <c:v>14849.664857296464</c:v>
                </c:pt>
                <c:pt idx="35">
                  <c:v>14707.108970070822</c:v>
                </c:pt>
                <c:pt idx="36">
                  <c:v>14573.434444219632</c:v>
                </c:pt>
                <c:pt idx="37">
                  <c:v>14448.217642242613</c:v>
                </c:pt>
                <c:pt idx="38">
                  <c:v>14336.599819499646</c:v>
                </c:pt>
                <c:pt idx="39">
                  <c:v>14239.181828603312</c:v>
                </c:pt>
                <c:pt idx="40">
                  <c:v>14155.853268583824</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21985.572409572716</c:v>
                </c:pt>
                <c:pt idx="9">
                  <c:v>21806.763729221188</c:v>
                </c:pt>
                <c:pt idx="10">
                  <c:v>21650.117704633776</c:v>
                </c:pt>
                <c:pt idx="11">
                  <c:v>21558.071247603588</c:v>
                </c:pt>
                <c:pt idx="12">
                  <c:v>21225.682475470661</c:v>
                </c:pt>
                <c:pt idx="13">
                  <c:v>20780.49767116638</c:v>
                </c:pt>
                <c:pt idx="14">
                  <c:v>20361.611301708821</c:v>
                </c:pt>
                <c:pt idx="15">
                  <c:v>19967.586400710035</c:v>
                </c:pt>
                <c:pt idx="16">
                  <c:v>19588.429865453534</c:v>
                </c:pt>
                <c:pt idx="17">
                  <c:v>19230.271478948256</c:v>
                </c:pt>
                <c:pt idx="18">
                  <c:v>18891.714526593503</c:v>
                </c:pt>
                <c:pt idx="19">
                  <c:v>18571.835671109875</c:v>
                </c:pt>
                <c:pt idx="20">
                  <c:v>18268.31068250737</c:v>
                </c:pt>
                <c:pt idx="21">
                  <c:v>17878.052770746937</c:v>
                </c:pt>
                <c:pt idx="22">
                  <c:v>17497.817176419587</c:v>
                </c:pt>
                <c:pt idx="23">
                  <c:v>17141.797177368084</c:v>
                </c:pt>
                <c:pt idx="24">
                  <c:v>16807.011554830187</c:v>
                </c:pt>
                <c:pt idx="25">
                  <c:v>16491.428405910119</c:v>
                </c:pt>
                <c:pt idx="26">
                  <c:v>16188.395529128324</c:v>
                </c:pt>
                <c:pt idx="27">
                  <c:v>15904.098320390029</c:v>
                </c:pt>
                <c:pt idx="28">
                  <c:v>15637.452723851991</c:v>
                </c:pt>
                <c:pt idx="29">
                  <c:v>15386.876418377613</c:v>
                </c:pt>
                <c:pt idx="30">
                  <c:v>15152.025578200955</c:v>
                </c:pt>
                <c:pt idx="31">
                  <c:v>14925.857426455355</c:v>
                </c:pt>
                <c:pt idx="32">
                  <c:v>14714.280394352802</c:v>
                </c:pt>
                <c:pt idx="33">
                  <c:v>14516.787696109572</c:v>
                </c:pt>
                <c:pt idx="34">
                  <c:v>14336.21411625015</c:v>
                </c:pt>
                <c:pt idx="35">
                  <c:v>14177.977643409991</c:v>
                </c:pt>
                <c:pt idx="36">
                  <c:v>14034.35214682918</c:v>
                </c:pt>
                <c:pt idx="37">
                  <c:v>13906.289819918955</c:v>
                </c:pt>
                <c:pt idx="38">
                  <c:v>13792.368115764537</c:v>
                </c:pt>
                <c:pt idx="39">
                  <c:v>13692.861988777597</c:v>
                </c:pt>
                <c:pt idx="40">
                  <c:v>13607.418312754362</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22938.252178914157</c:v>
                </c:pt>
                <c:pt idx="1">
                  <c:v>23086.259193049016</c:v>
                </c:pt>
                <c:pt idx="2">
                  <c:v>23064.681826926084</c:v>
                </c:pt>
                <c:pt idx="3">
                  <c:v>22945.674994737259</c:v>
                </c:pt>
                <c:pt idx="4">
                  <c:v>22792.25453841488</c:v>
                </c:pt>
                <c:pt idx="5">
                  <c:v>22606.760897161545</c:v>
                </c:pt>
                <c:pt idx="6">
                  <c:v>22391.14253180565</c:v>
                </c:pt>
                <c:pt idx="7">
                  <c:v>22149.794559203081</c:v>
                </c:pt>
                <c:pt idx="8">
                  <c:v>21923.229674545972</c:v>
                </c:pt>
                <c:pt idx="9">
                  <c:v>21672.942657714149</c:v>
                </c:pt>
                <c:pt idx="10">
                  <c:v>21428.018797220975</c:v>
                </c:pt>
                <c:pt idx="11">
                  <c:v>21191.349730912287</c:v>
                </c:pt>
                <c:pt idx="12">
                  <c:v>20722.019151761851</c:v>
                </c:pt>
                <c:pt idx="13">
                  <c:v>20274.409600755898</c:v>
                </c:pt>
                <c:pt idx="14">
                  <c:v>19852.927599421688</c:v>
                </c:pt>
                <c:pt idx="15">
                  <c:v>19456.049093380243</c:v>
                </c:pt>
                <c:pt idx="16">
                  <c:v>19073.951981216465</c:v>
                </c:pt>
                <c:pt idx="17">
                  <c:v>18712.670661369404</c:v>
                </c:pt>
                <c:pt idx="18">
                  <c:v>18370.786053111511</c:v>
                </c:pt>
                <c:pt idx="19">
                  <c:v>18047.190688445047</c:v>
                </c:pt>
                <c:pt idx="20">
                  <c:v>17739.949091500239</c:v>
                </c:pt>
                <c:pt idx="21">
                  <c:v>17345.412640281676</c:v>
                </c:pt>
                <c:pt idx="22">
                  <c:v>16960.726953304977</c:v>
                </c:pt>
                <c:pt idx="23">
                  <c:v>16600.10163098824</c:v>
                </c:pt>
                <c:pt idx="24">
                  <c:v>16260.57385356574</c:v>
                </c:pt>
                <c:pt idx="25">
                  <c:v>15940.518925079392</c:v>
                </c:pt>
                <c:pt idx="26">
                  <c:v>15632.825985858275</c:v>
                </c:pt>
                <c:pt idx="27">
                  <c:v>15343.537980159175</c:v>
                </c:pt>
                <c:pt idx="28">
                  <c:v>15071.660901215802</c:v>
                </c:pt>
                <c:pt idx="29">
                  <c:v>14815.91452978601</c:v>
                </c:pt>
                <c:pt idx="30">
                  <c:v>14575.786408270331</c:v>
                </c:pt>
                <c:pt idx="31">
                  <c:v>14344.147090349705</c:v>
                </c:pt>
                <c:pt idx="32">
                  <c:v>14126.823960085136</c:v>
                </c:pt>
                <c:pt idx="33">
                  <c:v>13923.248464615759</c:v>
                </c:pt>
                <c:pt idx="34">
                  <c:v>13736.274338948906</c:v>
                </c:pt>
                <c:pt idx="35">
                  <c:v>13571.191022062831</c:v>
                </c:pt>
                <c:pt idx="36">
                  <c:v>13420.348427170338</c:v>
                </c:pt>
                <c:pt idx="37">
                  <c:v>13284.736585738243</c:v>
                </c:pt>
                <c:pt idx="38">
                  <c:v>13163.248220197676</c:v>
                </c:pt>
                <c:pt idx="39">
                  <c:v>13055.811641246823</c:v>
                </c:pt>
                <c:pt idx="40">
                  <c:v>12961.988915058417</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48.329934380163117</c:v>
                </c:pt>
                <c:pt idx="9" formatCode="_(* #,##0_);_(* \(#,##0\);_(* &quot;-&quot;_);_(@_)">
                  <c:v>48.002205380408832</c:v>
                </c:pt>
                <c:pt idx="10" formatCode="_(* #,##0_);_(* \(#,##0\);_(* &quot;-&quot;_);_(@_)">
                  <c:v>46.272916150132424</c:v>
                </c:pt>
                <c:pt idx="11" formatCode="_(* #,##0_);_(* \(#,##0\);_(* &quot;-&quot;_);_(@_)">
                  <c:v>46.867340754761258</c:v>
                </c:pt>
                <c:pt idx="12" formatCode="_(* #,##0_);_(* \(#,##0\);_(* &quot;-&quot;_);_(@_)">
                  <c:v>46.761499391012542</c:v>
                </c:pt>
                <c:pt idx="13" formatCode="_(* #,##0_);_(* \(#,##0\);_(* &quot;-&quot;_);_(@_)">
                  <c:v>47.518102465945645</c:v>
                </c:pt>
                <c:pt idx="14" formatCode="_(* #,##0_);_(* \(#,##0\);_(* &quot;-&quot;_);_(@_)">
                  <c:v>48.058532430373027</c:v>
                </c:pt>
                <c:pt idx="15" formatCode="_(* #,##0_);_(* \(#,##0\);_(* &quot;-&quot;_);_(@_)">
                  <c:v>48.067893250297409</c:v>
                </c:pt>
                <c:pt idx="16" formatCode="_(* #,##0_);_(* \(#,##0\);_(* &quot;-&quot;_);_(@_)">
                  <c:v>47.214250183632494</c:v>
                </c:pt>
                <c:pt idx="17" formatCode="_(* #,##0_);_(* \(#,##0\);_(* &quot;-&quot;_);_(@_)">
                  <c:v>46.342627412279974</c:v>
                </c:pt>
                <c:pt idx="18" formatCode="_(* #,##0_);_(* \(#,##0\);_(* &quot;-&quot;_);_(@_)">
                  <c:v>47.016036124858687</c:v>
                </c:pt>
                <c:pt idx="19" formatCode="_(* #,##0_);_(* \(#,##0\);_(* &quot;-&quot;_);_(@_)">
                  <c:v>47.584252923668913</c:v>
                </c:pt>
                <c:pt idx="20" formatCode="_(* #,##0_);_(* \(#,##0\);_(* &quot;-&quot;_);_(@_)">
                  <c:v>47.515343951691307</c:v>
                </c:pt>
                <c:pt idx="21" formatCode="_(* #,##0_);_(* \(#,##0\);_(* &quot;-&quot;_);_(@_)">
                  <c:v>46.577086636707534</c:v>
                </c:pt>
                <c:pt idx="22" formatCode="_(* #,##0_);_(* \(#,##0\);_(* &quot;-&quot;_);_(@_)">
                  <c:v>45.644546548220241</c:v>
                </c:pt>
                <c:pt idx="23" formatCode="_(* #,##0_);_(* \(#,##0\);_(* &quot;-&quot;_);_(@_)">
                  <c:v>44.106865137795133</c:v>
                </c:pt>
                <c:pt idx="24" formatCode="_(* #,##0_);_(* \(#,##0\);_(* &quot;-&quot;_);_(@_)">
                  <c:v>43.027121811283166</c:v>
                </c:pt>
                <c:pt idx="25" formatCode="_(* #,##0_);_(* \(#,##0\);_(* &quot;-&quot;_);_(@_)">
                  <c:v>42.456998900165864</c:v>
                </c:pt>
                <c:pt idx="26" formatCode="_(* #,##0_);_(* \(#,##0\);_(* &quot;-&quot;_);_(@_)">
                  <c:v>41.219839691941068</c:v>
                </c:pt>
                <c:pt idx="27" formatCode="_(* #,##0_);_(* \(#,##0\);_(* &quot;-&quot;_);_(@_)">
                  <c:v>38.725570230651577</c:v>
                </c:pt>
                <c:pt idx="28" formatCode="_(* #,##0_);_(* \(#,##0\);_(* &quot;-&quot;_);_(@_)">
                  <c:v>36.022455593038394</c:v>
                </c:pt>
                <c:pt idx="29" formatCode="_(* #,##0_);_(* \(#,##0\);_(* &quot;-&quot;_);_(@_)">
                  <c:v>33.319340955425204</c:v>
                </c:pt>
                <c:pt idx="30" formatCode="_(* #,##0_);_(* \(#,##0\);_(* &quot;-&quot;_);_(@_)">
                  <c:v>30.616226317812025</c:v>
                </c:pt>
                <c:pt idx="31" formatCode="_(* #,##0_);_(* \(#,##0\);_(* &quot;-&quot;_);_(@_)">
                  <c:v>27.637545123285083</c:v>
                </c:pt>
                <c:pt idx="32" formatCode="_(* #,##0_);_(* \(#,##0\);_(* &quot;-&quot;_);_(@_)">
                  <c:v>24.658863928758134</c:v>
                </c:pt>
                <c:pt idx="33" formatCode="_(* #,##0_);_(* \(#,##0\);_(* &quot;-&quot;_);_(@_)">
                  <c:v>21.680182734231192</c:v>
                </c:pt>
                <c:pt idx="34" formatCode="_(* #,##0_);_(* \(#,##0\);_(* &quot;-&quot;_);_(@_)">
                  <c:v>18.701501539704243</c:v>
                </c:pt>
                <c:pt idx="35" formatCode="_(* #,##0_);_(* \(#,##0\);_(* &quot;-&quot;_);_(@_)">
                  <c:v>15.722820345177299</c:v>
                </c:pt>
                <c:pt idx="36" formatCode="_(* #,##0_);_(* \(#,##0\);_(* &quot;-&quot;_);_(@_)">
                  <c:v>14.231175794576556</c:v>
                </c:pt>
                <c:pt idx="37" formatCode="_(* #,##0_);_(* \(#,##0\);_(* &quot;-&quot;_);_(@_)">
                  <c:v>12.739531243975813</c:v>
                </c:pt>
                <c:pt idx="38" formatCode="_(* #,##0_);_(* \(#,##0\);_(* &quot;-&quot;_);_(@_)">
                  <c:v>11.247886693375074</c:v>
                </c:pt>
                <c:pt idx="39" formatCode="_(* #,##0_);_(* \(#,##0\);_(* &quot;-&quot;_);_(@_)">
                  <c:v>9.7562421427743313</c:v>
                </c:pt>
                <c:pt idx="40" formatCode="_(* #,##0_);_(* \(#,##0\);_(* &quot;-&quot;_);_(@_)">
                  <c:v>8.2645975921735868</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48.329934380163117</c:v>
                </c:pt>
                <c:pt idx="9" formatCode="_(* #,##0_);_(* \(#,##0\);_(* &quot;-&quot;_);_(@_)">
                  <c:v>48.002205380408832</c:v>
                </c:pt>
                <c:pt idx="10" formatCode="_(* #,##0_);_(* \(#,##0\);_(* &quot;-&quot;_);_(@_)">
                  <c:v>46.272916150132424</c:v>
                </c:pt>
                <c:pt idx="11" formatCode="_(* #,##0_);_(* \(#,##0\);_(* &quot;-&quot;_);_(@_)">
                  <c:v>46.867340754761258</c:v>
                </c:pt>
                <c:pt idx="12" formatCode="_(* #,##0_);_(* \(#,##0\);_(* &quot;-&quot;_);_(@_)">
                  <c:v>46.761499391012542</c:v>
                </c:pt>
                <c:pt idx="13" formatCode="_(* #,##0_);_(* \(#,##0\);_(* &quot;-&quot;_);_(@_)">
                  <c:v>47.518102465945645</c:v>
                </c:pt>
                <c:pt idx="14" formatCode="_(* #,##0_);_(* \(#,##0\);_(* &quot;-&quot;_);_(@_)">
                  <c:v>48.058532430373027</c:v>
                </c:pt>
                <c:pt idx="15" formatCode="_(* #,##0_);_(* \(#,##0\);_(* &quot;-&quot;_);_(@_)">
                  <c:v>48.067893250297409</c:v>
                </c:pt>
                <c:pt idx="16" formatCode="_(* #,##0_);_(* \(#,##0\);_(* &quot;-&quot;_);_(@_)">
                  <c:v>47.214250183632494</c:v>
                </c:pt>
                <c:pt idx="17" formatCode="_(* #,##0_);_(* \(#,##0\);_(* &quot;-&quot;_);_(@_)">
                  <c:v>46.342627412279974</c:v>
                </c:pt>
                <c:pt idx="18" formatCode="_(* #,##0_);_(* \(#,##0\);_(* &quot;-&quot;_);_(@_)">
                  <c:v>47.016036124858687</c:v>
                </c:pt>
                <c:pt idx="19" formatCode="_(* #,##0_);_(* \(#,##0\);_(* &quot;-&quot;_);_(@_)">
                  <c:v>47.584252923668913</c:v>
                </c:pt>
                <c:pt idx="20" formatCode="_(* #,##0_);_(* \(#,##0\);_(* &quot;-&quot;_);_(@_)">
                  <c:v>47.515343951691307</c:v>
                </c:pt>
                <c:pt idx="21" formatCode="_(* #,##0_);_(* \(#,##0\);_(* &quot;-&quot;_);_(@_)">
                  <c:v>46.577086636707534</c:v>
                </c:pt>
                <c:pt idx="22" formatCode="_(* #,##0_);_(* \(#,##0\);_(* &quot;-&quot;_);_(@_)">
                  <c:v>45.644546548220241</c:v>
                </c:pt>
                <c:pt idx="23" formatCode="_(* #,##0_);_(* \(#,##0\);_(* &quot;-&quot;_);_(@_)">
                  <c:v>44.106865137795133</c:v>
                </c:pt>
                <c:pt idx="24" formatCode="_(* #,##0_);_(* \(#,##0\);_(* &quot;-&quot;_);_(@_)">
                  <c:v>43.027121811283166</c:v>
                </c:pt>
                <c:pt idx="25" formatCode="_(* #,##0_);_(* \(#,##0\);_(* &quot;-&quot;_);_(@_)">
                  <c:v>42.456998900165864</c:v>
                </c:pt>
                <c:pt idx="26" formatCode="_(* #,##0_);_(* \(#,##0\);_(* &quot;-&quot;_);_(@_)">
                  <c:v>41.219839691941068</c:v>
                </c:pt>
                <c:pt idx="27" formatCode="_(* #,##0_);_(* \(#,##0\);_(* &quot;-&quot;_);_(@_)">
                  <c:v>38.725570230651577</c:v>
                </c:pt>
                <c:pt idx="28" formatCode="_(* #,##0_);_(* \(#,##0\);_(* &quot;-&quot;_);_(@_)">
                  <c:v>36.022455593038394</c:v>
                </c:pt>
                <c:pt idx="29" formatCode="_(* #,##0_);_(* \(#,##0\);_(* &quot;-&quot;_);_(@_)">
                  <c:v>33.319340955425204</c:v>
                </c:pt>
                <c:pt idx="30" formatCode="_(* #,##0_);_(* \(#,##0\);_(* &quot;-&quot;_);_(@_)">
                  <c:v>30.616226317812025</c:v>
                </c:pt>
                <c:pt idx="31" formatCode="_(* #,##0_);_(* \(#,##0\);_(* &quot;-&quot;_);_(@_)">
                  <c:v>27.637545123285083</c:v>
                </c:pt>
                <c:pt idx="32" formatCode="_(* #,##0_);_(* \(#,##0\);_(* &quot;-&quot;_);_(@_)">
                  <c:v>24.658863928758134</c:v>
                </c:pt>
                <c:pt idx="33" formatCode="_(* #,##0_);_(* \(#,##0\);_(* &quot;-&quot;_);_(@_)">
                  <c:v>21.680182734231192</c:v>
                </c:pt>
                <c:pt idx="34" formatCode="_(* #,##0_);_(* \(#,##0\);_(* &quot;-&quot;_);_(@_)">
                  <c:v>18.701501539704243</c:v>
                </c:pt>
                <c:pt idx="35" formatCode="_(* #,##0_);_(* \(#,##0\);_(* &quot;-&quot;_);_(@_)">
                  <c:v>15.722820345177299</c:v>
                </c:pt>
                <c:pt idx="36" formatCode="_(* #,##0_);_(* \(#,##0\);_(* &quot;-&quot;_);_(@_)">
                  <c:v>14.231175794576556</c:v>
                </c:pt>
                <c:pt idx="37" formatCode="_(* #,##0_);_(* \(#,##0\);_(* &quot;-&quot;_);_(@_)">
                  <c:v>12.739531243975813</c:v>
                </c:pt>
                <c:pt idx="38" formatCode="_(* #,##0_);_(* \(#,##0\);_(* &quot;-&quot;_);_(@_)">
                  <c:v>11.247886693375074</c:v>
                </c:pt>
                <c:pt idx="39" formatCode="_(* #,##0_);_(* \(#,##0\);_(* &quot;-&quot;_);_(@_)">
                  <c:v>9.7562421427743313</c:v>
                </c:pt>
                <c:pt idx="40" formatCode="_(* #,##0_);_(* \(#,##0\);_(* &quot;-&quot;_);_(@_)">
                  <c:v>8.2645975921735868</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48.329934380163117</c:v>
                </c:pt>
                <c:pt idx="9" formatCode="_(* #,##0_);_(* \(#,##0\);_(* &quot;-&quot;_);_(@_)">
                  <c:v>48.002205380408832</c:v>
                </c:pt>
                <c:pt idx="10" formatCode="_(* #,##0_);_(* \(#,##0\);_(* &quot;-&quot;_);_(@_)">
                  <c:v>46.272916150132424</c:v>
                </c:pt>
                <c:pt idx="11" formatCode="_(* #,##0_);_(* \(#,##0\);_(* &quot;-&quot;_);_(@_)">
                  <c:v>46.867340754761258</c:v>
                </c:pt>
                <c:pt idx="12" formatCode="_(* #,##0_);_(* \(#,##0\);_(* &quot;-&quot;_);_(@_)">
                  <c:v>46.761499391012542</c:v>
                </c:pt>
                <c:pt idx="13" formatCode="_(* #,##0_);_(* \(#,##0\);_(* &quot;-&quot;_);_(@_)">
                  <c:v>47.518102465945645</c:v>
                </c:pt>
                <c:pt idx="14" formatCode="_(* #,##0_);_(* \(#,##0\);_(* &quot;-&quot;_);_(@_)">
                  <c:v>48.058532430373027</c:v>
                </c:pt>
                <c:pt idx="15" formatCode="_(* #,##0_);_(* \(#,##0\);_(* &quot;-&quot;_);_(@_)">
                  <c:v>48.067893250297409</c:v>
                </c:pt>
                <c:pt idx="16" formatCode="_(* #,##0_);_(* \(#,##0\);_(* &quot;-&quot;_);_(@_)">
                  <c:v>47.214250183632494</c:v>
                </c:pt>
                <c:pt idx="17" formatCode="_(* #,##0_);_(* \(#,##0\);_(* &quot;-&quot;_);_(@_)">
                  <c:v>46.342627412279974</c:v>
                </c:pt>
                <c:pt idx="18" formatCode="_(* #,##0_);_(* \(#,##0\);_(* &quot;-&quot;_);_(@_)">
                  <c:v>47.016036124858687</c:v>
                </c:pt>
                <c:pt idx="19" formatCode="_(* #,##0_);_(* \(#,##0\);_(* &quot;-&quot;_);_(@_)">
                  <c:v>47.584252923668913</c:v>
                </c:pt>
                <c:pt idx="20" formatCode="_(* #,##0_);_(* \(#,##0\);_(* &quot;-&quot;_);_(@_)">
                  <c:v>47.515343951691307</c:v>
                </c:pt>
                <c:pt idx="21" formatCode="_(* #,##0_);_(* \(#,##0\);_(* &quot;-&quot;_);_(@_)">
                  <c:v>46.577086636707534</c:v>
                </c:pt>
                <c:pt idx="22" formatCode="_(* #,##0_);_(* \(#,##0\);_(* &quot;-&quot;_);_(@_)">
                  <c:v>45.644546548220241</c:v>
                </c:pt>
                <c:pt idx="23" formatCode="_(* #,##0_);_(* \(#,##0\);_(* &quot;-&quot;_);_(@_)">
                  <c:v>44.106865137795133</c:v>
                </c:pt>
                <c:pt idx="24" formatCode="_(* #,##0_);_(* \(#,##0\);_(* &quot;-&quot;_);_(@_)">
                  <c:v>43.027121811283166</c:v>
                </c:pt>
                <c:pt idx="25" formatCode="_(* #,##0_);_(* \(#,##0\);_(* &quot;-&quot;_);_(@_)">
                  <c:v>42.456998900165864</c:v>
                </c:pt>
                <c:pt idx="26" formatCode="_(* #,##0_);_(* \(#,##0\);_(* &quot;-&quot;_);_(@_)">
                  <c:v>41.219839691941068</c:v>
                </c:pt>
                <c:pt idx="27" formatCode="_(* #,##0_);_(* \(#,##0\);_(* &quot;-&quot;_);_(@_)">
                  <c:v>38.725570230651577</c:v>
                </c:pt>
                <c:pt idx="28" formatCode="_(* #,##0_);_(* \(#,##0\);_(* &quot;-&quot;_);_(@_)">
                  <c:v>36.022455593038394</c:v>
                </c:pt>
                <c:pt idx="29" formatCode="_(* #,##0_);_(* \(#,##0\);_(* &quot;-&quot;_);_(@_)">
                  <c:v>33.319340955425204</c:v>
                </c:pt>
                <c:pt idx="30" formatCode="_(* #,##0_);_(* \(#,##0\);_(* &quot;-&quot;_);_(@_)">
                  <c:v>30.616226317812025</c:v>
                </c:pt>
                <c:pt idx="31" formatCode="_(* #,##0_);_(* \(#,##0\);_(* &quot;-&quot;_);_(@_)">
                  <c:v>27.637545123285083</c:v>
                </c:pt>
                <c:pt idx="32" formatCode="_(* #,##0_);_(* \(#,##0\);_(* &quot;-&quot;_);_(@_)">
                  <c:v>24.658863928758134</c:v>
                </c:pt>
                <c:pt idx="33" formatCode="_(* #,##0_);_(* \(#,##0\);_(* &quot;-&quot;_);_(@_)">
                  <c:v>21.680182734231192</c:v>
                </c:pt>
                <c:pt idx="34" formatCode="_(* #,##0_);_(* \(#,##0\);_(* &quot;-&quot;_);_(@_)">
                  <c:v>18.701501539704243</c:v>
                </c:pt>
                <c:pt idx="35" formatCode="_(* #,##0_);_(* \(#,##0\);_(* &quot;-&quot;_);_(@_)">
                  <c:v>15.722820345177299</c:v>
                </c:pt>
                <c:pt idx="36" formatCode="_(* #,##0_);_(* \(#,##0\);_(* &quot;-&quot;_);_(@_)">
                  <c:v>14.231175794576556</c:v>
                </c:pt>
                <c:pt idx="37" formatCode="_(* #,##0_);_(* \(#,##0\);_(* &quot;-&quot;_);_(@_)">
                  <c:v>12.739531243975813</c:v>
                </c:pt>
                <c:pt idx="38" formatCode="_(* #,##0_);_(* \(#,##0\);_(* &quot;-&quot;_);_(@_)">
                  <c:v>11.247886693375074</c:v>
                </c:pt>
                <c:pt idx="39" formatCode="_(* #,##0_);_(* \(#,##0\);_(* &quot;-&quot;_);_(@_)">
                  <c:v>9.7562421427743313</c:v>
                </c:pt>
                <c:pt idx="40" formatCode="_(* #,##0_);_(* \(#,##0\);_(* &quot;-&quot;_);_(@_)">
                  <c:v>8.2645975921735868</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48.329934380163117</c:v>
                </c:pt>
                <c:pt idx="9" formatCode="_(* #,##0_);_(* \(#,##0\);_(* &quot;-&quot;_);_(@_)">
                  <c:v>48.002205380408832</c:v>
                </c:pt>
                <c:pt idx="10" formatCode="_(* #,##0_);_(* \(#,##0\);_(* &quot;-&quot;_);_(@_)">
                  <c:v>46.272916150132424</c:v>
                </c:pt>
                <c:pt idx="11" formatCode="_(* #,##0_);_(* \(#,##0\);_(* &quot;-&quot;_);_(@_)">
                  <c:v>46.867340754761258</c:v>
                </c:pt>
                <c:pt idx="12" formatCode="_(* #,##0_);_(* \(#,##0\);_(* &quot;-&quot;_);_(@_)">
                  <c:v>46.761499391012542</c:v>
                </c:pt>
                <c:pt idx="13" formatCode="_(* #,##0_);_(* \(#,##0\);_(* &quot;-&quot;_);_(@_)">
                  <c:v>47.518102465945645</c:v>
                </c:pt>
                <c:pt idx="14" formatCode="_(* #,##0_);_(* \(#,##0\);_(* &quot;-&quot;_);_(@_)">
                  <c:v>48.058532430373027</c:v>
                </c:pt>
                <c:pt idx="15" formatCode="_(* #,##0_);_(* \(#,##0\);_(* &quot;-&quot;_);_(@_)">
                  <c:v>48.067893250297409</c:v>
                </c:pt>
                <c:pt idx="16" formatCode="_(* #,##0_);_(* \(#,##0\);_(* &quot;-&quot;_);_(@_)">
                  <c:v>47.214250183632494</c:v>
                </c:pt>
                <c:pt idx="17" formatCode="_(* #,##0_);_(* \(#,##0\);_(* &quot;-&quot;_);_(@_)">
                  <c:v>46.342627412279974</c:v>
                </c:pt>
                <c:pt idx="18" formatCode="_(* #,##0_);_(* \(#,##0\);_(* &quot;-&quot;_);_(@_)">
                  <c:v>47.016036124858687</c:v>
                </c:pt>
                <c:pt idx="19" formatCode="_(* #,##0_);_(* \(#,##0\);_(* &quot;-&quot;_);_(@_)">
                  <c:v>47.584252923668913</c:v>
                </c:pt>
                <c:pt idx="20" formatCode="_(* #,##0_);_(* \(#,##0\);_(* &quot;-&quot;_);_(@_)">
                  <c:v>47.515343951691307</c:v>
                </c:pt>
                <c:pt idx="21" formatCode="_(* #,##0_);_(* \(#,##0\);_(* &quot;-&quot;_);_(@_)">
                  <c:v>46.577086636707534</c:v>
                </c:pt>
                <c:pt idx="22" formatCode="_(* #,##0_);_(* \(#,##0\);_(* &quot;-&quot;_);_(@_)">
                  <c:v>45.644546548220241</c:v>
                </c:pt>
                <c:pt idx="23" formatCode="_(* #,##0_);_(* \(#,##0\);_(* &quot;-&quot;_);_(@_)">
                  <c:v>44.106865137795133</c:v>
                </c:pt>
                <c:pt idx="24" formatCode="_(* #,##0_);_(* \(#,##0\);_(* &quot;-&quot;_);_(@_)">
                  <c:v>43.027121811283166</c:v>
                </c:pt>
                <c:pt idx="25" formatCode="_(* #,##0_);_(* \(#,##0\);_(* &quot;-&quot;_);_(@_)">
                  <c:v>42.456998900165864</c:v>
                </c:pt>
                <c:pt idx="26" formatCode="_(* #,##0_);_(* \(#,##0\);_(* &quot;-&quot;_);_(@_)">
                  <c:v>41.219839691941068</c:v>
                </c:pt>
                <c:pt idx="27" formatCode="_(* #,##0_);_(* \(#,##0\);_(* &quot;-&quot;_);_(@_)">
                  <c:v>38.725570230651577</c:v>
                </c:pt>
                <c:pt idx="28" formatCode="_(* #,##0_);_(* \(#,##0\);_(* &quot;-&quot;_);_(@_)">
                  <c:v>36.022455593038394</c:v>
                </c:pt>
                <c:pt idx="29" formatCode="_(* #,##0_);_(* \(#,##0\);_(* &quot;-&quot;_);_(@_)">
                  <c:v>33.319340955425204</c:v>
                </c:pt>
                <c:pt idx="30" formatCode="_(* #,##0_);_(* \(#,##0\);_(* &quot;-&quot;_);_(@_)">
                  <c:v>30.616226317812025</c:v>
                </c:pt>
                <c:pt idx="31" formatCode="_(* #,##0_);_(* \(#,##0\);_(* &quot;-&quot;_);_(@_)">
                  <c:v>27.637545123285083</c:v>
                </c:pt>
                <c:pt idx="32" formatCode="_(* #,##0_);_(* \(#,##0\);_(* &quot;-&quot;_);_(@_)">
                  <c:v>24.658863928758134</c:v>
                </c:pt>
                <c:pt idx="33" formatCode="_(* #,##0_);_(* \(#,##0\);_(* &quot;-&quot;_);_(@_)">
                  <c:v>21.680182734231192</c:v>
                </c:pt>
                <c:pt idx="34" formatCode="_(* #,##0_);_(* \(#,##0\);_(* &quot;-&quot;_);_(@_)">
                  <c:v>18.701501539704243</c:v>
                </c:pt>
                <c:pt idx="35" formatCode="_(* #,##0_);_(* \(#,##0\);_(* &quot;-&quot;_);_(@_)">
                  <c:v>15.722820345177299</c:v>
                </c:pt>
                <c:pt idx="36" formatCode="_(* #,##0_);_(* \(#,##0\);_(* &quot;-&quot;_);_(@_)">
                  <c:v>14.231175794576556</c:v>
                </c:pt>
                <c:pt idx="37" formatCode="_(* #,##0_);_(* \(#,##0\);_(* &quot;-&quot;_);_(@_)">
                  <c:v>12.739531243975813</c:v>
                </c:pt>
                <c:pt idx="38" formatCode="_(* #,##0_);_(* \(#,##0\);_(* &quot;-&quot;_);_(@_)">
                  <c:v>11.247886693375074</c:v>
                </c:pt>
                <c:pt idx="39" formatCode="_(* #,##0_);_(* \(#,##0\);_(* &quot;-&quot;_);_(@_)">
                  <c:v>9.7562421427743313</c:v>
                </c:pt>
                <c:pt idx="40" formatCode="_(* #,##0_);_(* \(#,##0\);_(* &quot;-&quot;_);_(@_)">
                  <c:v>8.2645975921735868</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48.329934380163117</c:v>
                </c:pt>
                <c:pt idx="9" formatCode="_(* #,##0_);_(* \(#,##0\);_(* &quot;-&quot;_);_(@_)">
                  <c:v>48.002205380408832</c:v>
                </c:pt>
                <c:pt idx="10" formatCode="_(* #,##0_);_(* \(#,##0\);_(* &quot;-&quot;_);_(@_)">
                  <c:v>46.272916150132424</c:v>
                </c:pt>
                <c:pt idx="11" formatCode="_(* #,##0_);_(* \(#,##0\);_(* &quot;-&quot;_);_(@_)">
                  <c:v>46.867340754761258</c:v>
                </c:pt>
                <c:pt idx="12" formatCode="_(* #,##0_);_(* \(#,##0\);_(* &quot;-&quot;_);_(@_)">
                  <c:v>46.761499391012542</c:v>
                </c:pt>
                <c:pt idx="13" formatCode="_(* #,##0_);_(* \(#,##0\);_(* &quot;-&quot;_);_(@_)">
                  <c:v>47.518102465945645</c:v>
                </c:pt>
                <c:pt idx="14" formatCode="_(* #,##0_);_(* \(#,##0\);_(* &quot;-&quot;_);_(@_)">
                  <c:v>48.058532430373027</c:v>
                </c:pt>
                <c:pt idx="15" formatCode="_(* #,##0_);_(* \(#,##0\);_(* &quot;-&quot;_);_(@_)">
                  <c:v>48.067893250297409</c:v>
                </c:pt>
                <c:pt idx="16" formatCode="_(* #,##0_);_(* \(#,##0\);_(* &quot;-&quot;_);_(@_)">
                  <c:v>47.214250183632494</c:v>
                </c:pt>
                <c:pt idx="17" formatCode="_(* #,##0_);_(* \(#,##0\);_(* &quot;-&quot;_);_(@_)">
                  <c:v>46.342627412279974</c:v>
                </c:pt>
                <c:pt idx="18" formatCode="_(* #,##0_);_(* \(#,##0\);_(* &quot;-&quot;_);_(@_)">
                  <c:v>47.016036124858687</c:v>
                </c:pt>
                <c:pt idx="19" formatCode="_(* #,##0_);_(* \(#,##0\);_(* &quot;-&quot;_);_(@_)">
                  <c:v>47.584252923668913</c:v>
                </c:pt>
                <c:pt idx="20" formatCode="_(* #,##0_);_(* \(#,##0\);_(* &quot;-&quot;_);_(@_)">
                  <c:v>47.515343951691307</c:v>
                </c:pt>
                <c:pt idx="21" formatCode="_(* #,##0_);_(* \(#,##0\);_(* &quot;-&quot;_);_(@_)">
                  <c:v>46.577086636707534</c:v>
                </c:pt>
                <c:pt idx="22" formatCode="_(* #,##0_);_(* \(#,##0\);_(* &quot;-&quot;_);_(@_)">
                  <c:v>45.644546548220241</c:v>
                </c:pt>
                <c:pt idx="23" formatCode="_(* #,##0_);_(* \(#,##0\);_(* &quot;-&quot;_);_(@_)">
                  <c:v>44.106865137795133</c:v>
                </c:pt>
                <c:pt idx="24" formatCode="_(* #,##0_);_(* \(#,##0\);_(* &quot;-&quot;_);_(@_)">
                  <c:v>43.027121811283166</c:v>
                </c:pt>
                <c:pt idx="25" formatCode="_(* #,##0_);_(* \(#,##0\);_(* &quot;-&quot;_);_(@_)">
                  <c:v>42.456998900165864</c:v>
                </c:pt>
                <c:pt idx="26" formatCode="_(* #,##0_);_(* \(#,##0\);_(* &quot;-&quot;_);_(@_)">
                  <c:v>41.219839691941068</c:v>
                </c:pt>
                <c:pt idx="27" formatCode="_(* #,##0_);_(* \(#,##0\);_(* &quot;-&quot;_);_(@_)">
                  <c:v>38.725570230651577</c:v>
                </c:pt>
                <c:pt idx="28" formatCode="_(* #,##0_);_(* \(#,##0\);_(* &quot;-&quot;_);_(@_)">
                  <c:v>36.022455593038394</c:v>
                </c:pt>
                <c:pt idx="29" formatCode="_(* #,##0_);_(* \(#,##0\);_(* &quot;-&quot;_);_(@_)">
                  <c:v>33.319340955425204</c:v>
                </c:pt>
                <c:pt idx="30" formatCode="_(* #,##0_);_(* \(#,##0\);_(* &quot;-&quot;_);_(@_)">
                  <c:v>30.616226317812025</c:v>
                </c:pt>
                <c:pt idx="31" formatCode="_(* #,##0_);_(* \(#,##0\);_(* &quot;-&quot;_);_(@_)">
                  <c:v>27.637545123285083</c:v>
                </c:pt>
                <c:pt idx="32" formatCode="_(* #,##0_);_(* \(#,##0\);_(* &quot;-&quot;_);_(@_)">
                  <c:v>24.658863928758134</c:v>
                </c:pt>
                <c:pt idx="33" formatCode="_(* #,##0_);_(* \(#,##0\);_(* &quot;-&quot;_);_(@_)">
                  <c:v>21.680182734231192</c:v>
                </c:pt>
                <c:pt idx="34" formatCode="_(* #,##0_);_(* \(#,##0\);_(* &quot;-&quot;_);_(@_)">
                  <c:v>18.701501539704243</c:v>
                </c:pt>
                <c:pt idx="35" formatCode="_(* #,##0_);_(* \(#,##0\);_(* &quot;-&quot;_);_(@_)">
                  <c:v>15.722820345177299</c:v>
                </c:pt>
                <c:pt idx="36" formatCode="_(* #,##0_);_(* \(#,##0\);_(* &quot;-&quot;_);_(@_)">
                  <c:v>14.231175794576556</c:v>
                </c:pt>
                <c:pt idx="37" formatCode="_(* #,##0_);_(* \(#,##0\);_(* &quot;-&quot;_);_(@_)">
                  <c:v>12.739531243975813</c:v>
                </c:pt>
                <c:pt idx="38" formatCode="_(* #,##0_);_(* \(#,##0\);_(* &quot;-&quot;_);_(@_)">
                  <c:v>11.247886693375074</c:v>
                </c:pt>
                <c:pt idx="39" formatCode="_(* #,##0_);_(* \(#,##0\);_(* &quot;-&quot;_);_(@_)">
                  <c:v>9.7562421427743313</c:v>
                </c:pt>
                <c:pt idx="40" formatCode="_(* #,##0_);_(* \(#,##0\);_(* &quot;-&quot;_);_(@_)">
                  <c:v>8.2645975921735868</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48.329934380163117</c:v>
                </c:pt>
                <c:pt idx="9" formatCode="_(* #,##0_);_(* \(#,##0\);_(* &quot;-&quot;_);_(@_)">
                  <c:v>48.002205380408832</c:v>
                </c:pt>
                <c:pt idx="10" formatCode="_(* #,##0_);_(* \(#,##0\);_(* &quot;-&quot;_);_(@_)">
                  <c:v>46.272916150132424</c:v>
                </c:pt>
                <c:pt idx="11" formatCode="_(* #,##0_);_(* \(#,##0\);_(* &quot;-&quot;_);_(@_)">
                  <c:v>46.867340754761258</c:v>
                </c:pt>
                <c:pt idx="12" formatCode="_(* #,##0_);_(* \(#,##0\);_(* &quot;-&quot;_);_(@_)">
                  <c:v>46.761499391012542</c:v>
                </c:pt>
                <c:pt idx="13" formatCode="_(* #,##0_);_(* \(#,##0\);_(* &quot;-&quot;_);_(@_)">
                  <c:v>47.518102465945645</c:v>
                </c:pt>
                <c:pt idx="14" formatCode="_(* #,##0_);_(* \(#,##0\);_(* &quot;-&quot;_);_(@_)">
                  <c:v>48.058532430373027</c:v>
                </c:pt>
                <c:pt idx="15" formatCode="_(* #,##0_);_(* \(#,##0\);_(* &quot;-&quot;_);_(@_)">
                  <c:v>48.067893250297409</c:v>
                </c:pt>
                <c:pt idx="16" formatCode="_(* #,##0_);_(* \(#,##0\);_(* &quot;-&quot;_);_(@_)">
                  <c:v>47.214250183632494</c:v>
                </c:pt>
                <c:pt idx="17" formatCode="_(* #,##0_);_(* \(#,##0\);_(* &quot;-&quot;_);_(@_)">
                  <c:v>46.342627412279974</c:v>
                </c:pt>
                <c:pt idx="18" formatCode="_(* #,##0_);_(* \(#,##0\);_(* &quot;-&quot;_);_(@_)">
                  <c:v>47.016036124858687</c:v>
                </c:pt>
                <c:pt idx="19" formatCode="_(* #,##0_);_(* \(#,##0\);_(* &quot;-&quot;_);_(@_)">
                  <c:v>47.584252923668913</c:v>
                </c:pt>
                <c:pt idx="20" formatCode="_(* #,##0_);_(* \(#,##0\);_(* &quot;-&quot;_);_(@_)">
                  <c:v>47.515343951691307</c:v>
                </c:pt>
                <c:pt idx="21" formatCode="_(* #,##0_);_(* \(#,##0\);_(* &quot;-&quot;_);_(@_)">
                  <c:v>46.577086636707534</c:v>
                </c:pt>
                <c:pt idx="22" formatCode="_(* #,##0_);_(* \(#,##0\);_(* &quot;-&quot;_);_(@_)">
                  <c:v>45.644546548220241</c:v>
                </c:pt>
                <c:pt idx="23" formatCode="_(* #,##0_);_(* \(#,##0\);_(* &quot;-&quot;_);_(@_)">
                  <c:v>44.106865137795133</c:v>
                </c:pt>
                <c:pt idx="24" formatCode="_(* #,##0_);_(* \(#,##0\);_(* &quot;-&quot;_);_(@_)">
                  <c:v>43.027121811283166</c:v>
                </c:pt>
                <c:pt idx="25" formatCode="_(* #,##0_);_(* \(#,##0\);_(* &quot;-&quot;_);_(@_)">
                  <c:v>42.456998900165864</c:v>
                </c:pt>
                <c:pt idx="26" formatCode="_(* #,##0_);_(* \(#,##0\);_(* &quot;-&quot;_);_(@_)">
                  <c:v>41.219839691941068</c:v>
                </c:pt>
                <c:pt idx="27" formatCode="_(* #,##0_);_(* \(#,##0\);_(* &quot;-&quot;_);_(@_)">
                  <c:v>38.725570230651577</c:v>
                </c:pt>
                <c:pt idx="28" formatCode="_(* #,##0_);_(* \(#,##0\);_(* &quot;-&quot;_);_(@_)">
                  <c:v>36.022455593038394</c:v>
                </c:pt>
                <c:pt idx="29" formatCode="_(* #,##0_);_(* \(#,##0\);_(* &quot;-&quot;_);_(@_)">
                  <c:v>33.319340955425204</c:v>
                </c:pt>
                <c:pt idx="30" formatCode="_(* #,##0_);_(* \(#,##0\);_(* &quot;-&quot;_);_(@_)">
                  <c:v>30.616226317812025</c:v>
                </c:pt>
                <c:pt idx="31" formatCode="_(* #,##0_);_(* \(#,##0\);_(* &quot;-&quot;_);_(@_)">
                  <c:v>27.637545123285083</c:v>
                </c:pt>
                <c:pt idx="32" formatCode="_(* #,##0_);_(* \(#,##0\);_(* &quot;-&quot;_);_(@_)">
                  <c:v>24.658863928758134</c:v>
                </c:pt>
                <c:pt idx="33" formatCode="_(* #,##0_);_(* \(#,##0\);_(* &quot;-&quot;_);_(@_)">
                  <c:v>21.680182734231192</c:v>
                </c:pt>
                <c:pt idx="34" formatCode="_(* #,##0_);_(* \(#,##0\);_(* &quot;-&quot;_);_(@_)">
                  <c:v>18.701501539704243</c:v>
                </c:pt>
                <c:pt idx="35" formatCode="_(* #,##0_);_(* \(#,##0\);_(* &quot;-&quot;_);_(@_)">
                  <c:v>15.722820345177299</c:v>
                </c:pt>
                <c:pt idx="36" formatCode="_(* #,##0_);_(* \(#,##0\);_(* &quot;-&quot;_);_(@_)">
                  <c:v>14.231175794576556</c:v>
                </c:pt>
                <c:pt idx="37" formatCode="_(* #,##0_);_(* \(#,##0\);_(* &quot;-&quot;_);_(@_)">
                  <c:v>12.739531243975813</c:v>
                </c:pt>
                <c:pt idx="38" formatCode="_(* #,##0_);_(* \(#,##0\);_(* &quot;-&quot;_);_(@_)">
                  <c:v>11.247886693375074</c:v>
                </c:pt>
                <c:pt idx="39" formatCode="_(* #,##0_);_(* \(#,##0\);_(* &quot;-&quot;_);_(@_)">
                  <c:v>9.7562421427743313</c:v>
                </c:pt>
                <c:pt idx="40" formatCode="_(* #,##0_);_(* \(#,##0\);_(* &quot;-&quot;_);_(@_)">
                  <c:v>8.2645975921735868</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2.2693526094571648E-2</c:v>
                </c:pt>
                <c:pt idx="19">
                  <c:v>5.7251768615724341E-2</c:v>
                </c:pt>
                <c:pt idx="20">
                  <c:v>5.5168827433616396E-2</c:v>
                </c:pt>
                <c:pt idx="21">
                  <c:v>9.8361524823120994E-2</c:v>
                </c:pt>
                <c:pt idx="22">
                  <c:v>0.1310685041296451</c:v>
                </c:pt>
                <c:pt idx="23">
                  <c:v>0.1684268374712653</c:v>
                </c:pt>
                <c:pt idx="24">
                  <c:v>0.20069428579137993</c:v>
                </c:pt>
                <c:pt idx="25">
                  <c:v>0.22624311924279061</c:v>
                </c:pt>
                <c:pt idx="26">
                  <c:v>0.24338797465748274</c:v>
                </c:pt>
                <c:pt idx="27">
                  <c:v>0.25884423925256728</c:v>
                </c:pt>
                <c:pt idx="28">
                  <c:v>0.27104914261438473</c:v>
                </c:pt>
                <c:pt idx="29">
                  <c:v>0.27418963824954834</c:v>
                </c:pt>
                <c:pt idx="30">
                  <c:v>0.27906035506825189</c:v>
                </c:pt>
                <c:pt idx="31">
                  <c:v>0.28703382984762293</c:v>
                </c:pt>
                <c:pt idx="32">
                  <c:v>0.29505257846268151</c:v>
                </c:pt>
                <c:pt idx="33">
                  <c:v>0.30499013696419874</c:v>
                </c:pt>
                <c:pt idx="34">
                  <c:v>0.31353123361894419</c:v>
                </c:pt>
                <c:pt idx="35">
                  <c:v>0.32000341997567583</c:v>
                </c:pt>
                <c:pt idx="36">
                  <c:v>0.32868630537040322</c:v>
                </c:pt>
                <c:pt idx="37">
                  <c:v>0.34185036506667699</c:v>
                </c:pt>
                <c:pt idx="38">
                  <c:v>0.35611369077654575</c:v>
                </c:pt>
                <c:pt idx="39">
                  <c:v>0.3705105553358814</c:v>
                </c:pt>
                <c:pt idx="40">
                  <c:v>0.38518297657395228</c:v>
                </c:pt>
                <c:pt idx="41">
                  <c:v>0.39571446511222264</c:v>
                </c:pt>
                <c:pt idx="42">
                  <c:v>0.40023160124918911</c:v>
                </c:pt>
                <c:pt idx="43">
                  <c:v>0.40434305802312098</c:v>
                </c:pt>
                <c:pt idx="44">
                  <c:v>0.40805000147012127</c:v>
                </c:pt>
                <c:pt idx="45">
                  <c:v>0.41145522769905574</c:v>
                </c:pt>
                <c:pt idx="46">
                  <c:v>0.42051749796828497</c:v>
                </c:pt>
                <c:pt idx="47">
                  <c:v>0.4289681414454668</c:v>
                </c:pt>
                <c:pt idx="48">
                  <c:v>0.43665982465073672</c:v>
                </c:pt>
                <c:pt idx="49">
                  <c:v>0.44382843545532147</c:v>
                </c:pt>
                <c:pt idx="50">
                  <c:v>0.45053479366234694</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2.2693526094571648E-2</c:v>
                </c:pt>
                <c:pt idx="19">
                  <c:v>5.7251768615724341E-2</c:v>
                </c:pt>
                <c:pt idx="20">
                  <c:v>5.5168827433616396E-2</c:v>
                </c:pt>
                <c:pt idx="21">
                  <c:v>9.8361524823120994E-2</c:v>
                </c:pt>
                <c:pt idx="22">
                  <c:v>0.1310685041296451</c:v>
                </c:pt>
                <c:pt idx="23">
                  <c:v>0.1684268374712653</c:v>
                </c:pt>
                <c:pt idx="24">
                  <c:v>0.20069428579137993</c:v>
                </c:pt>
                <c:pt idx="25">
                  <c:v>0.22624311924279061</c:v>
                </c:pt>
                <c:pt idx="26">
                  <c:v>0.24338797465748274</c:v>
                </c:pt>
                <c:pt idx="27">
                  <c:v>0.25884423925256728</c:v>
                </c:pt>
                <c:pt idx="28">
                  <c:v>0.27104914261438473</c:v>
                </c:pt>
                <c:pt idx="29">
                  <c:v>0.27418963824954834</c:v>
                </c:pt>
                <c:pt idx="30">
                  <c:v>0.27906035506825189</c:v>
                </c:pt>
                <c:pt idx="31">
                  <c:v>0.28703382984762293</c:v>
                </c:pt>
                <c:pt idx="32">
                  <c:v>0.29505257846268151</c:v>
                </c:pt>
                <c:pt idx="33">
                  <c:v>0.30499013696419874</c:v>
                </c:pt>
                <c:pt idx="34">
                  <c:v>0.31353123361894419</c:v>
                </c:pt>
                <c:pt idx="35">
                  <c:v>0.32000341997567583</c:v>
                </c:pt>
                <c:pt idx="36">
                  <c:v>0.32868630537040322</c:v>
                </c:pt>
                <c:pt idx="37">
                  <c:v>0.34185036506667699</c:v>
                </c:pt>
                <c:pt idx="38">
                  <c:v>0.35611369077654575</c:v>
                </c:pt>
                <c:pt idx="39">
                  <c:v>0.3705105553358814</c:v>
                </c:pt>
                <c:pt idx="40">
                  <c:v>0.38518297657395228</c:v>
                </c:pt>
                <c:pt idx="41">
                  <c:v>0.39571446511222264</c:v>
                </c:pt>
                <c:pt idx="42">
                  <c:v>0.40023160124918911</c:v>
                </c:pt>
                <c:pt idx="43">
                  <c:v>0.40434305802312098</c:v>
                </c:pt>
                <c:pt idx="44">
                  <c:v>0.40805000147012127</c:v>
                </c:pt>
                <c:pt idx="45">
                  <c:v>0.41145522769905574</c:v>
                </c:pt>
                <c:pt idx="46">
                  <c:v>0.42051749796828497</c:v>
                </c:pt>
                <c:pt idx="47">
                  <c:v>0.4289681414454668</c:v>
                </c:pt>
                <c:pt idx="48">
                  <c:v>0.43665982465073672</c:v>
                </c:pt>
                <c:pt idx="49">
                  <c:v>0.44382843545532147</c:v>
                </c:pt>
                <c:pt idx="50">
                  <c:v>0.45053479366234694</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1.7796073534914414E-2</c:v>
                </c:pt>
                <c:pt idx="19">
                  <c:v>4.2172137278455146E-2</c:v>
                </c:pt>
                <c:pt idx="20">
                  <c:v>5.6236323053872606E-2</c:v>
                </c:pt>
                <c:pt idx="21">
                  <c:v>0.18071682020965318</c:v>
                </c:pt>
                <c:pt idx="22">
                  <c:v>0.24725828020211793</c:v>
                </c:pt>
                <c:pt idx="23">
                  <c:v>0.24872988613079416</c:v>
                </c:pt>
                <c:pt idx="24">
                  <c:v>0.25101570134684192</c:v>
                </c:pt>
                <c:pt idx="25">
                  <c:v>0.255106060103234</c:v>
                </c:pt>
                <c:pt idx="26">
                  <c:v>0.26172699690365431</c:v>
                </c:pt>
                <c:pt idx="27">
                  <c:v>0.26860568482478986</c:v>
                </c:pt>
                <c:pt idx="28">
                  <c:v>0.27104914261438484</c:v>
                </c:pt>
                <c:pt idx="29">
                  <c:v>0.27418963824954845</c:v>
                </c:pt>
                <c:pt idx="30">
                  <c:v>0.279060355068252</c:v>
                </c:pt>
                <c:pt idx="31">
                  <c:v>0.28703382984762293</c:v>
                </c:pt>
                <c:pt idx="32">
                  <c:v>0.29505257846268151</c:v>
                </c:pt>
                <c:pt idx="33">
                  <c:v>0.30499013696419874</c:v>
                </c:pt>
                <c:pt idx="34">
                  <c:v>0.31353123361894419</c:v>
                </c:pt>
                <c:pt idx="35">
                  <c:v>0.32000341997567583</c:v>
                </c:pt>
                <c:pt idx="36">
                  <c:v>0.32868630537040322</c:v>
                </c:pt>
                <c:pt idx="37">
                  <c:v>0.34185036506667699</c:v>
                </c:pt>
                <c:pt idx="38">
                  <c:v>0.35611369077654575</c:v>
                </c:pt>
                <c:pt idx="39">
                  <c:v>0.3705105553358814</c:v>
                </c:pt>
                <c:pt idx="40">
                  <c:v>0.38518297657395228</c:v>
                </c:pt>
                <c:pt idx="41">
                  <c:v>0.40132370274544493</c:v>
                </c:pt>
                <c:pt idx="42">
                  <c:v>0.41791581138208178</c:v>
                </c:pt>
                <c:pt idx="43">
                  <c:v>0.42779323940983505</c:v>
                </c:pt>
                <c:pt idx="44">
                  <c:v>0.42625744519501096</c:v>
                </c:pt>
                <c:pt idx="45">
                  <c:v>0.42498127827054355</c:v>
                </c:pt>
                <c:pt idx="46">
                  <c:v>0.42666564564271992</c:v>
                </c:pt>
                <c:pt idx="47">
                  <c:v>0.42849689514305089</c:v>
                </c:pt>
                <c:pt idx="48">
                  <c:v>0.43028216423587617</c:v>
                </c:pt>
                <c:pt idx="49">
                  <c:v>0.43221490854622224</c:v>
                </c:pt>
                <c:pt idx="50">
                  <c:v>0.43432543106770582</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1.7796073534914414E-2</c:v>
                </c:pt>
                <c:pt idx="19">
                  <c:v>4.2172137278455146E-2</c:v>
                </c:pt>
                <c:pt idx="20">
                  <c:v>5.6236323053872606E-2</c:v>
                </c:pt>
                <c:pt idx="21">
                  <c:v>0.18071682020965318</c:v>
                </c:pt>
                <c:pt idx="22">
                  <c:v>0.24725828020211793</c:v>
                </c:pt>
                <c:pt idx="23">
                  <c:v>0.24872988613079416</c:v>
                </c:pt>
                <c:pt idx="24">
                  <c:v>0.25101570134684192</c:v>
                </c:pt>
                <c:pt idx="25">
                  <c:v>0.255106060103234</c:v>
                </c:pt>
                <c:pt idx="26">
                  <c:v>0.26172699690365431</c:v>
                </c:pt>
                <c:pt idx="27">
                  <c:v>0.26860568482478986</c:v>
                </c:pt>
                <c:pt idx="28">
                  <c:v>0.27104914261438484</c:v>
                </c:pt>
                <c:pt idx="29">
                  <c:v>0.27418963824954845</c:v>
                </c:pt>
                <c:pt idx="30">
                  <c:v>0.279060355068252</c:v>
                </c:pt>
                <c:pt idx="31">
                  <c:v>0.28703382984762293</c:v>
                </c:pt>
                <c:pt idx="32">
                  <c:v>0.29505257846268151</c:v>
                </c:pt>
                <c:pt idx="33">
                  <c:v>0.30499013696419874</c:v>
                </c:pt>
                <c:pt idx="34">
                  <c:v>0.31353123361894419</c:v>
                </c:pt>
                <c:pt idx="35">
                  <c:v>0.32000341997567583</c:v>
                </c:pt>
                <c:pt idx="36">
                  <c:v>0.32868630537040322</c:v>
                </c:pt>
                <c:pt idx="37">
                  <c:v>0.34185036506667699</c:v>
                </c:pt>
                <c:pt idx="38">
                  <c:v>0.35611369077654575</c:v>
                </c:pt>
                <c:pt idx="39">
                  <c:v>0.3705105553358814</c:v>
                </c:pt>
                <c:pt idx="40">
                  <c:v>0.38518297657395228</c:v>
                </c:pt>
                <c:pt idx="41">
                  <c:v>0.40132370274544493</c:v>
                </c:pt>
                <c:pt idx="42">
                  <c:v>0.41791581138208178</c:v>
                </c:pt>
                <c:pt idx="43">
                  <c:v>0.42779323940983505</c:v>
                </c:pt>
                <c:pt idx="44">
                  <c:v>0.42625744519501096</c:v>
                </c:pt>
                <c:pt idx="45">
                  <c:v>0.42498127827054355</c:v>
                </c:pt>
                <c:pt idx="46">
                  <c:v>0.42666564564271992</c:v>
                </c:pt>
                <c:pt idx="47">
                  <c:v>0.42849689514305089</c:v>
                </c:pt>
                <c:pt idx="48">
                  <c:v>0.43028216423587617</c:v>
                </c:pt>
                <c:pt idx="49">
                  <c:v>0.43221490854622224</c:v>
                </c:pt>
                <c:pt idx="50">
                  <c:v>0.43432543106770582</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1.7796073534914414E-2</c:v>
                </c:pt>
                <c:pt idx="19">
                  <c:v>4.2172137278455146E-2</c:v>
                </c:pt>
                <c:pt idx="20">
                  <c:v>5.6236323053872606E-2</c:v>
                </c:pt>
                <c:pt idx="21">
                  <c:v>0.18071682020965318</c:v>
                </c:pt>
                <c:pt idx="22">
                  <c:v>0.24725828020211793</c:v>
                </c:pt>
                <c:pt idx="23">
                  <c:v>0.24872988613079416</c:v>
                </c:pt>
                <c:pt idx="24">
                  <c:v>0.25101570134684192</c:v>
                </c:pt>
                <c:pt idx="25">
                  <c:v>0.255106060103234</c:v>
                </c:pt>
                <c:pt idx="26">
                  <c:v>0.26172699690365431</c:v>
                </c:pt>
                <c:pt idx="27">
                  <c:v>0.26860568482478986</c:v>
                </c:pt>
                <c:pt idx="28">
                  <c:v>0.27104914261438484</c:v>
                </c:pt>
                <c:pt idx="29">
                  <c:v>0.27418963824954845</c:v>
                </c:pt>
                <c:pt idx="30">
                  <c:v>0.279060355068252</c:v>
                </c:pt>
                <c:pt idx="31">
                  <c:v>0.28703382984762293</c:v>
                </c:pt>
                <c:pt idx="32">
                  <c:v>0.29505257846268151</c:v>
                </c:pt>
                <c:pt idx="33">
                  <c:v>0.30499013696419874</c:v>
                </c:pt>
                <c:pt idx="34">
                  <c:v>0.31353123361894419</c:v>
                </c:pt>
                <c:pt idx="35">
                  <c:v>0.32000341997567583</c:v>
                </c:pt>
                <c:pt idx="36">
                  <c:v>0.32868630537040322</c:v>
                </c:pt>
                <c:pt idx="37">
                  <c:v>0.34185036506667699</c:v>
                </c:pt>
                <c:pt idx="38">
                  <c:v>0.35611369077654575</c:v>
                </c:pt>
                <c:pt idx="39">
                  <c:v>0.3705105553358814</c:v>
                </c:pt>
                <c:pt idx="40">
                  <c:v>0.38518297657395228</c:v>
                </c:pt>
                <c:pt idx="41">
                  <c:v>0.40132370274544493</c:v>
                </c:pt>
                <c:pt idx="42">
                  <c:v>0.41791581138208178</c:v>
                </c:pt>
                <c:pt idx="43">
                  <c:v>0.42779323940983505</c:v>
                </c:pt>
                <c:pt idx="44">
                  <c:v>0.42625744519501096</c:v>
                </c:pt>
                <c:pt idx="45">
                  <c:v>0.42498127827054355</c:v>
                </c:pt>
                <c:pt idx="46">
                  <c:v>0.42666564564271992</c:v>
                </c:pt>
                <c:pt idx="47">
                  <c:v>0.42849689514305089</c:v>
                </c:pt>
                <c:pt idx="48">
                  <c:v>0.43028216423587617</c:v>
                </c:pt>
                <c:pt idx="49">
                  <c:v>0.43221490854622224</c:v>
                </c:pt>
                <c:pt idx="50">
                  <c:v>0.43432543106770582</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1.7796073534914414E-2</c:v>
                </c:pt>
                <c:pt idx="19">
                  <c:v>4.2172137278455146E-2</c:v>
                </c:pt>
                <c:pt idx="20">
                  <c:v>5.6236323053872606E-2</c:v>
                </c:pt>
                <c:pt idx="21">
                  <c:v>0.18071682020965318</c:v>
                </c:pt>
                <c:pt idx="22">
                  <c:v>0.24725828020211793</c:v>
                </c:pt>
                <c:pt idx="23">
                  <c:v>0.24872988613079416</c:v>
                </c:pt>
                <c:pt idx="24">
                  <c:v>0.25101570134684192</c:v>
                </c:pt>
                <c:pt idx="25">
                  <c:v>0.255106060103234</c:v>
                </c:pt>
                <c:pt idx="26">
                  <c:v>0.26172699690365431</c:v>
                </c:pt>
                <c:pt idx="27">
                  <c:v>0.26860568482478986</c:v>
                </c:pt>
                <c:pt idx="28">
                  <c:v>0.27104914261438484</c:v>
                </c:pt>
                <c:pt idx="29">
                  <c:v>0.27418963824954845</c:v>
                </c:pt>
                <c:pt idx="30">
                  <c:v>0.279060355068252</c:v>
                </c:pt>
                <c:pt idx="31">
                  <c:v>0.28703382984762293</c:v>
                </c:pt>
                <c:pt idx="32">
                  <c:v>0.29505257846268151</c:v>
                </c:pt>
                <c:pt idx="33">
                  <c:v>0.30499013696419874</c:v>
                </c:pt>
                <c:pt idx="34">
                  <c:v>0.31353123361894419</c:v>
                </c:pt>
                <c:pt idx="35">
                  <c:v>0.32000341997567583</c:v>
                </c:pt>
                <c:pt idx="36">
                  <c:v>0.32868630537040322</c:v>
                </c:pt>
                <c:pt idx="37">
                  <c:v>0.34185036506667699</c:v>
                </c:pt>
                <c:pt idx="38">
                  <c:v>0.35611369077654575</c:v>
                </c:pt>
                <c:pt idx="39">
                  <c:v>0.3705105553358814</c:v>
                </c:pt>
                <c:pt idx="40">
                  <c:v>0.38518297657395228</c:v>
                </c:pt>
                <c:pt idx="41">
                  <c:v>0.40132370274544493</c:v>
                </c:pt>
                <c:pt idx="42">
                  <c:v>0.41791581138208178</c:v>
                </c:pt>
                <c:pt idx="43">
                  <c:v>0.42779323940983505</c:v>
                </c:pt>
                <c:pt idx="44">
                  <c:v>0.42625744519501096</c:v>
                </c:pt>
                <c:pt idx="45">
                  <c:v>0.42498127827054355</c:v>
                </c:pt>
                <c:pt idx="46">
                  <c:v>0.42666564564271992</c:v>
                </c:pt>
                <c:pt idx="47">
                  <c:v>0.42849689514305089</c:v>
                </c:pt>
                <c:pt idx="48">
                  <c:v>0.43028216423587617</c:v>
                </c:pt>
                <c:pt idx="49">
                  <c:v>0.43221490854622224</c:v>
                </c:pt>
                <c:pt idx="50">
                  <c:v>0.43432543106770582</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824</v>
      </c>
      <c r="C8" t="str">
        <f>"Drivers!"&amp;ADDRESS(ROW(Drivers!A40),COLUMN(Drivers!A40),4)</f>
        <v>Drivers!A40</v>
      </c>
      <c r="E8">
        <v>1</v>
      </c>
    </row>
    <row r="9" spans="1:6">
      <c r="A9" t="s">
        <v>669</v>
      </c>
      <c r="B9" t="s">
        <v>825</v>
      </c>
      <c r="C9" t="str">
        <f>"Drivers!"&amp;ADDRESS(ROW(Drivers!A15),COLUMN(Drivers!A15),4)</f>
        <v>Drivers!A15</v>
      </c>
      <c r="E9">
        <v>1</v>
      </c>
    </row>
    <row r="10" spans="1:6">
      <c r="A10" t="s">
        <v>669</v>
      </c>
      <c r="B10" t="s">
        <v>826</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A40" sqref="A40:E41"/>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2917.022992162877</v>
      </c>
      <c r="B16">
        <v>2992.2521408066518</v>
      </c>
      <c r="C16">
        <v>3051.9983666791086</v>
      </c>
      <c r="D16">
        <v>3100.2659993186726</v>
      </c>
      <c r="E16">
        <v>3134.4699640915173</v>
      </c>
      <c r="F16">
        <v>3186.4145045894702</v>
      </c>
      <c r="G16">
        <v>3234.8901062179734</v>
      </c>
      <c r="H16">
        <v>3281.9371885478658</v>
      </c>
      <c r="I16">
        <v>3041.2887390260316</v>
      </c>
      <c r="J16">
        <v>3124.0453356348257</v>
      </c>
      <c r="K16">
        <v>3203.6482685742712</v>
      </c>
      <c r="L16">
        <v>3285.3162532788688</v>
      </c>
      <c r="M16">
        <v>3372.8712894396804</v>
      </c>
      <c r="N16">
        <v>3469.1978221051486</v>
      </c>
      <c r="O16">
        <v>3568.6143300345457</v>
      </c>
      <c r="P16">
        <v>3674.2774167399657</v>
      </c>
      <c r="Q16">
        <v>3786.9238480374697</v>
      </c>
      <c r="R16">
        <v>3912.6600480250477</v>
      </c>
      <c r="S16">
        <v>4038.577780220473</v>
      </c>
      <c r="T16">
        <v>4183.320783363688</v>
      </c>
      <c r="U16">
        <v>4333.6309583850216</v>
      </c>
      <c r="V16">
        <v>4488.9741986919034</v>
      </c>
      <c r="W16">
        <v>4648.7470334265818</v>
      </c>
      <c r="X16">
        <v>4799.4403595911344</v>
      </c>
      <c r="Y16">
        <v>4956.2842542859398</v>
      </c>
      <c r="Z16">
        <v>5124.0082229631989</v>
      </c>
      <c r="AA16">
        <v>5299.6292724366804</v>
      </c>
      <c r="AB16">
        <v>5473.1256649722955</v>
      </c>
      <c r="AC16">
        <v>5650.0998146930788</v>
      </c>
      <c r="AD16">
        <v>5833.433358340184</v>
      </c>
      <c r="AE16">
        <v>6025.8165210195993</v>
      </c>
      <c r="AF16">
        <v>6229.3040338992396</v>
      </c>
      <c r="AG16">
        <v>6443.2712061240654</v>
      </c>
      <c r="AH16">
        <v>6671.9888838459592</v>
      </c>
      <c r="AI16">
        <v>6912.9368583667201</v>
      </c>
      <c r="AJ16">
        <v>7164.8581835001878</v>
      </c>
      <c r="AK16">
        <v>7417.2921302498553</v>
      </c>
      <c r="AL16">
        <v>7681.7478089987917</v>
      </c>
      <c r="AM16">
        <v>7961.04333606623</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3140.4986956335192</v>
      </c>
      <c r="B25">
        <v>3085.1905438723284</v>
      </c>
      <c r="C25">
        <v>3029.8823921111389</v>
      </c>
      <c r="D25">
        <v>2974.5742403499471</v>
      </c>
      <c r="E25">
        <v>2959.837430679866</v>
      </c>
      <c r="F25">
        <v>2919.3576723049973</v>
      </c>
      <c r="G25">
        <v>2822.1266287882427</v>
      </c>
      <c r="H25">
        <v>2802.9895712048929</v>
      </c>
      <c r="I25">
        <v>2702.011300734845</v>
      </c>
      <c r="J25">
        <v>2736.7214969526676</v>
      </c>
      <c r="K25">
        <v>2730.5411092717545</v>
      </c>
      <c r="L25">
        <v>2774.7213820690663</v>
      </c>
      <c r="M25">
        <v>2806.2786728696015</v>
      </c>
      <c r="N25">
        <v>2806.8252786019434</v>
      </c>
      <c r="O25">
        <v>2756.9785560517812</v>
      </c>
      <c r="P25">
        <v>2706.0819458072247</v>
      </c>
      <c r="Q25">
        <v>2745.4042557627381</v>
      </c>
      <c r="R25">
        <v>2778.5841013266363</v>
      </c>
      <c r="S25">
        <v>2774.56030433054</v>
      </c>
      <c r="T25">
        <v>2719.7727076323358</v>
      </c>
      <c r="U25">
        <v>2665.3189565589068</v>
      </c>
      <c r="V25">
        <v>2575.5292287099387</v>
      </c>
      <c r="W25">
        <v>2512.4798487948578</v>
      </c>
      <c r="X25">
        <v>2479.1886997423817</v>
      </c>
      <c r="Y25">
        <v>2406.9473447651894</v>
      </c>
      <c r="Z25">
        <v>2261.2996347826247</v>
      </c>
      <c r="AA25">
        <v>2103.4568423743121</v>
      </c>
      <c r="AB25">
        <v>1945.6140499659996</v>
      </c>
      <c r="AC25">
        <v>1787.7712575576872</v>
      </c>
      <c r="AD25">
        <v>1613.8373256052455</v>
      </c>
      <c r="AE25">
        <v>1439.9033936528035</v>
      </c>
      <c r="AF25">
        <v>1265.9694617003622</v>
      </c>
      <c r="AG25">
        <v>1092.0355297479202</v>
      </c>
      <c r="AH25">
        <v>918.10159779547871</v>
      </c>
      <c r="AI25">
        <v>831.00009722598793</v>
      </c>
      <c r="AJ25">
        <v>743.89859665649715</v>
      </c>
      <c r="AK25">
        <v>656.79709608700659</v>
      </c>
      <c r="AL25">
        <v>569.69559551751593</v>
      </c>
      <c r="AM25">
        <v>482.5940949480252</v>
      </c>
    </row>
    <row r="40" spans="1:5">
      <c r="A40" s="1167" t="s">
        <v>819</v>
      </c>
      <c r="B40" s="1167" t="s">
        <v>820</v>
      </c>
      <c r="C40" s="1167" t="s">
        <v>821</v>
      </c>
      <c r="D40" s="1167" t="s">
        <v>822</v>
      </c>
      <c r="E40" s="1167" t="s">
        <v>823</v>
      </c>
    </row>
    <row r="41" spans="1:5">
      <c r="A41">
        <v>-1</v>
      </c>
      <c r="B41">
        <v>-1</v>
      </c>
      <c r="C41">
        <v>-1</v>
      </c>
      <c r="D41">
        <v>1</v>
      </c>
      <c r="E41">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2" sqref="B2"/>
    </sheetView>
  </sheetViews>
  <sheetFormatPr defaultRowHeight="15"/>
  <cols>
    <col min="1" max="1" width="37.7109375" bestFit="1" customWidth="1"/>
  </cols>
  <sheetData>
    <row r="1" spans="1:42">
      <c r="A1" t="s">
        <v>671</v>
      </c>
      <c r="B1" s="1166">
        <f>Drivers!D41</f>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5">
        <f ca="1">SUM(OFFSET('Output data (results)'!$B$10,D$15-2000,INDEX($M$2:$M$9,MATCH($B17&amp;$C17,$J$2:$J$9,0)),1,INDEX($N$2:$N$9,MATCH($B17&amp;$C17,$J$2:$J$9,0))))</f>
        <v>897.87527335324296</v>
      </c>
      <c r="E17" s="1165">
        <f ca="1">SUM(OFFSET('Output data (results)'!$B$10,E$15-2000,INDEX($M$2:$M$9,MATCH($B17&amp;$C17,$J$2:$J$9,0)),1,INDEX($N$2:$N$9,MATCH($B17&amp;$C17,$J$2:$J$9,0))))</f>
        <v>887.20446380061287</v>
      </c>
      <c r="F17" s="1165">
        <f ca="1">SUM(OFFSET('Output data (results)'!$B$10,F$15-2000,INDEX($M$2:$M$9,MATCH($B17&amp;$C17,$J$2:$J$9,0)),1,INDEX($N$2:$N$9,MATCH($B17&amp;$C17,$J$2:$J$9,0))))</f>
        <v>875.02362345165477</v>
      </c>
      <c r="G17" s="1165">
        <f ca="1">SUM(OFFSET('Output data (results)'!$B$10,G$15-2000,INDEX($M$2:$M$9,MATCH($B17&amp;$C17,$J$2:$J$9,0)),1,INDEX($N$2:$N$9,MATCH($B17&amp;$C17,$J$2:$J$9,0))))</f>
        <v>861.43324069194875</v>
      </c>
      <c r="H17" s="1165">
        <f ca="1">SUM(OFFSET('Output data (results)'!$B$10,H$15-2000,INDEX($M$2:$M$9,MATCH($B17&amp;$C17,$J$2:$J$9,0)),1,INDEX($N$2:$N$9,MATCH($B17&amp;$C17,$J$2:$J$9,0))))</f>
        <v>846.53966206330188</v>
      </c>
      <c r="I17" s="1165">
        <f ca="1">SUM(OFFSET('Output data (results)'!$B$10,I$15-2000,INDEX($M$2:$M$9,MATCH($B17&amp;$C17,$J$2:$J$9,0)),1,INDEX($N$2:$N$9,MATCH($B17&amp;$C17,$J$2:$J$9,0))))</f>
        <v>830.44058160201985</v>
      </c>
      <c r="J17" s="561">
        <f ca="1">SUM(OFFSET('Output data (results)'!$B$10,J$15-2000+INDEX($I$2:$I$4,MATCH($B$1,$H$2:$H$4,0)),INDEX($M$2:$M$9,MATCH($B17&amp;$C17,$J$2:$J$9,0)),1,INDEX($N$2:$N$9,MATCH($B17&amp;$C17,$J$2:$J$9,0))))</f>
        <v>813.30117405589272</v>
      </c>
      <c r="K17" s="561">
        <f ca="1">SUM(OFFSET('Output data (results)'!$B$10,K$15-2000+INDEX($I$2:$I$4,MATCH($B$1,$H$2:$H$4,0)),INDEX($M$2:$M$9,MATCH($B17&amp;$C17,$J$2:$J$9,0)),1,INDEX($N$2:$N$9,MATCH($B17&amp;$C17,$J$2:$J$9,0))))</f>
        <v>795.34327126385972</v>
      </c>
      <c r="L17" s="561">
        <f ca="1">SUM(OFFSET('Output data (results)'!$B$10,L$15-2000+INDEX($I$2:$I$4,MATCH($B$1,$H$2:$H$4,0)),INDEX($M$2:$M$9,MATCH($B17&amp;$C17,$J$2:$J$9,0)),1,INDEX($N$2:$N$9,MATCH($B17&amp;$C17,$J$2:$J$9,0))))</f>
        <v>776.38648379425342</v>
      </c>
      <c r="M17" s="561">
        <f ca="1">SUM(OFFSET('Output data (results)'!$B$10,M$15-2000+INDEX($I$2:$I$4,MATCH($B$1,$H$2:$H$4,0)),INDEX($M$2:$M$9,MATCH($B17&amp;$C17,$J$2:$J$9,0)),1,INDEX($N$2:$N$9,MATCH($B17&amp;$C17,$J$2:$J$9,0))))</f>
        <v>756.94801825529669</v>
      </c>
      <c r="N17" s="561">
        <f ca="1">SUM(OFFSET('Output data (results)'!$B$10,N$15-2000+INDEX($I$2:$I$4,MATCH($B$1,$H$2:$H$4,0)),INDEX($M$2:$M$9,MATCH($B17&amp;$C17,$J$2:$J$9,0)),1,INDEX($N$2:$N$9,MATCH($B17&amp;$C17,$J$2:$J$9,0))))</f>
        <v>736.66936553847552</v>
      </c>
      <c r="O17" s="561">
        <f ca="1">SUM(OFFSET('Output data (results)'!$B$10,O$15-2000+INDEX($I$2:$I$4,MATCH($B$1,$H$2:$H$4,0)),INDEX($M$2:$M$9,MATCH($B17&amp;$C17,$J$2:$J$9,0)),1,INDEX($N$2:$N$9,MATCH($B17&amp;$C17,$J$2:$J$9,0))))</f>
        <v>715.9251919880295</v>
      </c>
      <c r="P17" s="561">
        <f ca="1">SUM(OFFSET('Output data (results)'!$B$10,P$15-2000+INDEX($I$2:$I$4,MATCH($B$1,$H$2:$H$4,0)),INDEX($M$2:$M$9,MATCH($B17&amp;$C17,$J$2:$J$9,0)),1,INDEX($N$2:$N$9,MATCH($B17&amp;$C17,$J$2:$J$9,0))))</f>
        <v>694.69884216276159</v>
      </c>
      <c r="Q17" s="561">
        <f ca="1">SUM(OFFSET('Output data (results)'!$B$10,Q$15-2000+INDEX($I$2:$I$4,MATCH($B$1,$H$2:$H$4,0)),INDEX($M$2:$M$9,MATCH($B17&amp;$C17,$J$2:$J$9,0)),1,INDEX($N$2:$N$9,MATCH($B17&amp;$C17,$J$2:$J$9,0))))</f>
        <v>673.2086804949912</v>
      </c>
      <c r="R17" s="561">
        <f ca="1">SUM(OFFSET('Output data (results)'!$B$10,R$15-2000+INDEX($I$2:$I$4,MATCH($B$1,$H$2:$H$4,0)),INDEX($M$2:$M$9,MATCH($B17&amp;$C17,$J$2:$J$9,0)),1,INDEX($N$2:$N$9,MATCH($B17&amp;$C17,$J$2:$J$9,0))))</f>
        <v>651.69770418573466</v>
      </c>
      <c r="S17" s="561">
        <f ca="1">SUM(OFFSET('Output data (results)'!$B$10,S$15-2000+INDEX($I$2:$I$4,MATCH($B$1,$H$2:$H$4,0)),INDEX($M$2:$M$9,MATCH($B17&amp;$C17,$J$2:$J$9,0)),1,INDEX($N$2:$N$9,MATCH($B17&amp;$C17,$J$2:$J$9,0))))</f>
        <v>630.41714452537269</v>
      </c>
      <c r="T17" s="561">
        <f ca="1">SUM(OFFSET('Output data (results)'!$B$10,T$15-2000+INDEX($I$2:$I$4,MATCH($B$1,$H$2:$H$4,0)),INDEX($M$2:$M$9,MATCH($B17&amp;$C17,$J$2:$J$9,0)),1,INDEX($N$2:$N$9,MATCH($B17&amp;$C17,$J$2:$J$9,0))))</f>
        <v>609.43360066041612</v>
      </c>
      <c r="U17" s="561">
        <f ca="1">SUM(OFFSET('Output data (results)'!$B$10,U$15-2000+INDEX($I$2:$I$4,MATCH($B$1,$H$2:$H$4,0)),INDEX($M$2:$M$9,MATCH($B17&amp;$C17,$J$2:$J$9,0)),1,INDEX($N$2:$N$9,MATCH($B17&amp;$C17,$J$2:$J$9,0))))</f>
        <v>588.97217693255232</v>
      </c>
      <c r="V17" s="561">
        <f ca="1">SUM(OFFSET('Output data (results)'!$B$10,V$15-2000+INDEX($I$2:$I$4,MATCH($B$1,$H$2:$H$4,0)),INDEX($M$2:$M$9,MATCH($B17&amp;$C17,$J$2:$J$9,0)),1,INDEX($N$2:$N$9,MATCH($B17&amp;$C17,$J$2:$J$9,0))))</f>
        <v>569.1849463000899</v>
      </c>
      <c r="W17" s="561">
        <f ca="1">SUM(OFFSET('Output data (results)'!$B$10,W$15-2000+INDEX($I$2:$I$4,MATCH($B$1,$H$2:$H$4,0)),INDEX($M$2:$M$9,MATCH($B17&amp;$C17,$J$2:$J$9,0)),1,INDEX($N$2:$N$9,MATCH($B17&amp;$C17,$J$2:$J$9,0))))</f>
        <v>550.05033912433896</v>
      </c>
      <c r="X17" s="561">
        <f ca="1">SUM(OFFSET('Output data (results)'!$B$10,X$15-2000+INDEX($I$2:$I$4,MATCH($B$1,$H$2:$H$4,0)),INDEX($M$2:$M$9,MATCH($B17&amp;$C17,$J$2:$J$9,0)),1,INDEX($N$2:$N$9,MATCH($B17&amp;$C17,$J$2:$J$9,0))))</f>
        <v>531.54961889393007</v>
      </c>
      <c r="Y17" s="561">
        <f ca="1">SUM(OFFSET('Output data (results)'!$B$10,Y$15-2000+INDEX($I$2:$I$4,MATCH($B$1,$H$2:$H$4,0)),INDEX($M$2:$M$9,MATCH($B17&amp;$C17,$J$2:$J$9,0)),1,INDEX($N$2:$N$9,MATCH($B17&amp;$C17,$J$2:$J$9,0))))</f>
        <v>513.64462337732107</v>
      </c>
      <c r="Z17" s="561">
        <f ca="1">SUM(OFFSET('Output data (results)'!$B$10,Z$15-2000+INDEX($I$2:$I$4,MATCH($B$1,$H$2:$H$4,0)),INDEX($M$2:$M$9,MATCH($B17&amp;$C17,$J$2:$J$9,0)),1,INDEX($N$2:$N$9,MATCH($B17&amp;$C17,$J$2:$J$9,0))))</f>
        <v>496.299046512529</v>
      </c>
      <c r="AA17" s="561">
        <f ca="1">SUM(OFFSET('Output data (results)'!$B$10,AA$15-2000+INDEX($I$2:$I$4,MATCH($B$1,$H$2:$H$4,0)),INDEX($M$2:$M$9,MATCH($B17&amp;$C17,$J$2:$J$9,0)),1,INDEX($N$2:$N$9,MATCH($B17&amp;$C17,$J$2:$J$9,0))))</f>
        <v>479.47834819974065</v>
      </c>
      <c r="AB17" s="561">
        <f ca="1">SUM(OFFSET('Output data (results)'!$B$10,AB$15-2000+INDEX($I$2:$I$4,MATCH($B$1,$H$2:$H$4,0)),INDEX($M$2:$M$9,MATCH($B17&amp;$C17,$J$2:$J$9,0)),1,INDEX($N$2:$N$9,MATCH($B17&amp;$C17,$J$2:$J$9,0))))</f>
        <v>463.14966848206399</v>
      </c>
      <c r="AC17" s="561">
        <f ca="1">SUM(OFFSET('Output data (results)'!$B$10,AC$15-2000+INDEX($I$2:$I$4,MATCH($B$1,$H$2:$H$4,0)),INDEX($M$2:$M$9,MATCH($B17&amp;$C17,$J$2:$J$9,0)),1,INDEX($N$2:$N$9,MATCH($B17&amp;$C17,$J$2:$J$9,0))))</f>
        <v>447.27942891688639</v>
      </c>
      <c r="AD17" s="561">
        <f ca="1">SUM(OFFSET('Output data (results)'!$B$10,AD$15-2000+INDEX($I$2:$I$4,MATCH($B$1,$H$2:$H$4,0)),INDEX($M$2:$M$9,MATCH($B17&amp;$C17,$J$2:$J$9,0)),1,INDEX($N$2:$N$9,MATCH($B17&amp;$C17,$J$2:$J$9,0))))</f>
        <v>432.10886092528455</v>
      </c>
      <c r="AE17" s="561">
        <f ca="1">SUM(OFFSET('Output data (results)'!$B$10,AE$15-2000+INDEX($I$2:$I$4,MATCH($B$1,$H$2:$H$4,0)),INDEX($M$2:$M$9,MATCH($B17&amp;$C17,$J$2:$J$9,0)),1,INDEX($N$2:$N$9,MATCH($B17&amp;$C17,$J$2:$J$9,0))))</f>
        <v>417.47922964230162</v>
      </c>
      <c r="AF17" s="561">
        <f ca="1">SUM(OFFSET('Output data (results)'!$B$10,AF$15-2000+INDEX($I$2:$I$4,MATCH($B$1,$H$2:$H$4,0)),INDEX($M$2:$M$9,MATCH($B17&amp;$C17,$J$2:$J$9,0)),1,INDEX($N$2:$N$9,MATCH($B17&amp;$C17,$J$2:$J$9,0))))</f>
        <v>403.35971367078798</v>
      </c>
      <c r="AG17" s="561">
        <f ca="1">SUM(OFFSET('Output data (results)'!$B$10,AG$15-2000+INDEX($I$2:$I$4,MATCH($B$1,$H$2:$H$4,0)),INDEX($M$2:$M$9,MATCH($B17&amp;$C17,$J$2:$J$9,0)),1,INDEX($N$2:$N$9,MATCH($B17&amp;$C17,$J$2:$J$9,0))))</f>
        <v>389.7209902722484</v>
      </c>
      <c r="AH17" s="561">
        <f ca="1">SUM(OFFSET('Output data (results)'!$B$10,AH$15-2000+INDEX($I$2:$I$4,MATCH($B$1,$H$2:$H$4,0)),INDEX($M$2:$M$9,MATCH($B17&amp;$C17,$J$2:$J$9,0)),1,INDEX($N$2:$N$9,MATCH($B17&amp;$C17,$J$2:$J$9,0))))</f>
        <v>376.66330992701609</v>
      </c>
      <c r="AI17" s="561">
        <f ca="1">SUM(OFFSET('Output data (results)'!$B$10,AI$15-2000+INDEX($I$2:$I$4,MATCH($B$1,$H$2:$H$4,0)),INDEX($M$2:$M$9,MATCH($B17&amp;$C17,$J$2:$J$9,0)),1,INDEX($N$2:$N$9,MATCH($B17&amp;$C17,$J$2:$J$9,0))))</f>
        <v>364.30547605718073</v>
      </c>
      <c r="AJ17" s="561">
        <f ca="1">SUM(OFFSET('Output data (results)'!$B$10,AJ$15-2000+INDEX($I$2:$I$4,MATCH($B$1,$H$2:$H$4,0)),INDEX($M$2:$M$9,MATCH($B17&amp;$C17,$J$2:$J$9,0)),1,INDEX($N$2:$N$9,MATCH($B17&amp;$C17,$J$2:$J$9,0))))</f>
        <v>352.63173234058581</v>
      </c>
      <c r="AK17" s="561">
        <f ca="1">SUM(OFFSET('Output data (results)'!$B$10,AK$15-2000+INDEX($I$2:$I$4,MATCH($B$1,$H$2:$H$4,0)),INDEX($M$2:$M$9,MATCH($B17&amp;$C17,$J$2:$J$9,0)),1,INDEX($N$2:$N$9,MATCH($B17&amp;$C17,$J$2:$J$9,0))))</f>
        <v>341.62653537323393</v>
      </c>
      <c r="AL17" s="561">
        <f ca="1">SUM(OFFSET('Output data (results)'!$B$10,AL$15-2000+INDEX($I$2:$I$4,MATCH($B$1,$H$2:$H$4,0)),INDEX($M$2:$M$9,MATCH($B17&amp;$C17,$J$2:$J$9,0)),1,INDEX($N$2:$N$9,MATCH($B17&amp;$C17,$J$2:$J$9,0))))</f>
        <v>331.27476702290988</v>
      </c>
      <c r="AM17" s="561">
        <f ca="1">SUM(OFFSET('Output data (results)'!$B$10,AM$15-2000+INDEX($I$2:$I$4,MATCH($B$1,$H$2:$H$4,0)),INDEX($M$2:$M$9,MATCH($B17&amp;$C17,$J$2:$J$9,0)),1,INDEX($N$2:$N$9,MATCH($B17&amp;$C17,$J$2:$J$9,0))))</f>
        <v>321.25741700386794</v>
      </c>
      <c r="AN17" s="561">
        <f ca="1">SUM(OFFSET('Output data (results)'!$B$10,AN$15-2000+INDEX($I$2:$I$4,MATCH($B$1,$H$2:$H$4,0)),INDEX($M$2:$M$9,MATCH($B17&amp;$C17,$J$2:$J$9,0)),1,INDEX($N$2:$N$9,MATCH($B17&amp;$C17,$J$2:$J$9,0))))</f>
        <v>311.56832096611572</v>
      </c>
      <c r="AO17" s="561">
        <f ca="1">SUM(OFFSET('Output data (results)'!$B$10,AO$15-2000+INDEX($I$2:$I$4,MATCH($B$1,$H$2:$H$4,0)),INDEX($M$2:$M$9,MATCH($B17&amp;$C17,$J$2:$J$9,0)),1,INDEX($N$2:$N$9,MATCH($B17&amp;$C17,$J$2:$J$9,0))))</f>
        <v>302.48364132944613</v>
      </c>
      <c r="AP17" s="561">
        <f ca="1">SUM(OFFSET('Output data (results)'!$B$10,AP$15-2000+INDEX($I$2:$I$4,MATCH($B$1,$H$2:$H$4,0)),INDEX($M$2:$M$9,MATCH($B17&amp;$C17,$J$2:$J$9,0)),1,INDEX($N$2:$N$9,MATCH($B17&amp;$C17,$J$2:$J$9,0))))</f>
        <v>293.98763141209076</v>
      </c>
    </row>
    <row r="18" spans="1:42">
      <c r="A18" s="10" t="s">
        <v>676</v>
      </c>
      <c r="B18" t="s">
        <v>678</v>
      </c>
      <c r="C18" t="s">
        <v>188</v>
      </c>
      <c r="D18" s="1165">
        <f ca="1">SUM(OFFSET('Output data (results)'!$B$10,D$15-2000,INDEX($M$2:$M$9,MATCH($B18&amp;$C18,$J$2:$J$9,0)),1,INDEX($N$2:$N$9,MATCH($B18&amp;$C18,$J$2:$J$9,0))))</f>
        <v>13.620757607272246</v>
      </c>
      <c r="E18" s="1165">
        <f ca="1">SUM(OFFSET('Output data (results)'!$B$10,E$15-2000,INDEX($M$2:$M$9,MATCH($B18&amp;$C18,$J$2:$J$9,0)),1,INDEX($N$2:$N$9,MATCH($B18&amp;$C18,$J$2:$J$9,0))))</f>
        <v>14.899226277673252</v>
      </c>
      <c r="F18" s="1165">
        <f ca="1">SUM(OFFSET('Output data (results)'!$B$10,F$15-2000,INDEX($M$2:$M$9,MATCH($B18&amp;$C18,$J$2:$J$9,0)),1,INDEX($N$2:$N$9,MATCH($B18&amp;$C18,$J$2:$J$9,0))))</f>
        <v>16.080120527939492</v>
      </c>
      <c r="G18" s="1165">
        <f ca="1">SUM(OFFSET('Output data (results)'!$B$10,G$15-2000,INDEX($M$2:$M$9,MATCH($B18&amp;$C18,$J$2:$J$9,0)),1,INDEX($N$2:$N$9,MATCH($B18&amp;$C18,$J$2:$J$9,0))))</f>
        <v>17.168393958344005</v>
      </c>
      <c r="H18" s="1165">
        <f ca="1">SUM(OFFSET('Output data (results)'!$B$10,H$15-2000,INDEX($M$2:$M$9,MATCH($B18&amp;$C18,$J$2:$J$9,0)),1,INDEX($N$2:$N$9,MATCH($B18&amp;$C18,$J$2:$J$9,0))))</f>
        <v>18.155842596990372</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20.727146426062934</v>
      </c>
      <c r="K18" s="561">
        <f ca="1">SUM(OFFSET('Output data (results)'!$B$10,K$15-2000+INDEX($I$2:$I$4,MATCH($B$1,$H$2:$H$4,0)),INDEX($M$2:$M$9,MATCH($B18&amp;$C18,$J$2:$J$9,0)),1,INDEX($N$2:$N$9,MATCH($B18&amp;$C18,$J$2:$J$9,0))))</f>
        <v>22.122748363425629</v>
      </c>
      <c r="L18" s="561">
        <f ca="1">SUM(OFFSET('Output data (results)'!$B$10,L$15-2000+INDEX($I$2:$I$4,MATCH($B$1,$H$2:$H$4,0)),INDEX($M$2:$M$9,MATCH($B18&amp;$C18,$J$2:$J$9,0)),1,INDEX($N$2:$N$9,MATCH($B18&amp;$C18,$J$2:$J$9,0))))</f>
        <v>22.935781422830502</v>
      </c>
      <c r="M18" s="561">
        <f ca="1">SUM(OFFSET('Output data (results)'!$B$10,M$15-2000+INDEX($I$2:$I$4,MATCH($B$1,$H$2:$H$4,0)),INDEX($M$2:$M$9,MATCH($B18&amp;$C18,$J$2:$J$9,0)),1,INDEX($N$2:$N$9,MATCH($B18&amp;$C18,$J$2:$J$9,0))))</f>
        <v>24.362454949569113</v>
      </c>
      <c r="N18" s="561">
        <f ca="1">SUM(OFFSET('Output data (results)'!$B$10,N$15-2000+INDEX($I$2:$I$4,MATCH($B$1,$H$2:$H$4,0)),INDEX($M$2:$M$9,MATCH($B18&amp;$C18,$J$2:$J$9,0)),1,INDEX($N$2:$N$9,MATCH($B18&amp;$C18,$J$2:$J$9,0))))</f>
        <v>25.763540976063961</v>
      </c>
      <c r="O18" s="561">
        <f ca="1">SUM(OFFSET('Output data (results)'!$B$10,O$15-2000+INDEX($I$2:$I$4,MATCH($B$1,$H$2:$H$4,0)),INDEX($M$2:$M$9,MATCH($B18&amp;$C18,$J$2:$J$9,0)),1,INDEX($N$2:$N$9,MATCH($B18&amp;$C18,$J$2:$J$9,0))))</f>
        <v>27.316431487552272</v>
      </c>
      <c r="P18" s="561">
        <f ca="1">SUM(OFFSET('Output data (results)'!$B$10,P$15-2000+INDEX($I$2:$I$4,MATCH($B$1,$H$2:$H$4,0)),INDEX($M$2:$M$9,MATCH($B18&amp;$C18,$J$2:$J$9,0)),1,INDEX($N$2:$N$9,MATCH($B18&amp;$C18,$J$2:$J$9,0))))</f>
        <v>28.880845709247804</v>
      </c>
      <c r="Q18" s="561">
        <f ca="1">SUM(OFFSET('Output data (results)'!$B$10,Q$15-2000+INDEX($I$2:$I$4,MATCH($B$1,$H$2:$H$4,0)),INDEX($M$2:$M$9,MATCH($B18&amp;$C18,$J$2:$J$9,0)),1,INDEX($N$2:$N$9,MATCH($B18&amp;$C18,$J$2:$J$9,0))))</f>
        <v>30.462429847760806</v>
      </c>
      <c r="R18" s="561">
        <f ca="1">SUM(OFFSET('Output data (results)'!$B$10,R$15-2000+INDEX($I$2:$I$4,MATCH($B$1,$H$2:$H$4,0)),INDEX($M$2:$M$9,MATCH($B18&amp;$C18,$J$2:$J$9,0)),1,INDEX($N$2:$N$9,MATCH($B18&amp;$C18,$J$2:$J$9,0))))</f>
        <v>32.050062511542151</v>
      </c>
      <c r="S18" s="561">
        <f ca="1">SUM(OFFSET('Output data (results)'!$B$10,S$15-2000+INDEX($I$2:$I$4,MATCH($B$1,$H$2:$H$4,0)),INDEX($M$2:$M$9,MATCH($B18&amp;$C18,$J$2:$J$9,0)),1,INDEX($N$2:$N$9,MATCH($B18&amp;$C18,$J$2:$J$9,0))))</f>
        <v>33.64992264847146</v>
      </c>
      <c r="T18" s="561">
        <f ca="1">SUM(OFFSET('Output data (results)'!$B$10,T$15-2000+INDEX($I$2:$I$4,MATCH($B$1,$H$2:$H$4,0)),INDEX($M$2:$M$9,MATCH($B18&amp;$C18,$J$2:$J$9,0)),1,INDEX($N$2:$N$9,MATCH($B18&amp;$C18,$J$2:$J$9,0))))</f>
        <v>33.87042434440621</v>
      </c>
      <c r="U18" s="561">
        <f ca="1">SUM(OFFSET('Output data (results)'!$B$10,U$15-2000+INDEX($I$2:$I$4,MATCH($B$1,$H$2:$H$4,0)),INDEX($M$2:$M$9,MATCH($B18&amp;$C18,$J$2:$J$9,0)),1,INDEX($N$2:$N$9,MATCH($B18&amp;$C18,$J$2:$J$9,0))))</f>
        <v>34.116548833378516</v>
      </c>
      <c r="V18" s="561">
        <f ca="1">SUM(OFFSET('Output data (results)'!$B$10,V$15-2000+INDEX($I$2:$I$4,MATCH($B$1,$H$2:$H$4,0)),INDEX($M$2:$M$9,MATCH($B18&amp;$C18,$J$2:$J$9,0)),1,INDEX($N$2:$N$9,MATCH($B18&amp;$C18,$J$2:$J$9,0))))</f>
        <v>34.363028665695801</v>
      </c>
      <c r="W18" s="561">
        <f ca="1">SUM(OFFSET('Output data (results)'!$B$10,W$15-2000+INDEX($I$2:$I$4,MATCH($B$1,$H$2:$H$4,0)),INDEX($M$2:$M$9,MATCH($B18&amp;$C18,$J$2:$J$9,0)),1,INDEX($N$2:$N$9,MATCH($B18&amp;$C18,$J$2:$J$9,0))))</f>
        <v>34.646358348670631</v>
      </c>
      <c r="X18" s="561">
        <f ca="1">SUM(OFFSET('Output data (results)'!$B$10,X$15-2000+INDEX($I$2:$I$4,MATCH($B$1,$H$2:$H$4,0)),INDEX($M$2:$M$9,MATCH($B18&amp;$C18,$J$2:$J$9,0)),1,INDEX($N$2:$N$9,MATCH($B18&amp;$C18,$J$2:$J$9,0))))</f>
        <v>34.940585588066433</v>
      </c>
      <c r="Y18" s="561">
        <f ca="1">SUM(OFFSET('Output data (results)'!$B$10,Y$15-2000+INDEX($I$2:$I$4,MATCH($B$1,$H$2:$H$4,0)),INDEX($M$2:$M$9,MATCH($B18&amp;$C18,$J$2:$J$9,0)),1,INDEX($N$2:$N$9,MATCH($B18&amp;$C18,$J$2:$J$9,0))))</f>
        <v>35.244664887739958</v>
      </c>
      <c r="Z18" s="561">
        <f ca="1">SUM(OFFSET('Output data (results)'!$B$10,Z$15-2000+INDEX($I$2:$I$4,MATCH($B$1,$H$2:$H$4,0)),INDEX($M$2:$M$9,MATCH($B18&amp;$C18,$J$2:$J$9,0)),1,INDEX($N$2:$N$9,MATCH($B18&amp;$C18,$J$2:$J$9,0))))</f>
        <v>35.557414973273119</v>
      </c>
      <c r="AA18" s="561">
        <f ca="1">SUM(OFFSET('Output data (results)'!$B$10,AA$15-2000+INDEX($I$2:$I$4,MATCH($B$1,$H$2:$H$4,0)),INDEX($M$2:$M$9,MATCH($B18&amp;$C18,$J$2:$J$9,0)),1,INDEX($N$2:$N$9,MATCH($B18&amp;$C18,$J$2:$J$9,0))))</f>
        <v>35.852392218469419</v>
      </c>
      <c r="AB18" s="561">
        <f ca="1">SUM(OFFSET('Output data (results)'!$B$10,AB$15-2000+INDEX($I$2:$I$4,MATCH($B$1,$H$2:$H$4,0)),INDEX($M$2:$M$9,MATCH($B18&amp;$C18,$J$2:$J$9,0)),1,INDEX($N$2:$N$9,MATCH($B18&amp;$C18,$J$2:$J$9,0))))</f>
        <v>36.159408999905466</v>
      </c>
      <c r="AC18" s="561">
        <f ca="1">SUM(OFFSET('Output data (results)'!$B$10,AC$15-2000+INDEX($I$2:$I$4,MATCH($B$1,$H$2:$H$4,0)),INDEX($M$2:$M$9,MATCH($B18&amp;$C18,$J$2:$J$9,0)),1,INDEX($N$2:$N$9,MATCH($B18&amp;$C18,$J$2:$J$9,0))))</f>
        <v>36.487723169437992</v>
      </c>
      <c r="AD18" s="561">
        <f ca="1">SUM(OFFSET('Output data (results)'!$B$10,AD$15-2000+INDEX($I$2:$I$4,MATCH($B$1,$H$2:$H$4,0)),INDEX($M$2:$M$9,MATCH($B18&amp;$C18,$J$2:$J$9,0)),1,INDEX($N$2:$N$9,MATCH($B18&amp;$C18,$J$2:$J$9,0))))</f>
        <v>36.831495615708121</v>
      </c>
      <c r="AE18" s="561">
        <f ca="1">SUM(OFFSET('Output data (results)'!$B$10,AE$15-2000+INDEX($I$2:$I$4,MATCH($B$1,$H$2:$H$4,0)),INDEX($M$2:$M$9,MATCH($B18&amp;$C18,$J$2:$J$9,0)),1,INDEX($N$2:$N$9,MATCH($B18&amp;$C18,$J$2:$J$9,0))))</f>
        <v>37.171109115683358</v>
      </c>
      <c r="AF18" s="561">
        <f ca="1">SUM(OFFSET('Output data (results)'!$B$10,AF$15-2000+INDEX($I$2:$I$4,MATCH($B$1,$H$2:$H$4,0)),INDEX($M$2:$M$9,MATCH($B18&amp;$C18,$J$2:$J$9,0)),1,INDEX($N$2:$N$9,MATCH($B18&amp;$C18,$J$2:$J$9,0))))</f>
        <v>37.517530211323589</v>
      </c>
      <c r="AG18" s="561">
        <f ca="1">SUM(OFFSET('Output data (results)'!$B$10,AG$15-2000+INDEX($I$2:$I$4,MATCH($B$1,$H$2:$H$4,0)),INDEX($M$2:$M$9,MATCH($B18&amp;$C18,$J$2:$J$9,0)),1,INDEX($N$2:$N$9,MATCH($B18&amp;$C18,$J$2:$J$9,0))))</f>
        <v>37.876399612069619</v>
      </c>
      <c r="AH18" s="561">
        <f ca="1">SUM(OFFSET('Output data (results)'!$B$10,AH$15-2000+INDEX($I$2:$I$4,MATCH($B$1,$H$2:$H$4,0)),INDEX($M$2:$M$9,MATCH($B18&amp;$C18,$J$2:$J$9,0)),1,INDEX($N$2:$N$9,MATCH($B18&amp;$C18,$J$2:$J$9,0))))</f>
        <v>38.252983345362217</v>
      </c>
      <c r="AI18" s="561">
        <f ca="1">SUM(OFFSET('Output data (results)'!$B$10,AI$15-2000+INDEX($I$2:$I$4,MATCH($B$1,$H$2:$H$4,0)),INDEX($M$2:$M$9,MATCH($B18&amp;$C18,$J$2:$J$9,0)),1,INDEX($N$2:$N$9,MATCH($B18&amp;$C18,$J$2:$J$9,0))))</f>
        <v>38.651303480094256</v>
      </c>
      <c r="AJ18" s="561">
        <f ca="1">SUM(OFFSET('Output data (results)'!$B$10,AJ$15-2000+INDEX($I$2:$I$4,MATCH($B$1,$H$2:$H$4,0)),INDEX($M$2:$M$9,MATCH($B18&amp;$C18,$J$2:$J$9,0)),1,INDEX($N$2:$N$9,MATCH($B18&amp;$C18,$J$2:$J$9,0))))</f>
        <v>39.070137204398698</v>
      </c>
      <c r="AK18" s="561">
        <f ca="1">SUM(OFFSET('Output data (results)'!$B$10,AK$15-2000+INDEX($I$2:$I$4,MATCH($B$1,$H$2:$H$4,0)),INDEX($M$2:$M$9,MATCH($B18&amp;$C18,$J$2:$J$9,0)),1,INDEX($N$2:$N$9,MATCH($B18&amp;$C18,$J$2:$J$9,0))))</f>
        <v>39.517844559589925</v>
      </c>
      <c r="AL18" s="561">
        <f ca="1">SUM(OFFSET('Output data (results)'!$B$10,AL$15-2000+INDEX($I$2:$I$4,MATCH($B$1,$H$2:$H$4,0)),INDEX($M$2:$M$9,MATCH($B18&amp;$C18,$J$2:$J$9,0)),1,INDEX($N$2:$N$9,MATCH($B18&amp;$C18,$J$2:$J$9,0))))</f>
        <v>39.989492319771102</v>
      </c>
      <c r="AM18" s="561">
        <f ca="1">SUM(OFFSET('Output data (results)'!$B$10,AM$15-2000+INDEX($I$2:$I$4,MATCH($B$1,$H$2:$H$4,0)),INDEX($M$2:$M$9,MATCH($B18&amp;$C18,$J$2:$J$9,0)),1,INDEX($N$2:$N$9,MATCH($B18&amp;$C18,$J$2:$J$9,0))))</f>
        <v>40.482620053994232</v>
      </c>
      <c r="AN18" s="561">
        <f ca="1">SUM(OFFSET('Output data (results)'!$B$10,AN$15-2000+INDEX($I$2:$I$4,MATCH($B$1,$H$2:$H$4,0)),INDEX($M$2:$M$9,MATCH($B18&amp;$C18,$J$2:$J$9,0)),1,INDEX($N$2:$N$9,MATCH($B18&amp;$C18,$J$2:$J$9,0))))</f>
        <v>40.976751228223783</v>
      </c>
      <c r="AO18" s="561">
        <f ca="1">SUM(OFFSET('Output data (results)'!$B$10,AO$15-2000+INDEX($I$2:$I$4,MATCH($B$1,$H$2:$H$4,0)),INDEX($M$2:$M$9,MATCH($B18&amp;$C18,$J$2:$J$9,0)),1,INDEX($N$2:$N$9,MATCH($B18&amp;$C18,$J$2:$J$9,0))))</f>
        <v>41.494414548686279</v>
      </c>
      <c r="AP18" s="561">
        <f ca="1">SUM(OFFSET('Output data (results)'!$B$10,AP$15-2000+INDEX($I$2:$I$4,MATCH($B$1,$H$2:$H$4,0)),INDEX($M$2:$M$9,MATCH($B18&amp;$C18,$J$2:$J$9,0)),1,INDEX($N$2:$N$9,MATCH($B18&amp;$C18,$J$2:$J$9,0))))</f>
        <v>42.041126385679249</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5">
        <f ca="1">SUM(OFFSET('Output data (results)'!$B$10,D$15-2000,INDEX($M$2:$M$9,MATCH($B21&amp;$C21,$J$2:$J$9,0)),1,INDEX($N$2:$N$9,MATCH($B21&amp;$C21,$J$2:$J$9,0))))</f>
        <v>0.80485342256022407</v>
      </c>
      <c r="E21" s="1165">
        <f ca="1">SUM(OFFSET('Output data (results)'!$B$10,E$15-2000,INDEX($M$2:$M$9,MATCH($B21&amp;$C21,$J$2:$J$9,0)),1,INDEX($N$2:$N$9,MATCH($B21&amp;$C21,$J$2:$J$9,0))))</f>
        <v>0.88066246006097848</v>
      </c>
      <c r="F21" s="1165">
        <f ca="1">SUM(OFFSET('Output data (results)'!$B$10,F$15-2000,INDEX($M$2:$M$9,MATCH($B21&amp;$C21,$J$2:$J$9,0)),1,INDEX($N$2:$N$9,MATCH($B21&amp;$C21,$J$2:$J$9,0))))</f>
        <v>0.95069860557389885</v>
      </c>
      <c r="G21" s="1165">
        <f ca="1">SUM(OFFSET('Output data (results)'!$B$10,G$15-2000,INDEX($M$2:$M$9,MATCH($B21&amp;$C21,$J$2:$J$9,0)),1,INDEX($N$2:$N$9,MATCH($B21&amp;$C21,$J$2:$J$9,0))))</f>
        <v>1.0152506541533892</v>
      </c>
      <c r="H21" s="1165">
        <f ca="1">SUM(OFFSET('Output data (results)'!$B$10,H$15-2000,INDEX($M$2:$M$9,MATCH($B21&amp;$C21,$J$2:$J$9,0)),1,INDEX($N$2:$N$9,MATCH($B21&amp;$C21,$J$2:$J$9,0))))</f>
        <v>1.0738349326031802</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1.2243308176181482</v>
      </c>
      <c r="K21" s="561">
        <f ca="1">SUM(OFFSET('Output data (results)'!$B$10,K$15-2000+INDEX($I$2:$I$4,MATCH($B$1,$H$2:$H$4,0)),INDEX($M$2:$M$9,MATCH($B21&amp;$C21,$J$2:$J$9,0)),1,INDEX($N$2:$N$9,MATCH($B21&amp;$C21,$J$2:$J$9,0))))</f>
        <v>1.3047870298192183</v>
      </c>
      <c r="L21" s="561">
        <f ca="1">SUM(OFFSET('Output data (results)'!$B$10,L$15-2000+INDEX($I$2:$I$4,MATCH($B$1,$H$2:$H$4,0)),INDEX($M$2:$M$9,MATCH($B21&amp;$C21,$J$2:$J$9,0)),1,INDEX($N$2:$N$9,MATCH($B21&amp;$C21,$J$2:$J$9,0))))</f>
        <v>1.3507324441780368</v>
      </c>
      <c r="M21" s="561">
        <f ca="1">SUM(OFFSET('Output data (results)'!$B$10,M$15-2000+INDEX($I$2:$I$4,MATCH($B$1,$H$2:$H$4,0)),INDEX($M$2:$M$9,MATCH($B21&amp;$C21,$J$2:$J$9,0)),1,INDEX($N$2:$N$9,MATCH($B21&amp;$C21,$J$2:$J$9,0))))</f>
        <v>1.4323793483530216</v>
      </c>
      <c r="N21" s="561">
        <f ca="1">SUM(OFFSET('Output data (results)'!$B$10,N$15-2000+INDEX($I$2:$I$4,MATCH($B$1,$H$2:$H$4,0)),INDEX($M$2:$M$9,MATCH($B21&amp;$C21,$J$2:$J$9,0)),1,INDEX($N$2:$N$9,MATCH($B21&amp;$C21,$J$2:$J$9,0))))</f>
        <v>1.5122078398994065</v>
      </c>
      <c r="O21" s="561">
        <f ca="1">SUM(OFFSET('Output data (results)'!$B$10,O$15-2000+INDEX($I$2:$I$4,MATCH($B$1,$H$2:$H$4,0)),INDEX($M$2:$M$9,MATCH($B21&amp;$C21,$J$2:$J$9,0)),1,INDEX($N$2:$N$9,MATCH($B21&amp;$C21,$J$2:$J$9,0))))</f>
        <v>1.6033557612258942</v>
      </c>
      <c r="P21" s="561">
        <f ca="1">SUM(OFFSET('Output data (results)'!$B$10,P$15-2000+INDEX($I$2:$I$4,MATCH($B$1,$H$2:$H$4,0)),INDEX($M$2:$M$9,MATCH($B21&amp;$C21,$J$2:$J$9,0)),1,INDEX($N$2:$N$9,MATCH($B21&amp;$C21,$J$2:$J$9,0))))</f>
        <v>1.6951800742384577</v>
      </c>
      <c r="Q21" s="561">
        <f ca="1">SUM(OFFSET('Output data (results)'!$B$10,Q$15-2000+INDEX($I$2:$I$4,MATCH($B$1,$H$2:$H$4,0)),INDEX($M$2:$M$9,MATCH($B21&amp;$C21,$J$2:$J$9,0)),1,INDEX($N$2:$N$9,MATCH($B21&amp;$C21,$J$2:$J$9,0))))</f>
        <v>1.7880121867163949</v>
      </c>
      <c r="R21" s="561">
        <f ca="1">SUM(OFFSET('Output data (results)'!$B$10,R$15-2000+INDEX($I$2:$I$4,MATCH($B$1,$H$2:$H$4,0)),INDEX($M$2:$M$9,MATCH($B21&amp;$C21,$J$2:$J$9,0)),1,INDEX($N$2:$N$9,MATCH($B21&amp;$C21,$J$2:$J$9,0))))</f>
        <v>1.8811993213296481</v>
      </c>
      <c r="S21" s="561">
        <f ca="1">SUM(OFFSET('Output data (results)'!$B$10,S$15-2000+INDEX($I$2:$I$4,MATCH($B$1,$H$2:$H$4,0)),INDEX($M$2:$M$9,MATCH($B21&amp;$C21,$J$2:$J$9,0)),1,INDEX($N$2:$N$9,MATCH($B21&amp;$C21,$J$2:$J$9,0))))</f>
        <v>1.9751041554537596</v>
      </c>
      <c r="T21" s="561">
        <f ca="1">SUM(OFFSET('Output data (results)'!$B$10,T$15-2000+INDEX($I$2:$I$4,MATCH($B$1,$H$2:$H$4,0)),INDEX($M$2:$M$9,MATCH($B21&amp;$C21,$J$2:$J$9,0)),1,INDEX($N$2:$N$9,MATCH($B21&amp;$C21,$J$2:$J$9,0))))</f>
        <v>1.9880466463021036</v>
      </c>
      <c r="U21" s="561">
        <f ca="1">SUM(OFFSET('Output data (results)'!$B$10,U$15-2000+INDEX($I$2:$I$4,MATCH($B$1,$H$2:$H$4,0)),INDEX($M$2:$M$9,MATCH($B21&amp;$C21,$J$2:$J$9,0)),1,INDEX($N$2:$N$9,MATCH($B21&amp;$C21,$J$2:$J$9,0))))</f>
        <v>2.0024930836983041</v>
      </c>
      <c r="V21" s="561">
        <f ca="1">SUM(OFFSET('Output data (results)'!$B$10,V$15-2000+INDEX($I$2:$I$4,MATCH($B$1,$H$2:$H$4,0)),INDEX($M$2:$M$9,MATCH($B21&amp;$C21,$J$2:$J$9,0)),1,INDEX($N$2:$N$9,MATCH($B21&amp;$C21,$J$2:$J$9,0))))</f>
        <v>2.0169603782038839</v>
      </c>
      <c r="W21" s="561">
        <f ca="1">SUM(OFFSET('Output data (results)'!$B$10,W$15-2000+INDEX($I$2:$I$4,MATCH($B$1,$H$2:$H$4,0)),INDEX($M$2:$M$9,MATCH($B21&amp;$C21,$J$2:$J$9,0)),1,INDEX($N$2:$N$9,MATCH($B21&amp;$C21,$J$2:$J$9,0))))</f>
        <v>2.0335905987263194</v>
      </c>
      <c r="X21" s="561">
        <f ca="1">SUM(OFFSET('Output data (results)'!$B$10,X$15-2000+INDEX($I$2:$I$4,MATCH($B$1,$H$2:$H$4,0)),INDEX($M$2:$M$9,MATCH($B21&amp;$C21,$J$2:$J$9,0)),1,INDEX($N$2:$N$9,MATCH($B21&amp;$C21,$J$2:$J$9,0))))</f>
        <v>2.0508604584299861</v>
      </c>
      <c r="Y21" s="561">
        <f ca="1">SUM(OFFSET('Output data (results)'!$B$10,Y$15-2000+INDEX($I$2:$I$4,MATCH($B$1,$H$2:$H$4,0)),INDEX($M$2:$M$9,MATCH($B21&amp;$C21,$J$2:$J$9,0)),1,INDEX($N$2:$N$9,MATCH($B21&amp;$C21,$J$2:$J$9,0))))</f>
        <v>2.0687085912369105</v>
      </c>
      <c r="Z21" s="561">
        <f ca="1">SUM(OFFSET('Output data (results)'!$B$10,Z$15-2000+INDEX($I$2:$I$4,MATCH($B$1,$H$2:$H$4,0)),INDEX($M$2:$M$9,MATCH($B21&amp;$C21,$J$2:$J$9,0)),1,INDEX($N$2:$N$9,MATCH($B21&amp;$C21,$J$2:$J$9,0))))</f>
        <v>2.0870656614747265</v>
      </c>
      <c r="AA21" s="561">
        <f ca="1">SUM(OFFSET('Output data (results)'!$B$10,AA$15-2000+INDEX($I$2:$I$4,MATCH($B$1,$H$2:$H$4,0)),INDEX($M$2:$M$9,MATCH($B21&amp;$C21,$J$2:$J$9,0)),1,INDEX($N$2:$N$9,MATCH($B21&amp;$C21,$J$2:$J$9,0))))</f>
        <v>2.1043795432579877</v>
      </c>
      <c r="AB21" s="561">
        <f ca="1">SUM(OFFSET('Output data (results)'!$B$10,AB$15-2000+INDEX($I$2:$I$4,MATCH($B$1,$H$2:$H$4,0)),INDEX($M$2:$M$9,MATCH($B21&amp;$C21,$J$2:$J$9,0)),1,INDEX($N$2:$N$9,MATCH($B21&amp;$C21,$J$2:$J$9,0))))</f>
        <v>2.1224000934727121</v>
      </c>
      <c r="AC21" s="561">
        <f ca="1">SUM(OFFSET('Output data (results)'!$B$10,AC$15-2000+INDEX($I$2:$I$4,MATCH($B$1,$H$2:$H$4,0)),INDEX($M$2:$M$9,MATCH($B21&amp;$C21,$J$2:$J$9,0)),1,INDEX($N$2:$N$9,MATCH($B21&amp;$C21,$J$2:$J$9,0))))</f>
        <v>2.1416707077713601</v>
      </c>
      <c r="AD21" s="561">
        <f ca="1">SUM(OFFSET('Output data (results)'!$B$10,AD$15-2000+INDEX($I$2:$I$4,MATCH($B$1,$H$2:$H$4,0)),INDEX($M$2:$M$9,MATCH($B21&amp;$C21,$J$2:$J$9,0)),1,INDEX($N$2:$N$9,MATCH($B21&amp;$C21,$J$2:$J$9,0))))</f>
        <v>2.1618486557046075</v>
      </c>
      <c r="AE21" s="561">
        <f ca="1">SUM(OFFSET('Output data (results)'!$B$10,AE$15-2000+INDEX($I$2:$I$4,MATCH($B$1,$H$2:$H$4,0)),INDEX($M$2:$M$9,MATCH($B21&amp;$C21,$J$2:$J$9,0)),1,INDEX($N$2:$N$9,MATCH($B21&amp;$C21,$J$2:$J$9,0))))</f>
        <v>2.1817824915727186</v>
      </c>
      <c r="AF21" s="561">
        <f ca="1">SUM(OFFSET('Output data (results)'!$B$10,AF$15-2000+INDEX($I$2:$I$4,MATCH($B$1,$H$2:$H$4,0)),INDEX($M$2:$M$9,MATCH($B21&amp;$C21,$J$2:$J$9,0)),1,INDEX($N$2:$N$9,MATCH($B21&amp;$C21,$J$2:$J$9,0))))</f>
        <v>2.2021159037081235</v>
      </c>
      <c r="AG21" s="561">
        <f ca="1">SUM(OFFSET('Output data (results)'!$B$10,AG$15-2000+INDEX($I$2:$I$4,MATCH($B$1,$H$2:$H$4,0)),INDEX($M$2:$M$9,MATCH($B21&amp;$C21,$J$2:$J$9,0)),1,INDEX($N$2:$N$9,MATCH($B21&amp;$C21,$J$2:$J$9,0))))</f>
        <v>2.2231799772301732</v>
      </c>
      <c r="AH21" s="561">
        <f ca="1">SUM(OFFSET('Output data (results)'!$B$10,AH$15-2000+INDEX($I$2:$I$4,MATCH($B$1,$H$2:$H$4,0)),INDEX($M$2:$M$9,MATCH($B21&amp;$C21,$J$2:$J$9,0)),1,INDEX($N$2:$N$9,MATCH($B21&amp;$C21,$J$2:$J$9,0))))</f>
        <v>2.2452838050538695</v>
      </c>
      <c r="AI21" s="561">
        <f ca="1">SUM(OFFSET('Output data (results)'!$B$10,AI$15-2000+INDEX($I$2:$I$4,MATCH($B$1,$H$2:$H$4,0)),INDEX($M$2:$M$9,MATCH($B21&amp;$C21,$J$2:$J$9,0)),1,INDEX($N$2:$N$9,MATCH($B21&amp;$C21,$J$2:$J$9,0))))</f>
        <v>2.2686634651359676</v>
      </c>
      <c r="AJ21" s="561">
        <f ca="1">SUM(OFFSET('Output data (results)'!$B$10,AJ$15-2000+INDEX($I$2:$I$4,MATCH($B$1,$H$2:$H$4,0)),INDEX($M$2:$M$9,MATCH($B21&amp;$C21,$J$2:$J$9,0)),1,INDEX($N$2:$N$9,MATCH($B21&amp;$C21,$J$2:$J$9,0))))</f>
        <v>2.2932471837364452</v>
      </c>
      <c r="AK21" s="561">
        <f ca="1">SUM(OFFSET('Output data (results)'!$B$10,AK$15-2000+INDEX($I$2:$I$4,MATCH($B$1,$H$2:$H$4,0)),INDEX($M$2:$M$9,MATCH($B21&amp;$C21,$J$2:$J$9,0)),1,INDEX($N$2:$N$9,MATCH($B21&amp;$C21,$J$2:$J$9,0))))</f>
        <v>2.3195256589324518</v>
      </c>
      <c r="AL21" s="561">
        <f ca="1">SUM(OFFSET('Output data (results)'!$B$10,AL$15-2000+INDEX($I$2:$I$4,MATCH($B$1,$H$2:$H$4,0)),INDEX($M$2:$M$9,MATCH($B21&amp;$C21,$J$2:$J$9,0)),1,INDEX($N$2:$N$9,MATCH($B21&amp;$C21,$J$2:$J$9,0))))</f>
        <v>2.3472093318126515</v>
      </c>
      <c r="AM21" s="561">
        <f ca="1">SUM(OFFSET('Output data (results)'!$B$10,AM$15-2000+INDEX($I$2:$I$4,MATCH($B$1,$H$2:$H$4,0)),INDEX($M$2:$M$9,MATCH($B21&amp;$C21,$J$2:$J$9,0)),1,INDEX($N$2:$N$9,MATCH($B21&amp;$C21,$J$2:$J$9,0))))</f>
        <v>2.3761537857779222</v>
      </c>
      <c r="AN21" s="561">
        <f ca="1">SUM(OFFSET('Output data (results)'!$B$10,AN$15-2000+INDEX($I$2:$I$4,MATCH($B$1,$H$2:$H$4,0)),INDEX($M$2:$M$9,MATCH($B21&amp;$C21,$J$2:$J$9,0)),1,INDEX($N$2:$N$9,MATCH($B21&amp;$C21,$J$2:$J$9,0))))</f>
        <v>2.4051571373087874</v>
      </c>
      <c r="AO21" s="561">
        <f ca="1">SUM(OFFSET('Output data (results)'!$B$10,AO$15-2000+INDEX($I$2:$I$4,MATCH($B$1,$H$2:$H$4,0)),INDEX($M$2:$M$9,MATCH($B21&amp;$C21,$J$2:$J$9,0)),1,INDEX($N$2:$N$9,MATCH($B21&amp;$C21,$J$2:$J$9,0))))</f>
        <v>2.4355417235098469</v>
      </c>
      <c r="AP21" s="561">
        <f ca="1">SUM(OFFSET('Output data (results)'!$B$10,AP$15-2000+INDEX($I$2:$I$4,MATCH($B$1,$H$2:$H$4,0)),INDEX($M$2:$M$9,MATCH($B21&amp;$C21,$J$2:$J$9,0)),1,INDEX($N$2:$N$9,MATCH($B21&amp;$C21,$J$2:$J$9,0))))</f>
        <v>2.4676313313333473</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27.460951567532778</v>
      </c>
      <c r="D5" s="196" t="s">
        <v>470</v>
      </c>
    </row>
    <row r="6" spans="1:14" ht="31.5">
      <c r="A6" s="189" t="s">
        <v>570</v>
      </c>
      <c r="B6" s="454" t="str">
        <f>B5</f>
        <v>ton industrial waste/Rmill GDP</v>
      </c>
      <c r="C6" s="406">
        <f>'Waste Summary 2017 SASOW'!B36</f>
        <v>11.77088647148488</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6"/>
      <c r="B33" s="1703" t="s">
        <v>485</v>
      </c>
      <c r="C33" s="1704"/>
      <c r="D33" s="1704"/>
      <c r="E33" s="1704"/>
      <c r="F33" s="1705"/>
      <c r="G33" s="1703" t="s">
        <v>532</v>
      </c>
      <c r="H33" s="1704"/>
      <c r="I33" s="1705"/>
      <c r="J33" s="417"/>
      <c r="L33" s="417"/>
      <c r="M33" s="417"/>
      <c r="N33" s="332"/>
      <c r="O33" s="332"/>
      <c r="P33" s="332"/>
    </row>
    <row r="34" spans="1:29" ht="16.5" thickBot="1">
      <c r="A34" s="1707"/>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8" t="s">
        <v>615</v>
      </c>
      <c r="B41" s="1709"/>
      <c r="C41" s="1710"/>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2" t="s">
        <v>527</v>
      </c>
      <c r="C47" s="1723"/>
      <c r="D47" s="1723"/>
      <c r="E47" s="1724"/>
      <c r="F47" s="1110" t="s">
        <v>529</v>
      </c>
      <c r="G47" s="1110"/>
      <c r="H47" s="1110"/>
      <c r="I47" s="1711" t="s">
        <v>631</v>
      </c>
      <c r="J47" s="1711"/>
      <c r="K47" s="1711"/>
      <c r="L47" s="1711"/>
      <c r="M47" s="1712"/>
      <c r="N47" s="1713" t="s">
        <v>530</v>
      </c>
      <c r="O47" s="1711"/>
      <c r="P47" s="1711"/>
      <c r="Q47" s="1711"/>
      <c r="R47" s="1711"/>
      <c r="S47" s="1711"/>
      <c r="T47" s="1711"/>
      <c r="U47" s="1711"/>
      <c r="V47" s="1711"/>
      <c r="W47" s="1711"/>
      <c r="X47" s="1711"/>
      <c r="Y47" s="1711"/>
      <c r="Z47" s="1711"/>
      <c r="AA47" s="1711"/>
      <c r="AB47" s="1711"/>
      <c r="AC47" s="1712"/>
    </row>
    <row r="48" spans="1:29" ht="94.5">
      <c r="A48" s="1720"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14" t="s">
        <v>481</v>
      </c>
      <c r="O48" s="1715"/>
      <c r="P48" s="1715"/>
      <c r="Q48" s="1715"/>
      <c r="R48" s="1715"/>
      <c r="S48" s="1715"/>
      <c r="T48" s="1715"/>
      <c r="U48" s="1716"/>
      <c r="V48" s="1717" t="s">
        <v>746</v>
      </c>
      <c r="W48" s="1718"/>
      <c r="X48" s="1718"/>
      <c r="Y48" s="1718"/>
      <c r="Z48" s="1718"/>
      <c r="AA48" s="1718"/>
      <c r="AB48" s="1718"/>
      <c r="AC48" s="1719"/>
    </row>
    <row r="49" spans="1:29" ht="39" customHeight="1" thickBot="1">
      <c r="A49" s="1721"/>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27.460951567532778</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27.460951567532778</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27.460951567532778</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27.460951567532778</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27.460951567532778</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27.460951567532778</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27.460951567532778</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27.460951567532778</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27.460951567532778</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27.460951567532778</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27.460951567532778</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27.460951567532778</v>
      </c>
      <c r="K61" s="1296">
        <f t="shared" si="15"/>
        <v>4427.193176406</v>
      </c>
      <c r="L61" s="1296">
        <f t="shared" si="23"/>
        <v>16465.434945113044</v>
      </c>
      <c r="M61" s="1297">
        <f t="shared" si="16"/>
        <v>16465.434945113044</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27.460951567532778</v>
      </c>
      <c r="K62" s="1296">
        <f t="shared" si="15"/>
        <v>4546.4991761280007</v>
      </c>
      <c r="L62" s="1296">
        <f t="shared" si="23"/>
        <v>17482.650267105408</v>
      </c>
      <c r="M62" s="1297">
        <f t="shared" si="16"/>
        <v>17482.650267105408</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27.460951567532778</v>
      </c>
      <c r="K63" s="1296">
        <f t="shared" si="15"/>
        <v>4665.8051758500005</v>
      </c>
      <c r="L63" s="1296">
        <f t="shared" si="23"/>
        <v>18771.753202357526</v>
      </c>
      <c r="M63" s="1297">
        <f t="shared" si="16"/>
        <v>18771.753202357526</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27.460951567532778</v>
      </c>
      <c r="K64" s="1296">
        <f t="shared" si="15"/>
        <v>4785.1111755720003</v>
      </c>
      <c r="L64" s="1296">
        <f t="shared" si="23"/>
        <v>20262.189422068226</v>
      </c>
      <c r="M64" s="1297">
        <f t="shared" si="16"/>
        <v>20262.189422068226</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27.460951567532778</v>
      </c>
      <c r="K65" s="1296">
        <f t="shared" si="15"/>
        <v>4904.4171752940001</v>
      </c>
      <c r="L65" s="1296">
        <f t="shared" si="23"/>
        <v>21502.794818695162</v>
      </c>
      <c r="M65" s="1297">
        <f t="shared" si="16"/>
        <v>21502.794818695162</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27.460951567532778</v>
      </c>
      <c r="K66" s="1296">
        <f t="shared" si="15"/>
        <v>5058.5238303599999</v>
      </c>
      <c r="L66" s="1296">
        <f t="shared" si="23"/>
        <v>22457.155138769358</v>
      </c>
      <c r="M66" s="1297">
        <f t="shared" si="16"/>
        <v>22457.155138769358</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27.460951567532778</v>
      </c>
      <c r="K67" s="1296">
        <f t="shared" si="15"/>
        <v>5214.2588696016001</v>
      </c>
      <c r="L67" s="1296">
        <f t="shared" si="23"/>
        <v>24073.30136251908</v>
      </c>
      <c r="M67" s="1297">
        <f t="shared" si="16"/>
        <v>24073.30136251908</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27.460951567532778</v>
      </c>
      <c r="K68" s="1296">
        <f t="shared" si="15"/>
        <v>5371.1272473768013</v>
      </c>
      <c r="L68" s="1296">
        <f t="shared" si="23"/>
        <v>25073.17264951922</v>
      </c>
      <c r="M68" s="1297">
        <f t="shared" si="16"/>
        <v>25073.17264951922</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27.460951567532778</v>
      </c>
      <c r="K69" s="1296">
        <f t="shared" si="15"/>
        <v>5529.1289636856</v>
      </c>
      <c r="L69" s="1296">
        <f t="shared" si="23"/>
        <v>26255.580999972663</v>
      </c>
      <c r="M69" s="1297">
        <f t="shared" si="16"/>
        <v>26255.580999972663</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27.460951567532778</v>
      </c>
      <c r="K70" s="1296">
        <f t="shared" si="15"/>
        <v>5688.2640185279997</v>
      </c>
      <c r="L70" s="1296">
        <f t="shared" si="23"/>
        <v>27633.650888912205</v>
      </c>
      <c r="M70" s="1297">
        <f t="shared" si="16"/>
        <v>27633.650888912205</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27.460951567532778</v>
      </c>
      <c r="K71" s="1296">
        <f t="shared" si="15"/>
        <v>11903.214468600001</v>
      </c>
      <c r="L71" s="1296">
        <f t="shared" si="23"/>
        <v>28816.086638901856</v>
      </c>
      <c r="M71" s="1297">
        <f t="shared" si="16"/>
        <v>28816.086638901856</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27.460951567532778</v>
      </c>
      <c r="K72" s="1296">
        <f t="shared" si="15"/>
        <v>12179.1760818</v>
      </c>
      <c r="L72" s="1296">
        <f t="shared" si="23"/>
        <v>29292.924302304073</v>
      </c>
      <c r="M72" s="1297">
        <f t="shared" si="16"/>
        <v>29292.924302304073</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27.460951567532778</v>
      </c>
      <c r="K73" s="1296">
        <f t="shared" si="15"/>
        <v>12458.2975608</v>
      </c>
      <c r="L73" s="1296">
        <f t="shared" si="23"/>
        <v>30632.196160183299</v>
      </c>
      <c r="M73" s="1297">
        <f t="shared" si="16"/>
        <v>30632.196160183299</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27.460951567532778</v>
      </c>
      <c r="K74" s="1296">
        <f t="shared" si="15"/>
        <v>12739.525617000001</v>
      </c>
      <c r="L74" s="1296">
        <f t="shared" si="23"/>
        <v>32504.146350132454</v>
      </c>
      <c r="M74" s="1297">
        <f t="shared" si="16"/>
        <v>32504.146350132454</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27.460951567532778</v>
      </c>
      <c r="K75" s="1296">
        <f t="shared" si="15"/>
        <v>13022.860250400001</v>
      </c>
      <c r="L75" s="1296">
        <f t="shared" si="23"/>
        <v>33055.237306875191</v>
      </c>
      <c r="M75" s="1297">
        <f t="shared" si="16"/>
        <v>33055.237306875191</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27.460951567532778</v>
      </c>
      <c r="K76" s="1296">
        <f t="shared" si="15"/>
        <v>13307.248172400001</v>
      </c>
      <c r="L76" s="1296">
        <f t="shared" si="23"/>
        <v>33798.948431101897</v>
      </c>
      <c r="M76" s="1297">
        <f t="shared" si="16"/>
        <v>33798.948431101897</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27.460951567532778</v>
      </c>
      <c r="K77" s="1296">
        <f t="shared" si="15"/>
        <v>13590.582805800001</v>
      </c>
      <c r="L77" s="1296">
        <f t="shared" si="23"/>
        <v>33767.164733479352</v>
      </c>
      <c r="M77" s="1297">
        <f t="shared" si="16"/>
        <v>33767.164733479352</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27.460951567532778</v>
      </c>
      <c r="K78" s="1296">
        <f t="shared" si="15"/>
        <v>13879.710526499999</v>
      </c>
      <c r="L78" s="1296">
        <f t="shared" si="23"/>
        <v>34785.092448799973</v>
      </c>
      <c r="M78" s="1297">
        <f t="shared" si="16"/>
        <v>34785.092448799973</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27.460951567532778</v>
      </c>
      <c r="K79" s="1296">
        <f t="shared" si="15"/>
        <v>14188.324086299999</v>
      </c>
      <c r="L79" s="1296">
        <f t="shared" si="23"/>
        <v>36103.622704079455</v>
      </c>
      <c r="M79" s="1297">
        <f t="shared" si="16"/>
        <v>36103.622704079455</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27.460951567532778</v>
      </c>
      <c r="K80" s="1296">
        <f t="shared" si="15"/>
        <v>14522.743216800001</v>
      </c>
      <c r="L80" s="1296">
        <f t="shared" si="23"/>
        <v>38493.893762526277</v>
      </c>
      <c r="M80" s="1297">
        <f t="shared" si="16"/>
        <v>38493.893762526277</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27.460951567532778</v>
      </c>
      <c r="K81" s="1296">
        <f t="shared" si="15"/>
        <v>14880.3346965</v>
      </c>
      <c r="L81" s="1296">
        <f t="shared" si="23"/>
        <v>40557.450329484134</v>
      </c>
      <c r="M81" s="1297">
        <f t="shared" si="16"/>
        <v>40557.450329484134</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27.460951567532778</v>
      </c>
      <c r="K82" s="1296">
        <f t="shared" si="15"/>
        <v>15257.938659600002</v>
      </c>
      <c r="L82" s="1296">
        <f t="shared" si="23"/>
        <v>40401.956808779127</v>
      </c>
      <c r="M82" s="1297">
        <f t="shared" si="16"/>
        <v>40401.956808779127</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27.460951567532778</v>
      </c>
      <c r="K83" s="1296">
        <f t="shared" si="15"/>
        <v>15653.9751732</v>
      </c>
      <c r="L83" s="1296">
        <f t="shared" si="23"/>
        <v>39655.91670672669</v>
      </c>
      <c r="M83" s="1297">
        <f t="shared" si="16"/>
        <v>39655.91670672669</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27.460951567532778</v>
      </c>
      <c r="K84" s="1296">
        <f t="shared" si="15"/>
        <v>16065.284371499998</v>
      </c>
      <c r="L84" s="1296">
        <f t="shared" si="23"/>
        <v>41678.017468216567</v>
      </c>
      <c r="M84" s="1297">
        <f t="shared" si="16"/>
        <v>41678.017468216567</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27.460951567532778</v>
      </c>
      <c r="K85" s="1296">
        <f t="shared" si="15"/>
        <v>16488.1797444</v>
      </c>
      <c r="L85" s="1296">
        <f t="shared" si="23"/>
        <v>41173.095072187141</v>
      </c>
      <c r="M85" s="1297">
        <f t="shared" si="16"/>
        <v>41173.095072187141</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27.460951567532778</v>
      </c>
      <c r="K86" s="1296">
        <f t="shared" si="15"/>
        <v>16916.341560300003</v>
      </c>
      <c r="L86" s="1296">
        <f t="shared" si="23"/>
        <v>41180.438202288999</v>
      </c>
      <c r="M86" s="1297">
        <f t="shared" si="16"/>
        <v>41180.438202288999</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27.460951567532778</v>
      </c>
      <c r="K87" s="1296">
        <f t="shared" si="15"/>
        <v>17343.976731900002</v>
      </c>
      <c r="L87" s="1296">
        <f t="shared" si="23"/>
        <v>42045.530171766623</v>
      </c>
      <c r="M87" s="1297">
        <f t="shared" si="16"/>
        <v>42045.530171766623</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27.460951567532778</v>
      </c>
      <c r="K88" s="1296">
        <f t="shared" si="15"/>
        <v>17762.658950400004</v>
      </c>
      <c r="L88" s="1296">
        <f t="shared" si="23"/>
        <v>43811.498169910607</v>
      </c>
      <c r="M88" s="1297">
        <f t="shared" si="16"/>
        <v>43811.498169910607</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27.460951567532778</v>
      </c>
      <c r="K89" s="1296">
        <f t="shared" si="15"/>
        <v>18164.488551300001</v>
      </c>
      <c r="L89" s="1296">
        <f t="shared" si="23"/>
        <v>44860.688987904199</v>
      </c>
      <c r="M89" s="1297">
        <f t="shared" si="16"/>
        <v>44860.688987904199</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27.460951567532778</v>
      </c>
      <c r="K90" s="1296">
        <f t="shared" si="15"/>
        <v>18537.879360000003</v>
      </c>
      <c r="L90" s="1296">
        <f t="shared" si="23"/>
        <v>44718.128144145732</v>
      </c>
      <c r="M90" s="1297">
        <f t="shared" si="16"/>
        <v>44718.128144145732</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27.460951567532778</v>
      </c>
      <c r="K91" s="1296">
        <f t="shared" si="15"/>
        <v>18923.909631900002</v>
      </c>
      <c r="L91" s="1296">
        <f t="shared" si="23"/>
        <v>44262.79927654843</v>
      </c>
      <c r="M91" s="1297">
        <f t="shared" si="16"/>
        <v>44262.79927654843</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27.460951567532778</v>
      </c>
      <c r="K92" s="1296">
        <f t="shared" si="15"/>
        <v>19323.106011299998</v>
      </c>
      <c r="L92" s="1296">
        <f t="shared" si="23"/>
        <v>43316.878075344706</v>
      </c>
      <c r="M92" s="1297">
        <f t="shared" si="16"/>
        <v>43316.878075344706</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27.460951567532778</v>
      </c>
      <c r="K93" s="1296">
        <f t="shared" si="15"/>
        <v>19735.468498199996</v>
      </c>
      <c r="L93" s="1296">
        <f t="shared" si="23"/>
        <v>43851.200392094019</v>
      </c>
      <c r="M93" s="1297">
        <f t="shared" si="16"/>
        <v>43851.200392094019</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27.460951567532778</v>
      </c>
      <c r="K94" s="1296">
        <f t="shared" si="15"/>
        <v>20161.523736900002</v>
      </c>
      <c r="L94" s="1296">
        <f t="shared" si="23"/>
        <v>45254.439264640125</v>
      </c>
      <c r="M94" s="1297">
        <f t="shared" si="16"/>
        <v>45254.439264640125</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27.460951567532778</v>
      </c>
      <c r="K95" s="1296">
        <f t="shared" si="15"/>
        <v>20602.325015999999</v>
      </c>
      <c r="L95" s="1296">
        <f t="shared" si="23"/>
        <v>46657.32480828555</v>
      </c>
      <c r="M95" s="1297">
        <f t="shared" si="16"/>
        <v>46657.32480828555</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27.460951567532778</v>
      </c>
      <c r="K96" s="1296">
        <f t="shared" si="15"/>
        <v>21065.772000000001</v>
      </c>
      <c r="L96" s="1296">
        <f t="shared" si="23"/>
        <v>48663.589290272226</v>
      </c>
      <c r="M96" s="1297">
        <f t="shared" si="16"/>
        <v>48663.589290272226</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27.460951567532778</v>
      </c>
      <c r="K97" s="1296">
        <f t="shared" si="15"/>
        <v>21553.444621800001</v>
      </c>
      <c r="L97" s="1296">
        <f t="shared" si="23"/>
        <v>49928.843641540858</v>
      </c>
      <c r="M97" s="1297">
        <f t="shared" si="16"/>
        <v>49928.843641540858</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27.460951567532778</v>
      </c>
      <c r="K98" s="1296">
        <f t="shared" si="15"/>
        <v>22066.39617</v>
      </c>
      <c r="L98" s="1296">
        <f t="shared" si="23"/>
        <v>50178.488311604597</v>
      </c>
      <c r="M98" s="1297">
        <f t="shared" si="16"/>
        <v>50178.488311604597</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27.460951567532778</v>
      </c>
      <c r="K99" s="1296">
        <f t="shared" si="15"/>
        <v>22605.153288900001</v>
      </c>
      <c r="L99" s="1296">
        <f t="shared" si="23"/>
        <v>51382.770146880866</v>
      </c>
      <c r="M99" s="1297">
        <f t="shared" si="16"/>
        <v>51382.770146880866</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27.460951567532778</v>
      </c>
      <c r="K100" s="1677">
        <f t="shared" si="15"/>
        <v>25464.120000000003</v>
      </c>
      <c r="L100" s="1677">
        <f>C100*J100*1000/1000</f>
        <v>53540.848279114958</v>
      </c>
      <c r="M100" s="1678">
        <f t="shared" si="16"/>
        <v>53540.848279114958</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27.460951567532778</v>
      </c>
      <c r="K101" s="1681">
        <f t="shared" si="15"/>
        <v>25990.764299999999</v>
      </c>
      <c r="L101" s="1681">
        <f t="shared" ref="L101:L116" si="39">C101*J101*1000/1000</f>
        <v>54986.448273776776</v>
      </c>
      <c r="M101" s="756">
        <f t="shared" si="16"/>
        <v>54986.448273776776</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27.460951567532778</v>
      </c>
      <c r="K102" s="1681">
        <f t="shared" si="15"/>
        <v>26351.313090000003</v>
      </c>
      <c r="L102" s="1681">
        <f t="shared" si="39"/>
        <v>57021.157101691228</v>
      </c>
      <c r="M102" s="756">
        <f t="shared" si="16"/>
        <v>57021.157101691228</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27.460951567532778</v>
      </c>
      <c r="K103" s="1681">
        <f t="shared" si="15"/>
        <v>26688.712680000001</v>
      </c>
      <c r="L103" s="1681">
        <f t="shared" si="39"/>
        <v>58702.756149453206</v>
      </c>
      <c r="M103" s="756">
        <f t="shared" si="16"/>
        <v>58702.756149453206</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27.460951567532778</v>
      </c>
      <c r="K104" s="1681">
        <f t="shared" si="15"/>
        <v>27006.435450000001</v>
      </c>
      <c r="L104" s="1681">
        <f t="shared" si="39"/>
        <v>61376.404141048792</v>
      </c>
      <c r="M104" s="756">
        <f t="shared" si="16"/>
        <v>61376.404141048792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27.460951567532778</v>
      </c>
      <c r="K105" s="1681">
        <f t="shared" si="15"/>
        <v>27314.898540000002</v>
      </c>
      <c r="L105" s="1681">
        <f t="shared" si="39"/>
        <v>64615.271549852623</v>
      </c>
      <c r="M105" s="756">
        <f t="shared" si="16"/>
        <v>64615.271549852623</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27.460951567532778</v>
      </c>
      <c r="K106" s="1681">
        <f t="shared" si="15"/>
        <v>27623.361630000003</v>
      </c>
      <c r="L106" s="1681">
        <f t="shared" si="39"/>
        <v>68236.180623027467</v>
      </c>
      <c r="M106" s="756">
        <f t="shared" si="16"/>
        <v>68236.180623027467</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27.460951567532778</v>
      </c>
      <c r="K107" s="1681">
        <f t="shared" si="15"/>
        <v>27927.77361</v>
      </c>
      <c r="L107" s="1681">
        <f t="shared" si="39"/>
        <v>71893.964634264048</v>
      </c>
      <c r="M107" s="756">
        <f t="shared" si="16"/>
        <v>71893.964634264048</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27.460951567532778</v>
      </c>
      <c r="K108" s="1681">
        <f t="shared" si="15"/>
        <v>28237.972890000001</v>
      </c>
      <c r="L108" s="1681">
        <f t="shared" si="39"/>
        <v>74188.134649701416</v>
      </c>
      <c r="M108" s="756">
        <f t="shared" si="16"/>
        <v>74188.134649701416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27.460951567532778</v>
      </c>
      <c r="K109" s="1681">
        <f t="shared" si="15"/>
        <v>28542.963600000003</v>
      </c>
      <c r="L109" s="1681">
        <f t="shared" si="39"/>
        <v>73047.054863560799</v>
      </c>
      <c r="M109" s="756">
        <f t="shared" si="16"/>
        <v>73047.054863560799</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27.460951567532778</v>
      </c>
      <c r="K110" s="751">
        <f t="shared" si="15"/>
        <v>27898.357273411028</v>
      </c>
      <c r="L110" s="751">
        <f t="shared" si="39"/>
        <v>75267.488698967951</v>
      </c>
      <c r="M110" s="752">
        <f t="shared" si="16"/>
        <v>75267.488698967951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27.460951567532778</v>
      </c>
      <c r="K111" s="1681">
        <f>B111*I110</f>
        <v>28961.817814352566</v>
      </c>
      <c r="L111" s="1681">
        <f t="shared" si="39"/>
        <v>77739.39958410291</v>
      </c>
      <c r="M111" s="756">
        <f t="shared" si="16"/>
        <v>77739.39958410291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2917.022992162877</v>
      </c>
      <c r="D112" s="1113">
        <v>0</v>
      </c>
      <c r="E112" s="1100">
        <f t="shared" si="38"/>
        <v>0</v>
      </c>
      <c r="F112" s="754">
        <f t="shared" si="27"/>
        <v>0.71479999999999999</v>
      </c>
      <c r="G112" s="754">
        <f t="shared" si="28"/>
        <v>0.28959999999999997</v>
      </c>
      <c r="H112" s="755">
        <v>501</v>
      </c>
      <c r="I112" s="1299">
        <f t="shared" si="40"/>
        <v>520.80492521020824</v>
      </c>
      <c r="J112" s="1680">
        <f t="shared" si="22"/>
        <v>27.460951567532778</v>
      </c>
      <c r="K112" s="1681">
        <f t="shared" ref="K112:K150" si="41">B112*I112</f>
        <v>27251.34315873828</v>
      </c>
      <c r="L112" s="1681">
        <f t="shared" si="39"/>
        <v>80104.22710916432</v>
      </c>
      <c r="M112" s="756">
        <f t="shared" si="16"/>
        <v>80104.22710916432</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2992.2521408066518</v>
      </c>
      <c r="D113" s="1113">
        <v>0</v>
      </c>
      <c r="E113" s="1100">
        <f t="shared" si="38"/>
        <v>0</v>
      </c>
      <c r="F113" s="754">
        <f t="shared" si="27"/>
        <v>0.71479999999999999</v>
      </c>
      <c r="G113" s="754">
        <f t="shared" si="28"/>
        <v>0.28959999999999997</v>
      </c>
      <c r="H113" s="755">
        <v>501</v>
      </c>
      <c r="I113" s="1299">
        <f t="shared" si="40"/>
        <v>501.49656694694431</v>
      </c>
      <c r="J113" s="1680">
        <f t="shared" si="22"/>
        <v>27.460951567532778</v>
      </c>
      <c r="K113" s="1681">
        <f t="shared" si="41"/>
        <v>26631.667498723105</v>
      </c>
      <c r="L113" s="1681">
        <f t="shared" si="39"/>
        <v>82170.091116537733</v>
      </c>
      <c r="M113" s="756">
        <f t="shared" si="16"/>
        <v>82170.091116537733</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3051.9983666791086</v>
      </c>
      <c r="D114" s="1113">
        <v>0</v>
      </c>
      <c r="E114" s="1100">
        <f t="shared" si="38"/>
        <v>0</v>
      </c>
      <c r="F114" s="754">
        <f t="shared" si="27"/>
        <v>0.71479999999999999</v>
      </c>
      <c r="G114" s="754">
        <f t="shared" si="28"/>
        <v>0.28959999999999997</v>
      </c>
      <c r="H114" s="755">
        <v>501</v>
      </c>
      <c r="I114" s="1299">
        <f t="shared" si="40"/>
        <v>482.18820868368039</v>
      </c>
      <c r="J114" s="1680">
        <f t="shared" si="22"/>
        <v>27.460951567532778</v>
      </c>
      <c r="K114" s="1681">
        <f t="shared" si="41"/>
        <v>25995.907038649788</v>
      </c>
      <c r="L114" s="1681">
        <f t="shared" si="39"/>
        <v>83810.779331564147</v>
      </c>
      <c r="M114" s="756">
        <f t="shared" ref="M114:M116" si="42">C114*J114*1000/1000</f>
        <v>83810.779331564147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3100.2659993186726</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27.460951567532778</v>
      </c>
      <c r="K115" s="1681">
        <f t="shared" si="41"/>
        <v>25342.899296209085</v>
      </c>
      <c r="L115" s="1681">
        <f t="shared" si="39"/>
        <v>85136.25445375868</v>
      </c>
      <c r="M115" s="756">
        <f t="shared" si="42"/>
        <v>85136.25445375868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3134.4699640915173</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27.460951567532778</v>
      </c>
      <c r="K116" s="1681">
        <f t="shared" si="41"/>
        <v>24671.419987892194</v>
      </c>
      <c r="L116" s="1681">
        <f t="shared" si="39"/>
        <v>86075.527873803367</v>
      </c>
      <c r="M116" s="756">
        <f t="shared" si="42"/>
        <v>86075.527873803367</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3186.4145045894702</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11.77088647148488</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3234.8901062179734</v>
      </c>
      <c r="D118" s="1667">
        <f>INDEX(Drivers!$A$25:$AM$25,1,$A118-2011)/INDEX(Drivers!$A$25:$AM$25,1,$A118-2012)*D117</f>
        <v>48329934.380163118</v>
      </c>
      <c r="E118" s="762">
        <f>D118</f>
        <v>48329934.380163118</v>
      </c>
      <c r="F118" s="1120"/>
      <c r="G118" s="1120"/>
      <c r="H118" s="1121"/>
      <c r="I118" s="1294">
        <f t="shared" ref="I118:I150" si="51">I117</f>
        <v>424.26313389388866</v>
      </c>
      <c r="J118" s="1295">
        <f>$C$6</f>
        <v>11.77088647148488</v>
      </c>
      <c r="K118" s="1296">
        <f>B118*I118</f>
        <v>24367.977620226877</v>
      </c>
      <c r="L118" s="1296">
        <f>C118*J118+D118/1000</f>
        <v>86407.458568184549</v>
      </c>
      <c r="M118" s="1297">
        <f>C118*J118*1000/1000+E118/1000</f>
        <v>86407.458568184549</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3281.9371885478658</v>
      </c>
      <c r="D119" s="1661">
        <f>INDEX(Drivers!$A$25:$AM$25,1,$A119-2011)/INDEX(Drivers!$A$25:$AM$25,1,$A119-2012)*D118</f>
        <v>48002205.380408831</v>
      </c>
      <c r="E119" s="762">
        <f t="shared" ref="E119:E150" si="52">D119</f>
        <v>48002205.380408831</v>
      </c>
      <c r="F119" s="1122"/>
      <c r="G119" s="1122"/>
      <c r="H119" s="1123"/>
      <c r="I119" s="1294">
        <f t="shared" si="51"/>
        <v>424.26313389388866</v>
      </c>
      <c r="J119" s="1295">
        <f t="shared" ref="J119:J150" si="53">$C$6</f>
        <v>11.77088647148488</v>
      </c>
      <c r="K119" s="1296">
        <f t="shared" si="41"/>
        <v>24762.047773130591</v>
      </c>
      <c r="L119" s="1296">
        <f t="shared" ref="L119:L150" si="54">C119*J119*1000/1000+D119/1000</f>
        <v>86633.515433350025</v>
      </c>
      <c r="M119" s="1297">
        <f t="shared" ref="M119:M150" si="55">C119*J119*1000/1000+E119/1000</f>
        <v>86633.515433350025</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3041.2887390260316</v>
      </c>
      <c r="D120" s="1661">
        <f>INDEX(Drivers!$A$25:$AM$25,1,$A120-2011)/INDEX(Drivers!$A$25:$AM$25,1,$A120-2012)*D119</f>
        <v>46272916.150132425</v>
      </c>
      <c r="E120" s="762">
        <f t="shared" si="52"/>
        <v>46272916.150132425</v>
      </c>
      <c r="F120" s="1122"/>
      <c r="G120" s="1122"/>
      <c r="H120" s="1123"/>
      <c r="I120" s="1294">
        <f t="shared" si="51"/>
        <v>424.26313389388866</v>
      </c>
      <c r="J120" s="1295">
        <f t="shared" si="53"/>
        <v>11.77088647148488</v>
      </c>
      <c r="K120" s="1296">
        <f t="shared" si="41"/>
        <v>25162.490686541139</v>
      </c>
      <c r="L120" s="1296">
        <f t="shared" si="54"/>
        <v>82071.580624213253</v>
      </c>
      <c r="M120" s="1297">
        <f t="shared" si="55"/>
        <v>82071.580624213253</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59.991580449204264</v>
      </c>
      <c r="C121" s="1660">
        <f>INDEX(Drivers!$A$16:$AM$16,1,$A121-2011)</f>
        <v>3124.0453356348257</v>
      </c>
      <c r="D121" s="1661">
        <f>INDEX(Drivers!$A$25:$AM$25,1,$A121-2011)/INDEX(Drivers!$A$25:$AM$25,1,$A121-2012)*D120</f>
        <v>46867340.754761256</v>
      </c>
      <c r="E121" s="762">
        <f t="shared" si="52"/>
        <v>46867340.754761256</v>
      </c>
      <c r="F121" s="1122"/>
      <c r="G121" s="1122"/>
      <c r="H121" s="1123"/>
      <c r="I121" s="1294">
        <f t="shared" si="51"/>
        <v>424.26313389388866</v>
      </c>
      <c r="J121" s="1295">
        <f t="shared" si="53"/>
        <v>11.77088647148488</v>
      </c>
      <c r="K121" s="1296">
        <f t="shared" si="41"/>
        <v>25452.215928626742</v>
      </c>
      <c r="L121" s="1296">
        <f t="shared" si="54"/>
        <v>83640.123732290667</v>
      </c>
      <c r="M121" s="1297">
        <f t="shared" si="55"/>
        <v>83640.123732290667</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60.682333816399378</v>
      </c>
      <c r="C122" s="1660">
        <f>INDEX(Drivers!$A$16:$AM$16,1,$A122-2011)</f>
        <v>3203.6482685742712</v>
      </c>
      <c r="D122" s="1661">
        <f>INDEX(Drivers!$A$25:$AM$25,1,$A122-2011)/INDEX(Drivers!$A$25:$AM$25,1,$A122-2012)*D121</f>
        <v>46761499.391012542</v>
      </c>
      <c r="E122" s="762">
        <f t="shared" si="52"/>
        <v>46761499.391012542</v>
      </c>
      <c r="F122" s="1122"/>
      <c r="G122" s="1122"/>
      <c r="H122" s="1123"/>
      <c r="I122" s="1294">
        <f t="shared" si="51"/>
        <v>424.26313389388866</v>
      </c>
      <c r="J122" s="1295">
        <f t="shared" si="53"/>
        <v>11.77088647148488</v>
      </c>
      <c r="K122" s="1296">
        <f t="shared" si="41"/>
        <v>25745.277116940699</v>
      </c>
      <c r="L122" s="1296">
        <f t="shared" si="54"/>
        <v>84471.279454969394</v>
      </c>
      <c r="M122" s="1297">
        <f t="shared" si="55"/>
        <v>84471.279454969394</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61.381040636574369</v>
      </c>
      <c r="C123" s="1660">
        <f>INDEX(Drivers!$A$16:$AM$16,1,$A123-2011)</f>
        <v>3285.3162532788688</v>
      </c>
      <c r="D123" s="1661">
        <f>INDEX(Drivers!$A$25:$AM$25,1,$A123-2011)/INDEX(Drivers!$A$25:$AM$25,1,$A123-2012)*D122</f>
        <v>47518102.465945646</v>
      </c>
      <c r="E123" s="762">
        <f t="shared" si="52"/>
        <v>47518102.465945646</v>
      </c>
      <c r="F123" s="1122"/>
      <c r="G123" s="1122"/>
      <c r="H123" s="1123"/>
      <c r="I123" s="1294">
        <f t="shared" si="51"/>
        <v>424.26313389388866</v>
      </c>
      <c r="J123" s="1295">
        <f t="shared" si="53"/>
        <v>11.77088647148488</v>
      </c>
      <c r="K123" s="1296">
        <f t="shared" si="41"/>
        <v>26041.712662141173</v>
      </c>
      <c r="L123" s="1296">
        <f t="shared" si="54"/>
        <v>86189.187106215279</v>
      </c>
      <c r="M123" s="1297">
        <f t="shared" si="55"/>
        <v>86189.187106215279</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62.087792487153699</v>
      </c>
      <c r="C124" s="1660">
        <f>INDEX(Drivers!$A$16:$AM$16,1,$A124-2011)</f>
        <v>3372.8712894396804</v>
      </c>
      <c r="D124" s="1661">
        <f>INDEX(Drivers!$A$25:$AM$25,1,$A124-2011)/INDEX(Drivers!$A$25:$AM$25,1,$A124-2012)*D123</f>
        <v>48058532.430373028</v>
      </c>
      <c r="E124" s="762">
        <f t="shared" si="52"/>
        <v>48058532.430373028</v>
      </c>
      <c r="F124" s="1122"/>
      <c r="G124" s="1122"/>
      <c r="H124" s="1123"/>
      <c r="I124" s="1294">
        <f t="shared" si="51"/>
        <v>424.26313389388866</v>
      </c>
      <c r="J124" s="1295">
        <f t="shared" si="53"/>
        <v>11.77088647148488</v>
      </c>
      <c r="K124" s="1296">
        <f t="shared" si="41"/>
        <v>26341.561417153265</v>
      </c>
      <c r="L124" s="1296">
        <f t="shared" si="54"/>
        <v>87760.217461298336</v>
      </c>
      <c r="M124" s="1297">
        <f t="shared" si="55"/>
        <v>87760.217461298336</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62.802682000000026</v>
      </c>
      <c r="C125" s="1660">
        <f>INDEX(Drivers!$A$16:$AM$16,1,$A125-2011)</f>
        <v>3469.1978221051486</v>
      </c>
      <c r="D125" s="1661">
        <f>INDEX(Drivers!$A$25:$AM$25,1,$A125-2011)/INDEX(Drivers!$A$25:$AM$25,1,$A125-2012)*D124</f>
        <v>48067893.250297412</v>
      </c>
      <c r="E125" s="762">
        <f t="shared" si="52"/>
        <v>48067893.250297412</v>
      </c>
      <c r="F125" s="1122"/>
      <c r="G125" s="1122"/>
      <c r="H125" s="1123"/>
      <c r="I125" s="1294">
        <f t="shared" si="51"/>
        <v>424.26313389388866</v>
      </c>
      <c r="J125" s="1295">
        <f t="shared" si="53"/>
        <v>11.77088647148488</v>
      </c>
      <c r="K125" s="1296">
        <f t="shared" si="41"/>
        <v>26644.862682261322</v>
      </c>
      <c r="L125" s="1296">
        <f t="shared" si="54"/>
        <v>88903.426961419726</v>
      </c>
      <c r="M125" s="1297">
        <f t="shared" si="55"/>
        <v>88903.426961419726</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63.421065342005143</v>
      </c>
      <c r="C126" s="1660">
        <f>INDEX(Drivers!$A$16:$AM$16,1,$A126-2011)</f>
        <v>3568.6143300345457</v>
      </c>
      <c r="D126" s="1661">
        <f>INDEX(Drivers!$A$25:$AM$25,1,$A126-2011)/INDEX(Drivers!$A$25:$AM$25,1,$A126-2012)*D125</f>
        <v>47214250.183632493</v>
      </c>
      <c r="E126" s="762">
        <f t="shared" si="52"/>
        <v>47214250.183632493</v>
      </c>
      <c r="F126" s="1122"/>
      <c r="G126" s="1122"/>
      <c r="H126" s="1123"/>
      <c r="I126" s="1294">
        <f t="shared" si="51"/>
        <v>424.26313389388866</v>
      </c>
      <c r="J126" s="1295">
        <f t="shared" si="53"/>
        <v>11.77088647148488</v>
      </c>
      <c r="K126" s="1296">
        <f t="shared" si="41"/>
        <v>26907.219936888188</v>
      </c>
      <c r="L126" s="1296">
        <f t="shared" si="54"/>
        <v>89220.004322983208</v>
      </c>
      <c r="M126" s="1297">
        <f t="shared" si="55"/>
        <v>89220.004322983208</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64.045537563425796</v>
      </c>
      <c r="C127" s="1660">
        <f>INDEX(Drivers!$A$16:$AM$16,1,$A127-2011)</f>
        <v>3674.2774167399657</v>
      </c>
      <c r="D127" s="1661">
        <f>INDEX(Drivers!$A$25:$AM$25,1,$A127-2011)/INDEX(Drivers!$A$25:$AM$25,1,$A127-2012)*D126</f>
        <v>46342627.412279971</v>
      </c>
      <c r="E127" s="762">
        <f t="shared" si="52"/>
        <v>46342627.412279971</v>
      </c>
      <c r="F127" s="1122"/>
      <c r="G127" s="1122"/>
      <c r="H127" s="1123"/>
      <c r="I127" s="1294">
        <f t="shared" si="51"/>
        <v>424.26313389388866</v>
      </c>
      <c r="J127" s="1295">
        <f t="shared" si="53"/>
        <v>11.77088647148488</v>
      </c>
      <c r="K127" s="1296">
        <f t="shared" si="41"/>
        <v>27172.160478577796</v>
      </c>
      <c r="L127" s="1296">
        <f t="shared" si="54"/>
        <v>89592.12974946684</v>
      </c>
      <c r="M127" s="1297">
        <f t="shared" si="55"/>
        <v>89592.12974946684</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64.676158618096451</v>
      </c>
      <c r="C128" s="1660">
        <f>INDEX(Drivers!$A$16:$AM$16,1,$A128-2011)</f>
        <v>3786.9238480374697</v>
      </c>
      <c r="D128" s="1661">
        <f>INDEX(Drivers!$A$25:$AM$25,1,$A128-2011)/INDEX(Drivers!$A$25:$AM$25,1,$A128-2012)*D127</f>
        <v>47016036.124858685</v>
      </c>
      <c r="E128" s="762">
        <f t="shared" si="52"/>
        <v>47016036.124858685</v>
      </c>
      <c r="F128" s="1122"/>
      <c r="G128" s="1122"/>
      <c r="H128" s="1123"/>
      <c r="I128" s="1294">
        <f t="shared" si="51"/>
        <v>424.26313389388866</v>
      </c>
      <c r="J128" s="1295">
        <f t="shared" si="53"/>
        <v>11.77088647148488</v>
      </c>
      <c r="K128" s="1296">
        <f t="shared" si="41"/>
        <v>27439.709743531836</v>
      </c>
      <c r="L128" s="1296">
        <f t="shared" si="54"/>
        <v>91591.486816266406</v>
      </c>
      <c r="M128" s="1297">
        <f t="shared" si="55"/>
        <v>91591.486816266406</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65.31298905018393</v>
      </c>
      <c r="C129" s="1660">
        <f>INDEX(Drivers!$A$16:$AM$16,1,$A129-2011)</f>
        <v>3912.6600480250477</v>
      </c>
      <c r="D129" s="1661">
        <f>INDEX(Drivers!$A$25:$AM$25,1,$A129-2011)/INDEX(Drivers!$A$25:$AM$25,1,$A129-2012)*D128</f>
        <v>47584252.923668914</v>
      </c>
      <c r="E129" s="762">
        <f t="shared" si="52"/>
        <v>47584252.923668914</v>
      </c>
      <c r="F129" s="1122"/>
      <c r="G129" s="1122"/>
      <c r="H129" s="1123"/>
      <c r="I129" s="1294">
        <f t="shared" si="51"/>
        <v>424.26313389388866</v>
      </c>
      <c r="J129" s="1295">
        <f t="shared" si="53"/>
        <v>11.77088647148488</v>
      </c>
      <c r="K129" s="1296">
        <f t="shared" si="41"/>
        <v>27709.893418408268</v>
      </c>
      <c r="L129" s="1296">
        <f t="shared" si="54"/>
        <v>93639.730150486328</v>
      </c>
      <c r="M129" s="1297">
        <f t="shared" si="55"/>
        <v>93639.730150486328</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65.956090000000003</v>
      </c>
      <c r="C130" s="1660">
        <f>INDEX(Drivers!$A$16:$AM$16,1,$A130-2011)</f>
        <v>4038.577780220473</v>
      </c>
      <c r="D130" s="1661">
        <f>INDEX(Drivers!$A$25:$AM$25,1,$A130-2011)/INDEX(Drivers!$A$25:$AM$25,1,$A130-2012)*D129</f>
        <v>47515343.951691307</v>
      </c>
      <c r="E130" s="762">
        <f t="shared" si="52"/>
        <v>47515343.951691307</v>
      </c>
      <c r="F130" s="1122"/>
      <c r="G130" s="1122"/>
      <c r="H130" s="1123"/>
      <c r="I130" s="1294">
        <f t="shared" si="51"/>
        <v>424.26313389388866</v>
      </c>
      <c r="J130" s="1295">
        <f t="shared" si="53"/>
        <v>11.77088647148488</v>
      </c>
      <c r="K130" s="1296">
        <f t="shared" si="41"/>
        <v>27982.737442787373</v>
      </c>
      <c r="L130" s="1296">
        <f t="shared" si="54"/>
        <v>95052.984508927912</v>
      </c>
      <c r="M130" s="1297">
        <f t="shared" si="55"/>
        <v>95052.984508927912</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66.518977190687664</v>
      </c>
      <c r="C131" s="1660">
        <f>INDEX(Drivers!$A$16:$AM$16,1,$A131-2011)</f>
        <v>4183.320783363688</v>
      </c>
      <c r="D131" s="1661">
        <f>INDEX(Drivers!$A$25:$AM$25,1,$A131-2011)/INDEX(Drivers!$A$25:$AM$25,1,$A131-2012)*D130</f>
        <v>46577086.636707537</v>
      </c>
      <c r="E131" s="762">
        <f t="shared" si="52"/>
        <v>46577086.636707537</v>
      </c>
      <c r="F131" s="1122"/>
      <c r="G131" s="1122"/>
      <c r="H131" s="1123"/>
      <c r="I131" s="1294">
        <f t="shared" si="51"/>
        <v>424.26313389388866</v>
      </c>
      <c r="J131" s="1295">
        <f t="shared" si="53"/>
        <v>11.77088647148488</v>
      </c>
      <c r="K131" s="1296">
        <f t="shared" si="41"/>
        <v>28221.549726337245</v>
      </c>
      <c r="L131" s="1296">
        <f t="shared" si="54"/>
        <v>95818.480651484701</v>
      </c>
      <c r="M131" s="1297">
        <f t="shared" si="55"/>
        <v>95818.480651484701</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67.08666821358311</v>
      </c>
      <c r="C132" s="1660">
        <f>INDEX(Drivers!$A$16:$AM$16,1,$A132-2011)</f>
        <v>4333.6309583850216</v>
      </c>
      <c r="D132" s="1661">
        <f>INDEX(Drivers!$A$25:$AM$25,1,$A132-2011)/INDEX(Drivers!$A$25:$AM$25,1,$A132-2012)*D131</f>
        <v>45644546.54822024</v>
      </c>
      <c r="E132" s="762">
        <f t="shared" si="52"/>
        <v>45644546.54822024</v>
      </c>
      <c r="F132" s="1122"/>
      <c r="G132" s="1122"/>
      <c r="H132" s="1123"/>
      <c r="I132" s="1294">
        <f t="shared" si="51"/>
        <v>424.26313389388866</v>
      </c>
      <c r="J132" s="1295">
        <f t="shared" si="53"/>
        <v>11.77088647148488</v>
      </c>
      <c r="K132" s="1296">
        <f t="shared" si="41"/>
        <v>28462.400098794296</v>
      </c>
      <c r="L132" s="1296">
        <f t="shared" si="54"/>
        <v>96655.224568682548</v>
      </c>
      <c r="M132" s="1297">
        <f t="shared" si="55"/>
        <v>96655.224568682548</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67.659204065895452</v>
      </c>
      <c r="C133" s="1660">
        <f>INDEX(Drivers!$A$16:$AM$16,1,$A133-2011)</f>
        <v>4488.9741986919034</v>
      </c>
      <c r="D133" s="1661">
        <f>INDEX(Drivers!$A$25:$AM$25,1,$A133-2011)/INDEX(Drivers!$A$25:$AM$25,1,$A133-2012)*D132</f>
        <v>44106865.137795135</v>
      </c>
      <c r="E133" s="762">
        <f t="shared" si="52"/>
        <v>44106865.137795135</v>
      </c>
      <c r="F133" s="1122"/>
      <c r="G133" s="1122"/>
      <c r="H133" s="1123"/>
      <c r="I133" s="1294">
        <f t="shared" si="51"/>
        <v>424.26313389388866</v>
      </c>
      <c r="J133" s="1295">
        <f t="shared" si="53"/>
        <v>11.77088647148488</v>
      </c>
      <c r="K133" s="1296">
        <f t="shared" si="41"/>
        <v>28705.305953762938</v>
      </c>
      <c r="L133" s="1296">
        <f t="shared" si="54"/>
        <v>96946.07080402234</v>
      </c>
      <c r="M133" s="1297">
        <f t="shared" si="55"/>
        <v>96946.07080402234</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68.236626094715163</v>
      </c>
      <c r="C134" s="1660">
        <f>INDEX(Drivers!$A$16:$AM$16,1,$A134-2011)</f>
        <v>4648.7470334265818</v>
      </c>
      <c r="D134" s="1661">
        <f>INDEX(Drivers!$A$25:$AM$25,1,$A134-2011)/INDEX(Drivers!$A$25:$AM$25,1,$A134-2012)*D133</f>
        <v>43027121.811283164</v>
      </c>
      <c r="E134" s="762">
        <f t="shared" si="52"/>
        <v>43027121.811283164</v>
      </c>
      <c r="F134" s="1122"/>
      <c r="G134" s="1122"/>
      <c r="H134" s="1123"/>
      <c r="I134" s="1294">
        <f t="shared" si="51"/>
        <v>424.26313389388866</v>
      </c>
      <c r="J134" s="1295">
        <f t="shared" si="53"/>
        <v>11.77088647148488</v>
      </c>
      <c r="K134" s="1296">
        <f t="shared" si="41"/>
        <v>28950.284833289355</v>
      </c>
      <c r="L134" s="1296">
        <f t="shared" si="54"/>
        <v>97746.995376399587</v>
      </c>
      <c r="M134" s="1297">
        <f t="shared" si="55"/>
        <v>97746.995376399587</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68.818976000000006</v>
      </c>
      <c r="C135" s="1660">
        <f>INDEX(Drivers!$A$16:$AM$16,1,$A135-2011)</f>
        <v>4799.4403595911344</v>
      </c>
      <c r="D135" s="1661">
        <f>INDEX(Drivers!$A$25:$AM$25,1,$A135-2011)/INDEX(Drivers!$A$25:$AM$25,1,$A135-2012)*D134</f>
        <v>42456998.900165863</v>
      </c>
      <c r="E135" s="762">
        <f t="shared" si="52"/>
        <v>42456998.900165863</v>
      </c>
      <c r="F135" s="1122"/>
      <c r="G135" s="1122"/>
      <c r="H135" s="1123"/>
      <c r="I135" s="1294">
        <f t="shared" si="51"/>
        <v>424.26313389388866</v>
      </c>
      <c r="J135" s="1295">
        <f t="shared" si="53"/>
        <v>11.77088647148488</v>
      </c>
      <c r="K135" s="1296">
        <f t="shared" si="41"/>
        <v>29197.354429128314</v>
      </c>
      <c r="L135" s="1296">
        <f t="shared" si="54"/>
        <v>98950.666499575673</v>
      </c>
      <c r="M135" s="1297">
        <f t="shared" si="55"/>
        <v>98950.666499575673</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69.322810489383542</v>
      </c>
      <c r="C136" s="1660">
        <f>INDEX(Drivers!$A$16:$AM$16,1,$A136-2011)</f>
        <v>4956.2842542859398</v>
      </c>
      <c r="D136" s="1661">
        <f>INDEX(Drivers!$A$25:$AM$25,1,$A136-2011)/INDEX(Drivers!$A$25:$AM$25,1,$A136-2012)*D135</f>
        <v>41219839.691941068</v>
      </c>
      <c r="E136" s="762">
        <f t="shared" si="52"/>
        <v>41219839.691941068</v>
      </c>
      <c r="F136" s="1122"/>
      <c r="G136" s="1122"/>
      <c r="H136" s="1123"/>
      <c r="I136" s="1294">
        <f t="shared" si="51"/>
        <v>424.26313389388866</v>
      </c>
      <c r="J136" s="1295">
        <f t="shared" si="53"/>
        <v>11.77088647148488</v>
      </c>
      <c r="K136" s="1296">
        <f t="shared" si="41"/>
        <v>29411.112828557998</v>
      </c>
      <c r="L136" s="1296">
        <f t="shared" si="54"/>
        <v>99559.698969548961</v>
      </c>
      <c r="M136" s="1297">
        <f t="shared" si="55"/>
        <v>99559.698969548961</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69.830333629884052</v>
      </c>
      <c r="C137" s="1660">
        <f>INDEX(Drivers!$A$16:$AM$16,1,$A137-2011)</f>
        <v>5124.0082229631989</v>
      </c>
      <c r="D137" s="1661">
        <f>INDEX(Drivers!$A$25:$AM$25,1,$A137-2011)/INDEX(Drivers!$A$25:$AM$25,1,$A137-2012)*D136</f>
        <v>38725570.23065158</v>
      </c>
      <c r="E137" s="762">
        <f t="shared" si="52"/>
        <v>38725570.23065158</v>
      </c>
      <c r="F137" s="1122"/>
      <c r="G137" s="1122"/>
      <c r="H137" s="1123"/>
      <c r="I137" s="1294">
        <f t="shared" si="51"/>
        <v>424.26313389388866</v>
      </c>
      <c r="J137" s="1295">
        <f t="shared" si="53"/>
        <v>11.77088647148488</v>
      </c>
      <c r="K137" s="1296">
        <f t="shared" si="41"/>
        <v>29626.436186670413</v>
      </c>
      <c r="L137" s="1296">
        <f t="shared" si="54"/>
        <v>99039.689302106388</v>
      </c>
      <c r="M137" s="1297">
        <f t="shared" si="55"/>
        <v>99039.689302106388</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70.341572426693446</v>
      </c>
      <c r="C138" s="1660">
        <f>INDEX(Drivers!$A$16:$AM$16,1,$A138-2011)</f>
        <v>5299.6292724366804</v>
      </c>
      <c r="D138" s="1661">
        <f>INDEX(Drivers!$A$25:$AM$25,1,$A138-2011)/INDEX(Drivers!$A$25:$AM$25,1,$A138-2012)*D137</f>
        <v>36022455.593038395</v>
      </c>
      <c r="E138" s="762">
        <f t="shared" si="52"/>
        <v>36022455.593038395</v>
      </c>
      <c r="F138" s="1122"/>
      <c r="G138" s="1122"/>
      <c r="H138" s="1123"/>
      <c r="I138" s="1294">
        <f t="shared" si="51"/>
        <v>424.26313389388866</v>
      </c>
      <c r="J138" s="1295">
        <f t="shared" si="53"/>
        <v>11.77088647148488</v>
      </c>
      <c r="K138" s="1296">
        <f t="shared" si="41"/>
        <v>29843.335960772907</v>
      </c>
      <c r="L138" s="1296">
        <f t="shared" si="54"/>
        <v>98403.790099848557</v>
      </c>
      <c r="M138" s="1297">
        <f t="shared" si="55"/>
        <v>98403.790099848557</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70.856554082712819</v>
      </c>
      <c r="C139" s="1660">
        <f>INDEX(Drivers!$A$16:$AM$16,1,$A139-2011)</f>
        <v>5473.1256649722955</v>
      </c>
      <c r="D139" s="1661">
        <f>INDEX(Drivers!$A$25:$AM$25,1,$A139-2011)/INDEX(Drivers!$A$25:$AM$25,1,$A139-2012)*D138</f>
        <v>33319340.955425207</v>
      </c>
      <c r="E139" s="762">
        <f t="shared" si="52"/>
        <v>33319340.955425207</v>
      </c>
      <c r="F139" s="1122"/>
      <c r="G139" s="1122"/>
      <c r="H139" s="1123"/>
      <c r="I139" s="1294">
        <f t="shared" si="51"/>
        <v>424.26313389388866</v>
      </c>
      <c r="J139" s="1295">
        <f t="shared" si="53"/>
        <v>11.77088647148488</v>
      </c>
      <c r="K139" s="1296">
        <f t="shared" si="41"/>
        <v>30061.823692053553</v>
      </c>
      <c r="L139" s="1296">
        <f t="shared" si="54"/>
        <v>97742.881801984287</v>
      </c>
      <c r="M139" s="1297">
        <f t="shared" si="55"/>
        <v>97742.881801984287</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71.375305999999995</v>
      </c>
      <c r="C140" s="1660">
        <f>INDEX(Drivers!$A$16:$AM$16,1,$A140-2011)</f>
        <v>5650.0998146930788</v>
      </c>
      <c r="D140" s="1661">
        <f>INDEX(Drivers!$A$25:$AM$25,1,$A140-2011)/INDEX(Drivers!$A$25:$AM$25,1,$A140-2012)*D139</f>
        <v>30616226.317812026</v>
      </c>
      <c r="E140" s="762">
        <f t="shared" si="52"/>
        <v>30616226.317812026</v>
      </c>
      <c r="F140" s="1122"/>
      <c r="G140" s="1122"/>
      <c r="H140" s="1123"/>
      <c r="I140" s="1294">
        <f t="shared" si="51"/>
        <v>424.26313389388866</v>
      </c>
      <c r="J140" s="1295">
        <f t="shared" si="53"/>
        <v>11.77088647148488</v>
      </c>
      <c r="K140" s="1296">
        <f t="shared" si="41"/>
        <v>30281.911006195274</v>
      </c>
      <c r="L140" s="1296">
        <f t="shared" si="54"/>
        <v>97122.90978912203</v>
      </c>
      <c r="M140" s="1297">
        <f t="shared" si="55"/>
        <v>97122.90978912203</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71.818612994947316</v>
      </c>
      <c r="C141" s="1660">
        <f>INDEX(Drivers!$A$16:$AM$16,1,$A141-2011)</f>
        <v>5833.433358340184</v>
      </c>
      <c r="D141" s="1661">
        <f>INDEX(Drivers!$A$25:$AM$25,1,$A141-2011)/INDEX(Drivers!$A$25:$AM$25,1,$A141-2012)*D140</f>
        <v>27637545.123285081</v>
      </c>
      <c r="E141" s="762">
        <f t="shared" si="52"/>
        <v>27637545.123285081</v>
      </c>
      <c r="F141" s="1122"/>
      <c r="G141" s="1122"/>
      <c r="H141" s="1123"/>
      <c r="I141" s="1294">
        <f t="shared" si="51"/>
        <v>424.26313389388866</v>
      </c>
      <c r="J141" s="1295">
        <f t="shared" si="53"/>
        <v>11.77088647148488</v>
      </c>
      <c r="K141" s="1296">
        <f t="shared" si="41"/>
        <v>30469.989821148705</v>
      </c>
      <c r="L141" s="1296">
        <f t="shared" si="54"/>
        <v>96302.226923280192</v>
      </c>
      <c r="M141" s="1297">
        <f t="shared" si="55"/>
        <v>96302.226923280192</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72.264673338395411</v>
      </c>
      <c r="C142" s="1660">
        <f>INDEX(Drivers!$A$16:$AM$16,1,$A142-2011)</f>
        <v>6025.8165210195993</v>
      </c>
      <c r="D142" s="1661">
        <f>INDEX(Drivers!$A$25:$AM$25,1,$A142-2011)/INDEX(Drivers!$A$25:$AM$25,1,$A142-2012)*D141</f>
        <v>24658863.928758133</v>
      </c>
      <c r="E142" s="762">
        <f t="shared" si="52"/>
        <v>24658863.928758133</v>
      </c>
      <c r="F142" s="1122"/>
      <c r="G142" s="1122"/>
      <c r="H142" s="1123"/>
      <c r="I142" s="1294">
        <f t="shared" si="51"/>
        <v>424.26313389388866</v>
      </c>
      <c r="J142" s="1295">
        <f t="shared" si="53"/>
        <v>11.77088647148488</v>
      </c>
      <c r="K142" s="1296">
        <f t="shared" si="41"/>
        <v>30659.23678036578</v>
      </c>
      <c r="L142" s="1296">
        <f t="shared" si="54"/>
        <v>95588.066095677816</v>
      </c>
      <c r="M142" s="1297">
        <f t="shared" si="55"/>
        <v>95588.066095677816</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72.713504131197794</v>
      </c>
      <c r="C143" s="1660">
        <f>INDEX(Drivers!$A$16:$AM$16,1,$A143-2011)</f>
        <v>6229.3040338992396</v>
      </c>
      <c r="D143" s="1661">
        <f>INDEX(Drivers!$A$25:$AM$25,1,$A143-2011)/INDEX(Drivers!$A$25:$AM$25,1,$A143-2012)*D142</f>
        <v>21680182.734231193</v>
      </c>
      <c r="E143" s="762">
        <f t="shared" si="52"/>
        <v>21680182.734231193</v>
      </c>
      <c r="F143" s="1122"/>
      <c r="G143" s="1122"/>
      <c r="H143" s="1123"/>
      <c r="I143" s="1294">
        <f t="shared" si="51"/>
        <v>424.26313389388866</v>
      </c>
      <c r="J143" s="1295">
        <f t="shared" si="53"/>
        <v>11.77088647148488</v>
      </c>
      <c r="K143" s="1296">
        <f t="shared" si="41"/>
        <v>30849.659139108197</v>
      </c>
      <c r="L143" s="1296">
        <f t="shared" si="54"/>
        <v>95004.613313621943</v>
      </c>
      <c r="M143" s="1297">
        <f t="shared" si="55"/>
        <v>95004.613313621943</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73.165122580420132</v>
      </c>
      <c r="C144" s="1660">
        <f>INDEX(Drivers!$A$16:$AM$16,1,$A144-2011)</f>
        <v>6443.2712061240654</v>
      </c>
      <c r="D144" s="1661">
        <f>INDEX(Drivers!$A$25:$AM$25,1,$A144-2011)/INDEX(Drivers!$A$25:$AM$25,1,$A144-2012)*D143</f>
        <v>18701501.539704241</v>
      </c>
      <c r="E144" s="762">
        <f t="shared" si="52"/>
        <v>18701501.539704241</v>
      </c>
      <c r="F144" s="1122"/>
      <c r="G144" s="1122"/>
      <c r="H144" s="1123"/>
      <c r="I144" s="1294">
        <f t="shared" si="51"/>
        <v>424.26313389388866</v>
      </c>
      <c r="J144" s="1295">
        <f t="shared" si="53"/>
        <v>11.77088647148488</v>
      </c>
      <c r="K144" s="1296">
        <f t="shared" si="41"/>
        <v>31041.264197699562</v>
      </c>
      <c r="L144" s="1296">
        <f t="shared" si="54"/>
        <v>94544.515411978078</v>
      </c>
      <c r="M144" s="1297">
        <f t="shared" si="55"/>
        <v>94544.515411978078</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73.619545999999971</v>
      </c>
      <c r="C145" s="1660">
        <f>INDEX(Drivers!$A$16:$AM$16,1,$A145-2011)</f>
        <v>6671.9888838459592</v>
      </c>
      <c r="D145" s="1661">
        <f>INDEX(Drivers!$A$25:$AM$25,1,$A145-2011)/INDEX(Drivers!$A$25:$AM$25,1,$A145-2012)*D144</f>
        <v>15722820.345177298</v>
      </c>
      <c r="E145" s="762">
        <f t="shared" si="52"/>
        <v>15722820.345177298</v>
      </c>
      <c r="F145" s="1122"/>
      <c r="G145" s="1122"/>
      <c r="H145" s="1123"/>
      <c r="I145" s="1294">
        <f t="shared" si="51"/>
        <v>424.26313389388866</v>
      </c>
      <c r="J145" s="1295">
        <f t="shared" si="53"/>
        <v>11.77088647148488</v>
      </c>
      <c r="K145" s="1296">
        <f t="shared" si="41"/>
        <v>31234.059301805282</v>
      </c>
      <c r="L145" s="1296">
        <f t="shared" si="54"/>
        <v>94258.044035937215</v>
      </c>
      <c r="M145" s="1297">
        <f t="shared" si="55"/>
        <v>94258.044035937215</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73.995362001779526</v>
      </c>
      <c r="C146" s="1660">
        <f>INDEX(Drivers!$A$16:$AM$16,1,$A146-2011)</f>
        <v>6912.9368583667201</v>
      </c>
      <c r="D146" s="1661">
        <f>INDEX(Drivers!$A$25:$AM$25,1,$A146-2011)/INDEX(Drivers!$A$25:$AM$25,1,$A146-2012)*D145</f>
        <v>14231175.794576555</v>
      </c>
      <c r="E146" s="762">
        <f t="shared" si="52"/>
        <v>14231175.794576555</v>
      </c>
      <c r="F146" s="1122"/>
      <c r="G146" s="1122"/>
      <c r="H146" s="1123"/>
      <c r="I146" s="1294">
        <f t="shared" si="51"/>
        <v>424.26313389388866</v>
      </c>
      <c r="J146" s="1295">
        <f t="shared" si="53"/>
        <v>11.77088647148488</v>
      </c>
      <c r="K146" s="1296">
        <f t="shared" si="41"/>
        <v>31393.50417648775</v>
      </c>
      <c r="L146" s="1296">
        <f t="shared" si="54"/>
        <v>95602.570738954571</v>
      </c>
      <c r="M146" s="1297">
        <f t="shared" si="55"/>
        <v>95602.570738954571</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74.373096484110363</v>
      </c>
      <c r="C147" s="1660">
        <f>INDEX(Drivers!$A$16:$AM$16,1,$A147-2011)</f>
        <v>7164.8581835001878</v>
      </c>
      <c r="D147" s="1661">
        <f>INDEX(Drivers!$A$25:$AM$25,1,$A147-2011)/INDEX(Drivers!$A$25:$AM$25,1,$A147-2012)*D146</f>
        <v>12739531.243975813</v>
      </c>
      <c r="E147" s="762">
        <f t="shared" si="52"/>
        <v>12739531.243975813</v>
      </c>
      <c r="F147" s="1122"/>
      <c r="G147" s="1122"/>
      <c r="H147" s="1123"/>
      <c r="I147" s="1294">
        <f t="shared" si="51"/>
        <v>424.26313389388866</v>
      </c>
      <c r="J147" s="1295">
        <f t="shared" si="53"/>
        <v>11.77088647148488</v>
      </c>
      <c r="K147" s="1296">
        <f t="shared" si="41"/>
        <v>31553.762991741216</v>
      </c>
      <c r="L147" s="1296">
        <f t="shared" si="54"/>
        <v>97076.263506245901</v>
      </c>
      <c r="M147" s="1297">
        <f t="shared" si="55"/>
        <v>97076.263506245901</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74.752759240528661</v>
      </c>
      <c r="C148" s="1660">
        <f>INDEX(Drivers!$A$16:$AM$16,1,$A148-2011)</f>
        <v>7417.2921302498553</v>
      </c>
      <c r="D148" s="1661">
        <f>INDEX(Drivers!$A$25:$AM$25,1,$A148-2011)/INDEX(Drivers!$A$25:$AM$25,1,$A148-2012)*D147</f>
        <v>11247886.693375073</v>
      </c>
      <c r="E148" s="762">
        <f t="shared" si="52"/>
        <v>11247886.693375073</v>
      </c>
      <c r="F148" s="1122"/>
      <c r="G148" s="1122"/>
      <c r="H148" s="1123"/>
      <c r="I148" s="1294">
        <f t="shared" si="51"/>
        <v>424.26313389388866</v>
      </c>
      <c r="J148" s="1295">
        <f t="shared" si="53"/>
        <v>11.77088647148488</v>
      </c>
      <c r="K148" s="1296">
        <f t="shared" si="41"/>
        <v>31714.839902602034</v>
      </c>
      <c r="L148" s="1296">
        <f t="shared" si="54"/>
        <v>98555.990284384359</v>
      </c>
      <c r="M148" s="1297">
        <f t="shared" si="55"/>
        <v>98555.990284384359</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75.134360114565098</v>
      </c>
      <c r="C149" s="1660">
        <f>INDEX(Drivers!$A$16:$AM$16,1,$A149-2011)</f>
        <v>7681.7478089987917</v>
      </c>
      <c r="D149" s="1661">
        <f>INDEX(Drivers!$A$25:$AM$25,1,$A149-2011)/INDEX(Drivers!$A$25:$AM$25,1,$A149-2012)*D148</f>
        <v>9756242.1427743305</v>
      </c>
      <c r="E149" s="762">
        <f t="shared" si="52"/>
        <v>9756242.1427743305</v>
      </c>
      <c r="F149" s="1122"/>
      <c r="G149" s="1122"/>
      <c r="H149" s="1123"/>
      <c r="I149" s="1294">
        <f t="shared" si="51"/>
        <v>424.26313389388866</v>
      </c>
      <c r="J149" s="1295">
        <f t="shared" si="53"/>
        <v>11.77088647148488</v>
      </c>
      <c r="K149" s="1296">
        <f t="shared" si="41"/>
        <v>31876.739085317382</v>
      </c>
      <c r="L149" s="1296">
        <f t="shared" si="54"/>
        <v>100177.22350507682</v>
      </c>
      <c r="M149" s="1297">
        <f t="shared" si="55"/>
        <v>100177.22350507682</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75.517908999999989</v>
      </c>
      <c r="C150" s="1663">
        <f>INDEX(Drivers!$A$16:$AM$16,1,$A150-2011)</f>
        <v>7961.04333606623</v>
      </c>
      <c r="D150" s="1664">
        <f>INDEX(Drivers!$A$25:$AM$25,1,$A150-2011)/INDEX(Drivers!$A$25:$AM$25,1,$A150-2012)*D149</f>
        <v>8264597.5921735875</v>
      </c>
      <c r="E150" s="762">
        <f t="shared" si="52"/>
        <v>8264597.5921735875</v>
      </c>
      <c r="F150" s="1124"/>
      <c r="G150" s="1124"/>
      <c r="H150" s="1125"/>
      <c r="I150" s="1300">
        <f t="shared" si="51"/>
        <v>424.26313389388866</v>
      </c>
      <c r="J150" s="1301">
        <f t="shared" si="53"/>
        <v>11.77088647148488</v>
      </c>
      <c r="K150" s="1302">
        <f t="shared" si="41"/>
        <v>32039.464737453494</v>
      </c>
      <c r="L150" s="1302">
        <f t="shared" si="54"/>
        <v>101973.13489558044</v>
      </c>
      <c r="M150" s="1303">
        <f t="shared" si="55"/>
        <v>101973.13489558044</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5" t="s">
        <v>665</v>
      </c>
      <c r="X3" s="1726"/>
      <c r="Y3" s="1726"/>
      <c r="Z3" s="1726"/>
      <c r="AA3" s="1726"/>
      <c r="AB3" s="1726"/>
      <c r="AC3" s="1726"/>
      <c r="AD3" s="1727"/>
      <c r="AE3" s="1" t="s">
        <v>789</v>
      </c>
    </row>
    <row r="4" spans="1:16381" ht="15.75" thickBot="1"/>
    <row r="5" spans="1:16381" ht="16.149999999999999" customHeight="1" thickBot="1">
      <c r="C5" s="1728" t="s">
        <v>294</v>
      </c>
      <c r="D5" s="1729"/>
      <c r="E5" s="1729"/>
      <c r="F5" s="1729"/>
      <c r="G5" s="1729"/>
      <c r="H5" s="1729"/>
      <c r="I5" s="1729"/>
      <c r="J5" s="1729"/>
      <c r="K5" s="1730"/>
      <c r="L5" s="1761" t="s">
        <v>516</v>
      </c>
      <c r="M5" s="1762"/>
      <c r="N5" s="1762"/>
      <c r="O5" s="1762"/>
      <c r="P5" s="1763"/>
      <c r="Q5" s="1767" t="s">
        <v>518</v>
      </c>
      <c r="R5" s="1768"/>
      <c r="S5" s="1768"/>
      <c r="T5" s="1768"/>
      <c r="U5" s="1769"/>
      <c r="W5" s="736"/>
      <c r="X5" s="1733" t="s">
        <v>643</v>
      </c>
      <c r="Y5" s="1734"/>
      <c r="Z5" s="1734"/>
      <c r="AA5" s="1734"/>
      <c r="AB5" s="1735"/>
      <c r="AC5" s="115"/>
      <c r="AD5" s="1736" t="s">
        <v>641</v>
      </c>
      <c r="AE5" s="1737"/>
      <c r="AF5" s="1737"/>
      <c r="AG5" s="1737"/>
      <c r="AH5" s="1738"/>
      <c r="AI5" s="1636"/>
      <c r="AJ5" s="1736" t="s">
        <v>645</v>
      </c>
      <c r="AK5" s="1737"/>
      <c r="AL5" s="1737"/>
      <c r="AM5" s="1737"/>
      <c r="AN5" s="1738"/>
      <c r="AO5" s="1692"/>
      <c r="AP5" s="1736" t="s">
        <v>649</v>
      </c>
      <c r="AQ5" s="1737"/>
      <c r="AR5" s="1737"/>
      <c r="AS5" s="1737"/>
      <c r="AT5" s="1738"/>
      <c r="AU5" s="1692"/>
      <c r="AV5" s="1736" t="s">
        <v>659</v>
      </c>
      <c r="AW5" s="1737"/>
      <c r="AX5" s="1737"/>
      <c r="AY5" s="1737"/>
      <c r="AZ5" s="1738"/>
      <c r="BA5" s="1636"/>
      <c r="BB5" s="1736" t="s">
        <v>655</v>
      </c>
      <c r="BC5" s="1737"/>
      <c r="BD5" s="1737"/>
      <c r="BE5" s="1737"/>
      <c r="BF5" s="1738"/>
      <c r="BH5" s="1772" t="s">
        <v>217</v>
      </c>
      <c r="BI5" s="1752" t="s">
        <v>635</v>
      </c>
      <c r="BJ5" s="1753"/>
      <c r="BK5" s="1756"/>
      <c r="BL5" s="1753" t="s">
        <v>638</v>
      </c>
      <c r="BM5" s="1753"/>
      <c r="BN5" s="1756"/>
      <c r="BO5" s="1752" t="s">
        <v>646</v>
      </c>
      <c r="BP5" s="1753"/>
      <c r="BQ5" s="1753"/>
      <c r="BR5" s="1752" t="s">
        <v>650</v>
      </c>
      <c r="BS5" s="1753"/>
      <c r="BT5" s="1756"/>
      <c r="BU5" s="1752" t="s">
        <v>660</v>
      </c>
      <c r="BV5" s="1753"/>
      <c r="BW5" s="1756"/>
      <c r="BX5" s="1752" t="s">
        <v>656</v>
      </c>
      <c r="BY5" s="1753"/>
      <c r="BZ5" s="1756"/>
      <c r="CB5" s="1752" t="s">
        <v>803</v>
      </c>
      <c r="CC5" s="1753"/>
      <c r="CD5" s="1753"/>
      <c r="CE5" s="1756"/>
      <c r="CF5" s="1752" t="s">
        <v>803</v>
      </c>
      <c r="CG5" s="1753"/>
      <c r="CH5" s="1753"/>
      <c r="CI5" s="1756"/>
      <c r="CJ5" s="1752" t="s">
        <v>803</v>
      </c>
      <c r="CK5" s="1753"/>
      <c r="CL5" s="1753"/>
      <c r="CM5" s="1756"/>
    </row>
    <row r="6" spans="1:16381" ht="16.149999999999999" customHeight="1" thickBot="1">
      <c r="A6" s="1739" t="s">
        <v>217</v>
      </c>
      <c r="B6" s="1747" t="s">
        <v>292</v>
      </c>
      <c r="C6" s="306" t="s">
        <v>187</v>
      </c>
      <c r="D6" s="1749" t="s">
        <v>194</v>
      </c>
      <c r="E6" s="1750"/>
      <c r="F6" s="1751"/>
      <c r="G6" s="1749" t="s">
        <v>189</v>
      </c>
      <c r="H6" s="1750"/>
      <c r="I6" s="1751"/>
      <c r="J6" s="1749" t="s">
        <v>192</v>
      </c>
      <c r="K6" s="1751"/>
      <c r="L6" s="507" t="s">
        <v>187</v>
      </c>
      <c r="M6" s="1770" t="s">
        <v>194</v>
      </c>
      <c r="N6" s="1771"/>
      <c r="O6" s="505" t="s">
        <v>189</v>
      </c>
      <c r="P6" s="510" t="s">
        <v>514</v>
      </c>
      <c r="Q6" s="509" t="s">
        <v>187</v>
      </c>
      <c r="R6" s="512" t="s">
        <v>194</v>
      </c>
      <c r="S6" s="512" t="s">
        <v>513</v>
      </c>
      <c r="T6" s="512" t="s">
        <v>517</v>
      </c>
      <c r="U6" s="513">
        <v>4</v>
      </c>
      <c r="W6" s="1731"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3"/>
      <c r="BI6" s="1754"/>
      <c r="BJ6" s="1755"/>
      <c r="BK6" s="1757"/>
      <c r="BL6" s="1755"/>
      <c r="BM6" s="1755"/>
      <c r="BN6" s="1757"/>
      <c r="BO6" s="1754"/>
      <c r="BP6" s="1755"/>
      <c r="BQ6" s="1755"/>
      <c r="BR6" s="1754"/>
      <c r="BS6" s="1755"/>
      <c r="BT6" s="1757"/>
      <c r="BU6" s="1754"/>
      <c r="BV6" s="1755"/>
      <c r="BW6" s="1757"/>
      <c r="BX6" s="1754"/>
      <c r="BY6" s="1755"/>
      <c r="BZ6" s="1757"/>
      <c r="CB6" s="1775"/>
      <c r="CC6" s="1776"/>
      <c r="CD6" s="1776"/>
      <c r="CE6" s="1777"/>
      <c r="CF6" s="1775"/>
      <c r="CG6" s="1776"/>
      <c r="CH6" s="1776"/>
      <c r="CI6" s="1777"/>
      <c r="CJ6" s="1775"/>
      <c r="CK6" s="1776"/>
      <c r="CL6" s="1776"/>
      <c r="CM6" s="1777"/>
    </row>
    <row r="7" spans="1:16381" ht="90.75" thickBot="1">
      <c r="A7" s="1740"/>
      <c r="B7" s="1748"/>
      <c r="C7" s="502" t="s">
        <v>233</v>
      </c>
      <c r="D7" s="503" t="s">
        <v>234</v>
      </c>
      <c r="E7" s="1743" t="s">
        <v>176</v>
      </c>
      <c r="F7" s="1744"/>
      <c r="G7" s="1742" t="s">
        <v>284</v>
      </c>
      <c r="H7" s="1743"/>
      <c r="I7" s="1744"/>
      <c r="J7" s="1745" t="s">
        <v>193</v>
      </c>
      <c r="K7" s="1746"/>
      <c r="L7" s="508" t="s">
        <v>233</v>
      </c>
      <c r="M7" s="506" t="s">
        <v>234</v>
      </c>
      <c r="N7" s="506" t="s">
        <v>176</v>
      </c>
      <c r="O7" s="506" t="s">
        <v>284</v>
      </c>
      <c r="P7" s="511" t="s">
        <v>193</v>
      </c>
      <c r="Q7" s="509" t="s">
        <v>233</v>
      </c>
      <c r="R7" s="512" t="s">
        <v>512</v>
      </c>
      <c r="S7" s="512" t="s">
        <v>38</v>
      </c>
      <c r="T7" s="512" t="s">
        <v>193</v>
      </c>
      <c r="U7" s="513" t="s">
        <v>627</v>
      </c>
      <c r="W7" s="1732"/>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73"/>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41"/>
      <c r="B8" s="307" t="s">
        <v>293</v>
      </c>
      <c r="C8" s="307" t="s">
        <v>188</v>
      </c>
      <c r="D8" s="308" t="s">
        <v>188</v>
      </c>
      <c r="E8" s="309" t="s">
        <v>188</v>
      </c>
      <c r="F8" s="310" t="s">
        <v>191</v>
      </c>
      <c r="G8" s="311" t="s">
        <v>190</v>
      </c>
      <c r="H8" s="309" t="s">
        <v>188</v>
      </c>
      <c r="I8" s="310" t="s">
        <v>191</v>
      </c>
      <c r="J8" s="985" t="s">
        <v>188</v>
      </c>
      <c r="K8" s="504" t="s">
        <v>191</v>
      </c>
      <c r="L8" s="1758" t="s">
        <v>515</v>
      </c>
      <c r="M8" s="1759"/>
      <c r="N8" s="1759"/>
      <c r="O8" s="1759"/>
      <c r="P8" s="1760"/>
      <c r="Q8" s="1764" t="s">
        <v>515</v>
      </c>
      <c r="R8" s="1765"/>
      <c r="S8" s="1765"/>
      <c r="T8" s="1765"/>
      <c r="U8" s="1766"/>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74"/>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738.78469708281159</v>
      </c>
      <c r="D10" s="515">
        <f>'4B Biological treatment '!T63</f>
        <v>0</v>
      </c>
      <c r="E10" s="472">
        <f>'4B Biological treatment '!U63</f>
        <v>7.9307752965900526</v>
      </c>
      <c r="F10" s="472">
        <f>'4B Biological treatment '!W63</f>
        <v>0.4758465177954031</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15514.478638739043</v>
      </c>
      <c r="M10" s="515">
        <f t="shared" ref="M10:M25" si="0">D10*$B$3</f>
        <v>0</v>
      </c>
      <c r="N10" s="471">
        <f>E10*$B$3+F10*$C$3</f>
        <v>314.05870174496607</v>
      </c>
      <c r="O10" s="514">
        <f>G10+H10*$B$3+I10*$C$3</f>
        <v>252.83335953932928</v>
      </c>
      <c r="P10" s="471">
        <f>J10*$B$3+K10*$C$3</f>
        <v>2831.8730929925982</v>
      </c>
      <c r="Q10" s="471">
        <f>L10</f>
        <v>15514.478638739043</v>
      </c>
      <c r="R10" s="516">
        <f>M10+N10</f>
        <v>314.05870174496607</v>
      </c>
      <c r="S10" s="514">
        <f>O10</f>
        <v>252.83335953932928</v>
      </c>
      <c r="T10" s="471">
        <f>P10</f>
        <v>2831.8730929925982</v>
      </c>
      <c r="U10" s="471">
        <f>SUM(Q10:T10)</f>
        <v>18913.243793015936</v>
      </c>
      <c r="V10" s="515"/>
      <c r="W10" s="596">
        <f>A10</f>
        <v>2000</v>
      </c>
      <c r="X10" s="1101">
        <f>Q10</f>
        <v>15514.478638739043</v>
      </c>
      <c r="Y10" s="1102">
        <f t="shared" ref="Y10:AA10" si="1">R10</f>
        <v>314.05870174496607</v>
      </c>
      <c r="Z10" s="1102">
        <f t="shared" si="1"/>
        <v>252.83335953932928</v>
      </c>
      <c r="AA10" s="1102">
        <f t="shared" si="1"/>
        <v>2831.8730929925982</v>
      </c>
      <c r="AB10" s="1144">
        <f>SUM(X10:AA10)</f>
        <v>18913.243793015936</v>
      </c>
      <c r="AC10" s="1102"/>
      <c r="AD10" s="1101">
        <f>Q10</f>
        <v>15514.478638739043</v>
      </c>
      <c r="AE10" s="1102">
        <f t="shared" ref="AE10:AG10" si="2">R10</f>
        <v>314.05870174496607</v>
      </c>
      <c r="AF10" s="1102">
        <f t="shared" si="2"/>
        <v>252.83335953932928</v>
      </c>
      <c r="AG10" s="1102">
        <f t="shared" si="2"/>
        <v>2831.8730929925982</v>
      </c>
      <c r="AH10" s="1144">
        <f>SUM(AD10:AG10)</f>
        <v>18913.243793015936</v>
      </c>
      <c r="AI10" s="1423"/>
      <c r="AJ10" s="1101">
        <f>Q10</f>
        <v>15514.478638739043</v>
      </c>
      <c r="AK10" s="1102">
        <f t="shared" ref="AK10:AM10" si="3">R10</f>
        <v>314.05870174496607</v>
      </c>
      <c r="AL10" s="1102">
        <f t="shared" si="3"/>
        <v>252.83335953932928</v>
      </c>
      <c r="AM10" s="1102">
        <f t="shared" si="3"/>
        <v>2831.8730929925982</v>
      </c>
      <c r="AN10" s="1144">
        <f>SUM(AJ10:AM10)</f>
        <v>18913.243793015936</v>
      </c>
      <c r="AO10" s="1420"/>
      <c r="AP10" s="1101">
        <f>Q10</f>
        <v>15514.478638739043</v>
      </c>
      <c r="AQ10" s="1102">
        <f t="shared" ref="AQ10:AS10" si="4">R10</f>
        <v>314.05870174496607</v>
      </c>
      <c r="AR10" s="1102">
        <f t="shared" si="4"/>
        <v>252.83335953932928</v>
      </c>
      <c r="AS10" s="1102">
        <f t="shared" si="4"/>
        <v>2831.8730929925982</v>
      </c>
      <c r="AT10" s="1144">
        <f>SUM(AP10:AS10)</f>
        <v>18913.243793015936</v>
      </c>
      <c r="AU10" s="1416"/>
      <c r="AV10" s="1101">
        <f>X10</f>
        <v>15514.478638739043</v>
      </c>
      <c r="AW10" s="1102">
        <f>Y10</f>
        <v>314.05870174496607</v>
      </c>
      <c r="AX10" s="1102">
        <f>Z10</f>
        <v>252.83335953932928</v>
      </c>
      <c r="AY10" s="1102">
        <f>AA10</f>
        <v>2831.8730929925982</v>
      </c>
      <c r="AZ10" s="1144">
        <f>SUM(AV10:AY10)</f>
        <v>18913.243793015936</v>
      </c>
      <c r="BA10" s="1426"/>
      <c r="BB10" s="1101">
        <f>Q10</f>
        <v>15514.478638739043</v>
      </c>
      <c r="BC10" s="1102">
        <f t="shared" ref="BC10:BE10" si="5">R10</f>
        <v>314.05870174496607</v>
      </c>
      <c r="BD10" s="1102">
        <f t="shared" si="5"/>
        <v>252.83335953932928</v>
      </c>
      <c r="BE10" s="1102">
        <f t="shared" si="5"/>
        <v>2831.8730929925982</v>
      </c>
      <c r="BF10" s="1144">
        <f>SUM(BB10:BE10)</f>
        <v>18913.243793015936</v>
      </c>
      <c r="BG10" s="1428"/>
      <c r="BH10" s="596">
        <f>W10</f>
        <v>2000</v>
      </c>
      <c r="BI10" s="1102">
        <f>'Baseline data (from input)'!AZ56</f>
        <v>79.004968279114962</v>
      </c>
      <c r="BJ10" s="576">
        <f>'Baseline data (from input)'!BA56</f>
        <v>0.1426425042938641</v>
      </c>
      <c r="BK10" s="1103"/>
      <c r="BL10" s="1101">
        <f>BI10</f>
        <v>79.004968279114962</v>
      </c>
      <c r="BM10" s="576">
        <f>BJ10</f>
        <v>0.1426425042938641</v>
      </c>
      <c r="BN10" s="1103"/>
      <c r="BO10" s="1102">
        <f t="shared" ref="BO10:BP26" si="6">BI10</f>
        <v>79.004968279114962</v>
      </c>
      <c r="BP10" s="417">
        <f t="shared" si="6"/>
        <v>0.1426425042938641</v>
      </c>
      <c r="BQ10" s="1103"/>
      <c r="BR10" s="1101">
        <f>'Baseline data (from input)'!AZ56</f>
        <v>79.004968279114962</v>
      </c>
      <c r="BS10" s="417">
        <f>'Baseline data (from input)'!BA56</f>
        <v>0.1426425042938641</v>
      </c>
      <c r="BT10" s="1103"/>
      <c r="BU10" s="1102">
        <f t="shared" ref="BU10:BV26" si="7">BI10</f>
        <v>79.004968279114962</v>
      </c>
      <c r="BV10" s="417">
        <f t="shared" si="7"/>
        <v>0.1426425042938641</v>
      </c>
      <c r="BW10" s="1103"/>
      <c r="BX10" s="1101">
        <f>BU10</f>
        <v>79.004968279114962</v>
      </c>
      <c r="BY10" s="417">
        <f>BV10</f>
        <v>0.1426425042938641</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762.15804543249283</v>
      </c>
      <c r="D11" s="3">
        <f>'4B Biological treatment '!T64</f>
        <v>0</v>
      </c>
      <c r="E11" s="178">
        <f>'4B Biological treatment '!U64</f>
        <v>8.1210080104261415</v>
      </c>
      <c r="F11" s="178">
        <f>'4B Biological treatment '!W64</f>
        <v>0.48726048062556848</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16005.31895408235</v>
      </c>
      <c r="M11" s="3">
        <f t="shared" si="0"/>
        <v>0</v>
      </c>
      <c r="N11" s="419">
        <f t="shared" ref="N11:N27" si="9">E11*$B$3+F11*$C$3</f>
        <v>321.59191721287516</v>
      </c>
      <c r="O11" s="518">
        <f t="shared" ref="O11:O27" si="10">G11+H11*$B$3+I11*$C$3</f>
        <v>258.06241311161995</v>
      </c>
      <c r="P11" s="419">
        <f t="shared" ref="P11:P27" si="11">J11*$B$3+K11*$C$3</f>
        <v>2890.4413774158538</v>
      </c>
      <c r="Q11" s="519">
        <f t="shared" ref="Q11:Q27" si="12">L11</f>
        <v>16005.31895408235</v>
      </c>
      <c r="R11" s="520">
        <f t="shared" ref="R11:R27" si="13">M11+N11</f>
        <v>321.59191721287516</v>
      </c>
      <c r="S11" s="518">
        <f t="shared" ref="S11:S27" si="14">O11</f>
        <v>258.06241311161995</v>
      </c>
      <c r="T11" s="519">
        <f t="shared" ref="T11:T27" si="15">P11</f>
        <v>2890.4413774158538</v>
      </c>
      <c r="U11" s="519">
        <f t="shared" ref="U11:U27" si="16">SUM(Q11:T11)</f>
        <v>19475.414661822699</v>
      </c>
      <c r="V11" s="3"/>
      <c r="W11" s="596">
        <f t="shared" ref="W11:W27" si="17">A11</f>
        <v>2001</v>
      </c>
      <c r="X11" s="1101">
        <f t="shared" ref="X11:X27" si="18">Q11</f>
        <v>16005.31895408235</v>
      </c>
      <c r="Y11" s="1102">
        <f t="shared" ref="Y11:Y27" si="19">R11</f>
        <v>321.59191721287516</v>
      </c>
      <c r="Z11" s="1102">
        <f t="shared" ref="Z11:Z27" si="20">S11</f>
        <v>258.06241311161995</v>
      </c>
      <c r="AA11" s="1102">
        <f t="shared" ref="AA11:AA27" si="21">T11</f>
        <v>2890.4413774158538</v>
      </c>
      <c r="AB11" s="1144">
        <f t="shared" ref="AB11:AB60" si="22">SUM(X11:AA11)</f>
        <v>19475.414661822699</v>
      </c>
      <c r="AC11" s="1102"/>
      <c r="AD11" s="1101">
        <f t="shared" ref="AD11:AD26" si="23">Q11</f>
        <v>16005.31895408235</v>
      </c>
      <c r="AE11" s="1102">
        <f t="shared" ref="AE11:AE27" si="24">R11</f>
        <v>321.59191721287516</v>
      </c>
      <c r="AF11" s="1102">
        <f t="shared" ref="AF11:AF27" si="25">S11</f>
        <v>258.06241311161995</v>
      </c>
      <c r="AG11" s="1102">
        <f t="shared" ref="AG11:AG27" si="26">T11</f>
        <v>2890.4413774158538</v>
      </c>
      <c r="AH11" s="1144">
        <f t="shared" ref="AH11:AH26" si="27">SUM(AD11:AG11)</f>
        <v>19475.414661822699</v>
      </c>
      <c r="AI11" s="1424"/>
      <c r="AJ11" s="1101">
        <f t="shared" ref="AJ11:AJ27" si="28">X11</f>
        <v>16005.31895408235</v>
      </c>
      <c r="AK11" s="1102">
        <f t="shared" ref="AK11:AK27" si="29">Y11</f>
        <v>321.59191721287516</v>
      </c>
      <c r="AL11" s="1102">
        <f t="shared" ref="AL11:AL27" si="30">Z11</f>
        <v>258.06241311161995</v>
      </c>
      <c r="AM11" s="1102">
        <f t="shared" ref="AM11:AM27" si="31">AA11</f>
        <v>2890.4413774158538</v>
      </c>
      <c r="AN11" s="1144">
        <f t="shared" ref="AN11:AN27" si="32">AB11</f>
        <v>19475.414661822699</v>
      </c>
      <c r="AO11" s="1421"/>
      <c r="AP11" s="1101">
        <f t="shared" ref="AP11:AP26" si="33">Q11</f>
        <v>16005.31895408235</v>
      </c>
      <c r="AQ11" s="1102">
        <f t="shared" ref="AQ11:AQ26" si="34">R11</f>
        <v>321.59191721287516</v>
      </c>
      <c r="AR11" s="1102">
        <f t="shared" ref="AR11:AR26" si="35">S11</f>
        <v>258.06241311161995</v>
      </c>
      <c r="AS11" s="1102">
        <f t="shared" ref="AS11:AS26" si="36">T11</f>
        <v>2890.4413774158538</v>
      </c>
      <c r="AT11" s="1144">
        <f t="shared" ref="AT11:AT60" si="37">SUM(AP11:AS11)</f>
        <v>19475.414661822699</v>
      </c>
      <c r="AU11" s="1416"/>
      <c r="AV11" s="1101">
        <f t="shared" ref="AV11:AV27" si="38">X11</f>
        <v>16005.31895408235</v>
      </c>
      <c r="AW11" s="1102">
        <f t="shared" ref="AW11:AW27" si="39">Y11</f>
        <v>321.59191721287516</v>
      </c>
      <c r="AX11" s="1102">
        <f t="shared" ref="AX11:AX27" si="40">Z11</f>
        <v>258.06241311161995</v>
      </c>
      <c r="AY11" s="1102">
        <f t="shared" ref="AY11:AY27" si="41">AA11</f>
        <v>2890.4413774158538</v>
      </c>
      <c r="AZ11" s="1144">
        <f t="shared" ref="AZ11:AZ27" si="42">AB11</f>
        <v>19475.414661822699</v>
      </c>
      <c r="BA11" s="1426"/>
      <c r="BB11" s="1101">
        <f t="shared" ref="BB11:BB27" si="43">Q11</f>
        <v>16005.31895408235</v>
      </c>
      <c r="BC11" s="1102">
        <f t="shared" ref="BC11:BC27" si="44">R11</f>
        <v>321.59191721287516</v>
      </c>
      <c r="BD11" s="1102">
        <f t="shared" ref="BD11:BD27" si="45">S11</f>
        <v>258.06241311161995</v>
      </c>
      <c r="BE11" s="1102">
        <f t="shared" ref="BE11:BE27" si="46">T11</f>
        <v>2890.4413774158538</v>
      </c>
      <c r="BF11" s="1144">
        <f t="shared" ref="BF11:BF60" si="47">SUM(BB11:BE11)</f>
        <v>19475.414661822699</v>
      </c>
      <c r="BG11" s="1429"/>
      <c r="BH11" s="596">
        <f t="shared" ref="BH11:BH60" si="48">W11</f>
        <v>2001</v>
      </c>
      <c r="BI11" s="1102">
        <f>'Baseline data (from input)'!AZ57</f>
        <v>80.977212573776782</v>
      </c>
      <c r="BJ11" s="576">
        <f>'Baseline data (from input)'!BA57</f>
        <v>0.14252854639972573</v>
      </c>
      <c r="BK11" s="1103"/>
      <c r="BL11" s="1101">
        <f t="shared" ref="BL11:BL26" si="49">BI11</f>
        <v>80.977212573776782</v>
      </c>
      <c r="BM11" s="576">
        <f t="shared" ref="BM11:BM26" si="50">BJ11</f>
        <v>0.14252854639972573</v>
      </c>
      <c r="BN11" s="1103"/>
      <c r="BO11" s="1102">
        <f t="shared" si="6"/>
        <v>80.977212573776782</v>
      </c>
      <c r="BP11" s="417">
        <f t="shared" si="6"/>
        <v>0.14252854639972573</v>
      </c>
      <c r="BQ11" s="1103"/>
      <c r="BR11" s="1101">
        <f>'Baseline data (from input)'!AZ57</f>
        <v>80.977212573776782</v>
      </c>
      <c r="BS11" s="417">
        <f>'Baseline data (from input)'!BA57</f>
        <v>0.14252854639972573</v>
      </c>
      <c r="BT11" s="1103"/>
      <c r="BU11" s="1102">
        <f t="shared" si="7"/>
        <v>80.977212573776782</v>
      </c>
      <c r="BV11" s="417">
        <f t="shared" si="7"/>
        <v>0.14252854639972573</v>
      </c>
      <c r="BW11" s="1103"/>
      <c r="BX11" s="1101">
        <f t="shared" ref="BX11:BX25" si="51">BU11</f>
        <v>80.977212573776782</v>
      </c>
      <c r="BY11" s="417">
        <f t="shared" ref="BY11:BY25" si="52">BV11</f>
        <v>0.14252854639972573</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785.79361417440862</v>
      </c>
      <c r="D12" s="3">
        <f>'4B Biological treatment '!T65</f>
        <v>0</v>
      </c>
      <c r="E12" s="178">
        <f>'4B Biological treatment '!U65</f>
        <v>8.3322133618272822</v>
      </c>
      <c r="F12" s="178">
        <f>'4B Biological treatment '!W65</f>
        <v>0.49993280170963683</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16501.66589766258</v>
      </c>
      <c r="M12" s="3">
        <f t="shared" si="0"/>
        <v>0</v>
      </c>
      <c r="N12" s="419">
        <f t="shared" si="9"/>
        <v>329.95564912836033</v>
      </c>
      <c r="O12" s="518">
        <f t="shared" si="10"/>
        <v>261.64230363418824</v>
      </c>
      <c r="P12" s="419">
        <f t="shared" si="11"/>
        <v>2930.5381259825444</v>
      </c>
      <c r="Q12" s="519">
        <f t="shared" si="12"/>
        <v>16501.66589766258</v>
      </c>
      <c r="R12" s="520">
        <f t="shared" si="13"/>
        <v>329.95564912836033</v>
      </c>
      <c r="S12" s="518">
        <f t="shared" si="14"/>
        <v>261.64230363418824</v>
      </c>
      <c r="T12" s="519">
        <f t="shared" si="15"/>
        <v>2930.5381259825444</v>
      </c>
      <c r="U12" s="519">
        <f t="shared" si="16"/>
        <v>20023.801976407674</v>
      </c>
      <c r="V12" s="3"/>
      <c r="W12" s="596">
        <f t="shared" si="17"/>
        <v>2002</v>
      </c>
      <c r="X12" s="1101">
        <f t="shared" si="18"/>
        <v>16501.66589766258</v>
      </c>
      <c r="Y12" s="1102">
        <f t="shared" si="19"/>
        <v>329.95564912836033</v>
      </c>
      <c r="Z12" s="1102">
        <f t="shared" si="20"/>
        <v>261.64230363418824</v>
      </c>
      <c r="AA12" s="1102">
        <f t="shared" si="21"/>
        <v>2930.5381259825444</v>
      </c>
      <c r="AB12" s="1144">
        <f t="shared" si="22"/>
        <v>20023.801976407674</v>
      </c>
      <c r="AC12" s="1102"/>
      <c r="AD12" s="1101">
        <f t="shared" si="23"/>
        <v>16501.66589766258</v>
      </c>
      <c r="AE12" s="1102">
        <f t="shared" si="24"/>
        <v>329.95564912836033</v>
      </c>
      <c r="AF12" s="1102">
        <f t="shared" si="25"/>
        <v>261.64230363418824</v>
      </c>
      <c r="AG12" s="1102">
        <f t="shared" si="26"/>
        <v>2930.5381259825444</v>
      </c>
      <c r="AH12" s="1144">
        <f t="shared" si="27"/>
        <v>20023.801976407674</v>
      </c>
      <c r="AI12" s="1424"/>
      <c r="AJ12" s="1101">
        <f t="shared" si="28"/>
        <v>16501.66589766258</v>
      </c>
      <c r="AK12" s="1102">
        <f t="shared" si="29"/>
        <v>329.95564912836033</v>
      </c>
      <c r="AL12" s="1102">
        <f t="shared" si="30"/>
        <v>261.64230363418824</v>
      </c>
      <c r="AM12" s="1102">
        <f t="shared" si="31"/>
        <v>2930.5381259825444</v>
      </c>
      <c r="AN12" s="1144">
        <f t="shared" si="32"/>
        <v>20023.801976407674</v>
      </c>
      <c r="AO12" s="1421"/>
      <c r="AP12" s="1101">
        <f t="shared" si="33"/>
        <v>16501.66589766258</v>
      </c>
      <c r="AQ12" s="1102">
        <f t="shared" si="34"/>
        <v>329.95564912836033</v>
      </c>
      <c r="AR12" s="1102">
        <f t="shared" si="35"/>
        <v>261.64230363418824</v>
      </c>
      <c r="AS12" s="1102">
        <f t="shared" si="36"/>
        <v>2930.5381259825444</v>
      </c>
      <c r="AT12" s="1144">
        <f t="shared" si="37"/>
        <v>20023.801976407674</v>
      </c>
      <c r="AU12" s="1416"/>
      <c r="AV12" s="1101">
        <f t="shared" si="38"/>
        <v>16501.66589766258</v>
      </c>
      <c r="AW12" s="1102">
        <f t="shared" si="39"/>
        <v>329.95564912836033</v>
      </c>
      <c r="AX12" s="1102">
        <f t="shared" si="40"/>
        <v>261.64230363418824</v>
      </c>
      <c r="AY12" s="1102">
        <f t="shared" si="41"/>
        <v>2930.5381259825444</v>
      </c>
      <c r="AZ12" s="1144">
        <f t="shared" si="42"/>
        <v>20023.801976407674</v>
      </c>
      <c r="BA12" s="1426"/>
      <c r="BB12" s="1101">
        <f t="shared" si="43"/>
        <v>16501.66589766258</v>
      </c>
      <c r="BC12" s="1102">
        <f t="shared" si="44"/>
        <v>329.95564912836033</v>
      </c>
      <c r="BD12" s="1102">
        <f t="shared" si="45"/>
        <v>261.64230363418824</v>
      </c>
      <c r="BE12" s="1102">
        <f t="shared" si="46"/>
        <v>2930.5381259825444</v>
      </c>
      <c r="BF12" s="1144">
        <f t="shared" si="47"/>
        <v>20023.801976407674</v>
      </c>
      <c r="BG12" s="1429"/>
      <c r="BH12" s="596">
        <f t="shared" si="48"/>
        <v>2002</v>
      </c>
      <c r="BI12" s="1102">
        <f>'Baseline data (from input)'!AZ58</f>
        <v>83.372470191691249</v>
      </c>
      <c r="BJ12" s="576">
        <f>'Baseline data (from input)'!BA58</f>
        <v>0.14211411286636488</v>
      </c>
      <c r="BK12" s="1103"/>
      <c r="BL12" s="1101">
        <f t="shared" si="49"/>
        <v>83.372470191691249</v>
      </c>
      <c r="BM12" s="576">
        <f t="shared" si="50"/>
        <v>0.14211411286636488</v>
      </c>
      <c r="BN12" s="1103"/>
      <c r="BO12" s="1102">
        <f t="shared" si="6"/>
        <v>83.372470191691249</v>
      </c>
      <c r="BP12" s="417">
        <f t="shared" si="6"/>
        <v>0.14211411286636488</v>
      </c>
      <c r="BQ12" s="1103"/>
      <c r="BR12" s="1101">
        <f>'Baseline data (from input)'!AZ58</f>
        <v>83.372470191691249</v>
      </c>
      <c r="BS12" s="417">
        <f>'Baseline data (from input)'!BA58</f>
        <v>0.14211411286636488</v>
      </c>
      <c r="BT12" s="1103"/>
      <c r="BU12" s="1102">
        <f t="shared" si="7"/>
        <v>83.372470191691249</v>
      </c>
      <c r="BV12" s="417">
        <f t="shared" si="7"/>
        <v>0.14211411286636488</v>
      </c>
      <c r="BW12" s="1103"/>
      <c r="BX12" s="1101">
        <f t="shared" si="51"/>
        <v>83.372470191691249</v>
      </c>
      <c r="BY12" s="417">
        <f t="shared" si="52"/>
        <v>0.14211411286636488</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809.8166820427025</v>
      </c>
      <c r="D13" s="3">
        <f>'4B Biological treatment '!T66</f>
        <v>0</v>
      </c>
      <c r="E13" s="178">
        <f>'4B Biological treatment '!U66</f>
        <v>8.5126211142895087</v>
      </c>
      <c r="F13" s="178">
        <f>'4B Biological treatment '!W66</f>
        <v>0.51075726685737055</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17006.150322896752</v>
      </c>
      <c r="M13" s="3">
        <f t="shared" si="0"/>
        <v>0</v>
      </c>
      <c r="N13" s="419">
        <f t="shared" si="9"/>
        <v>337.0997961258646</v>
      </c>
      <c r="O13" s="518">
        <f t="shared" si="10"/>
        <v>264.99234564808432</v>
      </c>
      <c r="P13" s="419">
        <f t="shared" si="11"/>
        <v>2968.0604444646974</v>
      </c>
      <c r="Q13" s="519">
        <f t="shared" si="12"/>
        <v>17006.150322896752</v>
      </c>
      <c r="R13" s="520">
        <f t="shared" si="13"/>
        <v>337.0997961258646</v>
      </c>
      <c r="S13" s="518">
        <f t="shared" si="14"/>
        <v>264.99234564808432</v>
      </c>
      <c r="T13" s="519">
        <f t="shared" si="15"/>
        <v>2968.0604444646974</v>
      </c>
      <c r="U13" s="519">
        <f t="shared" si="16"/>
        <v>20576.302909135396</v>
      </c>
      <c r="V13" s="3"/>
      <c r="W13" s="596">
        <f t="shared" si="17"/>
        <v>2003</v>
      </c>
      <c r="X13" s="1101">
        <f t="shared" si="18"/>
        <v>17006.150322896752</v>
      </c>
      <c r="Y13" s="1102">
        <f t="shared" si="19"/>
        <v>337.0997961258646</v>
      </c>
      <c r="Z13" s="1102">
        <f t="shared" si="20"/>
        <v>264.99234564808432</v>
      </c>
      <c r="AA13" s="1102">
        <f t="shared" si="21"/>
        <v>2968.0604444646974</v>
      </c>
      <c r="AB13" s="1144">
        <f t="shared" si="22"/>
        <v>20576.302909135396</v>
      </c>
      <c r="AC13" s="1102"/>
      <c r="AD13" s="1101">
        <f t="shared" si="23"/>
        <v>17006.150322896752</v>
      </c>
      <c r="AE13" s="1102">
        <f t="shared" si="24"/>
        <v>337.0997961258646</v>
      </c>
      <c r="AF13" s="1102">
        <f t="shared" si="25"/>
        <v>264.99234564808432</v>
      </c>
      <c r="AG13" s="1102">
        <f t="shared" si="26"/>
        <v>2968.0604444646974</v>
      </c>
      <c r="AH13" s="1144">
        <f t="shared" si="27"/>
        <v>20576.302909135396</v>
      </c>
      <c r="AI13" s="1424"/>
      <c r="AJ13" s="1101">
        <f t="shared" si="28"/>
        <v>17006.150322896752</v>
      </c>
      <c r="AK13" s="1102">
        <f t="shared" si="29"/>
        <v>337.0997961258646</v>
      </c>
      <c r="AL13" s="1102">
        <f t="shared" si="30"/>
        <v>264.99234564808432</v>
      </c>
      <c r="AM13" s="1102">
        <f t="shared" si="31"/>
        <v>2968.0604444646974</v>
      </c>
      <c r="AN13" s="1144">
        <f t="shared" si="32"/>
        <v>20576.302909135396</v>
      </c>
      <c r="AO13" s="1421"/>
      <c r="AP13" s="1101">
        <f t="shared" si="33"/>
        <v>17006.150322896752</v>
      </c>
      <c r="AQ13" s="1102">
        <f t="shared" si="34"/>
        <v>337.0997961258646</v>
      </c>
      <c r="AR13" s="1102">
        <f t="shared" si="35"/>
        <v>264.99234564808432</v>
      </c>
      <c r="AS13" s="1102">
        <f t="shared" si="36"/>
        <v>2968.0604444646974</v>
      </c>
      <c r="AT13" s="1144">
        <f t="shared" si="37"/>
        <v>20576.302909135396</v>
      </c>
      <c r="AU13" s="1416"/>
      <c r="AV13" s="1101">
        <f t="shared" si="38"/>
        <v>17006.150322896752</v>
      </c>
      <c r="AW13" s="1102">
        <f t="shared" si="39"/>
        <v>337.0997961258646</v>
      </c>
      <c r="AX13" s="1102">
        <f t="shared" si="40"/>
        <v>264.99234564808432</v>
      </c>
      <c r="AY13" s="1102">
        <f t="shared" si="41"/>
        <v>2968.0604444646974</v>
      </c>
      <c r="AZ13" s="1144">
        <f t="shared" si="42"/>
        <v>20576.302909135396</v>
      </c>
      <c r="BA13" s="1426"/>
      <c r="BB13" s="1101">
        <f t="shared" si="43"/>
        <v>17006.150322896752</v>
      </c>
      <c r="BC13" s="1102">
        <f t="shared" si="44"/>
        <v>337.0997961258646</v>
      </c>
      <c r="BD13" s="1102">
        <f t="shared" si="45"/>
        <v>264.99234564808432</v>
      </c>
      <c r="BE13" s="1102">
        <f t="shared" si="46"/>
        <v>2968.0604444646974</v>
      </c>
      <c r="BF13" s="1144">
        <f t="shared" si="47"/>
        <v>20576.302909135396</v>
      </c>
      <c r="BG13" s="1429"/>
      <c r="BH13" s="596">
        <f t="shared" si="48"/>
        <v>2003</v>
      </c>
      <c r="BI13" s="1102">
        <f>'Baseline data (from input)'!AZ59</f>
        <v>85.391468829453217</v>
      </c>
      <c r="BJ13" s="576">
        <f>'Baseline data (from input)'!BA59</f>
        <v>0.14886150340598339</v>
      </c>
      <c r="BK13" s="1103"/>
      <c r="BL13" s="1101">
        <f t="shared" si="49"/>
        <v>85.391468829453217</v>
      </c>
      <c r="BM13" s="576">
        <f t="shared" si="50"/>
        <v>0.14886150340598339</v>
      </c>
      <c r="BN13" s="1103"/>
      <c r="BO13" s="1102">
        <f t="shared" si="6"/>
        <v>85.391468829453217</v>
      </c>
      <c r="BP13" s="417">
        <f t="shared" si="6"/>
        <v>0.14886150340598339</v>
      </c>
      <c r="BQ13" s="1103"/>
      <c r="BR13" s="1101">
        <f>'Baseline data (from input)'!AZ59</f>
        <v>85.391468829453217</v>
      </c>
      <c r="BS13" s="417">
        <f>'Baseline data (from input)'!BA59</f>
        <v>0.14886150340598339</v>
      </c>
      <c r="BT13" s="1103"/>
      <c r="BU13" s="1102">
        <f t="shared" si="7"/>
        <v>85.391468829453217</v>
      </c>
      <c r="BV13" s="417">
        <f t="shared" si="7"/>
        <v>0.14886150340598339</v>
      </c>
      <c r="BW13" s="1103"/>
      <c r="BX13" s="1101">
        <f t="shared" si="51"/>
        <v>85.391468829453217</v>
      </c>
      <c r="BY13" s="417">
        <f t="shared" si="52"/>
        <v>0.14886150340598339</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830.90317702580523</v>
      </c>
      <c r="D14" s="3">
        <f>'4B Biological treatment '!T67</f>
        <v>0</v>
      </c>
      <c r="E14" s="178">
        <f>'4B Biological treatment '!U67</f>
        <v>8.7669703037419353</v>
      </c>
      <c r="F14" s="178">
        <f>'4B Biological treatment '!W67</f>
        <v>0.52601821822451622</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17448.966717541909</v>
      </c>
      <c r="M14" s="3">
        <f t="shared" si="0"/>
        <v>0</v>
      </c>
      <c r="N14" s="419">
        <f t="shared" si="9"/>
        <v>347.17202402818066</v>
      </c>
      <c r="O14" s="518">
        <f t="shared" si="10"/>
        <v>268.1470164296091</v>
      </c>
      <c r="P14" s="419">
        <f t="shared" si="11"/>
        <v>3003.3944973749908</v>
      </c>
      <c r="Q14" s="519">
        <f t="shared" si="12"/>
        <v>17448.966717541909</v>
      </c>
      <c r="R14" s="520">
        <f t="shared" si="13"/>
        <v>347.17202402818066</v>
      </c>
      <c r="S14" s="518">
        <f t="shared" si="14"/>
        <v>268.1470164296091</v>
      </c>
      <c r="T14" s="519">
        <f t="shared" si="15"/>
        <v>3003.3944973749908</v>
      </c>
      <c r="U14" s="519">
        <f t="shared" si="16"/>
        <v>21067.680255374686</v>
      </c>
      <c r="V14" s="3"/>
      <c r="W14" s="596">
        <f t="shared" si="17"/>
        <v>2004</v>
      </c>
      <c r="X14" s="1101">
        <f t="shared" si="18"/>
        <v>17448.966717541909</v>
      </c>
      <c r="Y14" s="1102">
        <f t="shared" si="19"/>
        <v>347.17202402818066</v>
      </c>
      <c r="Z14" s="1102">
        <f t="shared" si="20"/>
        <v>268.1470164296091</v>
      </c>
      <c r="AA14" s="1102">
        <f t="shared" si="21"/>
        <v>3003.3944973749908</v>
      </c>
      <c r="AB14" s="1144">
        <f t="shared" si="22"/>
        <v>21067.680255374686</v>
      </c>
      <c r="AC14" s="1102"/>
      <c r="AD14" s="1101">
        <f t="shared" si="23"/>
        <v>17448.966717541909</v>
      </c>
      <c r="AE14" s="1102">
        <f t="shared" si="24"/>
        <v>347.17202402818066</v>
      </c>
      <c r="AF14" s="1102">
        <f t="shared" si="25"/>
        <v>268.1470164296091</v>
      </c>
      <c r="AG14" s="1102">
        <f t="shared" si="26"/>
        <v>3003.3944973749908</v>
      </c>
      <c r="AH14" s="1144">
        <f t="shared" si="27"/>
        <v>21067.680255374686</v>
      </c>
      <c r="AI14" s="1424"/>
      <c r="AJ14" s="1101">
        <f t="shared" si="28"/>
        <v>17448.966717541909</v>
      </c>
      <c r="AK14" s="1102">
        <f t="shared" si="29"/>
        <v>347.17202402818066</v>
      </c>
      <c r="AL14" s="1102">
        <f t="shared" si="30"/>
        <v>268.1470164296091</v>
      </c>
      <c r="AM14" s="1102">
        <f t="shared" si="31"/>
        <v>3003.3944973749908</v>
      </c>
      <c r="AN14" s="1144">
        <f t="shared" si="32"/>
        <v>21067.680255374686</v>
      </c>
      <c r="AO14" s="1421"/>
      <c r="AP14" s="1101">
        <f t="shared" si="33"/>
        <v>17448.966717541909</v>
      </c>
      <c r="AQ14" s="1102">
        <f t="shared" si="34"/>
        <v>347.17202402818066</v>
      </c>
      <c r="AR14" s="1102">
        <f t="shared" si="35"/>
        <v>268.1470164296091</v>
      </c>
      <c r="AS14" s="1102">
        <f t="shared" si="36"/>
        <v>3003.3944973749908</v>
      </c>
      <c r="AT14" s="1144">
        <f t="shared" si="37"/>
        <v>21067.680255374686</v>
      </c>
      <c r="AU14" s="1416"/>
      <c r="AV14" s="1101">
        <f t="shared" si="38"/>
        <v>17448.966717541909</v>
      </c>
      <c r="AW14" s="1102">
        <f t="shared" si="39"/>
        <v>347.17202402818066</v>
      </c>
      <c r="AX14" s="1102">
        <f t="shared" si="40"/>
        <v>268.1470164296091</v>
      </c>
      <c r="AY14" s="1102">
        <f t="shared" si="41"/>
        <v>3003.3944973749908</v>
      </c>
      <c r="AZ14" s="1144">
        <f t="shared" si="42"/>
        <v>21067.680255374686</v>
      </c>
      <c r="BA14" s="1426"/>
      <c r="BB14" s="1101">
        <f t="shared" si="43"/>
        <v>17448.966717541909</v>
      </c>
      <c r="BC14" s="1102">
        <f t="shared" si="44"/>
        <v>347.17202402818066</v>
      </c>
      <c r="BD14" s="1102">
        <f t="shared" si="45"/>
        <v>268.1470164296091</v>
      </c>
      <c r="BE14" s="1102">
        <f t="shared" si="46"/>
        <v>3003.3944973749908</v>
      </c>
      <c r="BF14" s="1144">
        <f t="shared" si="47"/>
        <v>21067.680255374686</v>
      </c>
      <c r="BG14" s="1429"/>
      <c r="BH14" s="596">
        <f t="shared" si="48"/>
        <v>2004</v>
      </c>
      <c r="BI14" s="1102">
        <f>'Baseline data (from input)'!AZ60</f>
        <v>88.382839591048807</v>
      </c>
      <c r="BJ14" s="576">
        <f>'Baseline data (from input)'!BA60</f>
        <v>0.15545906122742986</v>
      </c>
      <c r="BK14" s="1103"/>
      <c r="BL14" s="1101">
        <f t="shared" si="49"/>
        <v>88.382839591048807</v>
      </c>
      <c r="BM14" s="576">
        <f t="shared" si="50"/>
        <v>0.15545906122742986</v>
      </c>
      <c r="BN14" s="1103"/>
      <c r="BO14" s="1102">
        <f t="shared" si="6"/>
        <v>88.382839591048807</v>
      </c>
      <c r="BP14" s="417">
        <f t="shared" si="6"/>
        <v>0.15545906122742986</v>
      </c>
      <c r="BQ14" s="1103"/>
      <c r="BR14" s="1101">
        <f>'Baseline data (from input)'!AZ60</f>
        <v>88.382839591048807</v>
      </c>
      <c r="BS14" s="417">
        <f>'Baseline data (from input)'!BA60</f>
        <v>0.15545906122742986</v>
      </c>
      <c r="BT14" s="1103"/>
      <c r="BU14" s="1102">
        <f t="shared" si="7"/>
        <v>88.382839591048807</v>
      </c>
      <c r="BV14" s="417">
        <f t="shared" si="7"/>
        <v>0.15545906122742986</v>
      </c>
      <c r="BW14" s="1103"/>
      <c r="BX14" s="1101">
        <f t="shared" si="51"/>
        <v>88.382839591048807</v>
      </c>
      <c r="BY14" s="417">
        <f t="shared" si="52"/>
        <v>0.15545906122742986</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849.51152694567747</v>
      </c>
      <c r="D15" s="3">
        <f>'4B Biological treatment '!T68</f>
        <v>0</v>
      </c>
      <c r="E15" s="178">
        <f>'4B Biological treatment '!U68</f>
        <v>9.06373741826458</v>
      </c>
      <c r="F15" s="178">
        <f>'4B Biological treatment '!W68</f>
        <v>0.54382424509587479</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17839.742065859227</v>
      </c>
      <c r="M15" s="3">
        <f t="shared" si="0"/>
        <v>0</v>
      </c>
      <c r="N15" s="419">
        <f t="shared" si="9"/>
        <v>358.92400176327737</v>
      </c>
      <c r="O15" s="518">
        <f t="shared" si="10"/>
        <v>271.20974780766511</v>
      </c>
      <c r="P15" s="419">
        <f t="shared" si="11"/>
        <v>3037.6987782514689</v>
      </c>
      <c r="Q15" s="519">
        <f t="shared" si="12"/>
        <v>17839.742065859227</v>
      </c>
      <c r="R15" s="520">
        <f t="shared" si="13"/>
        <v>358.92400176327737</v>
      </c>
      <c r="S15" s="518">
        <f t="shared" si="14"/>
        <v>271.20974780766511</v>
      </c>
      <c r="T15" s="519">
        <f t="shared" si="15"/>
        <v>3037.6987782514689</v>
      </c>
      <c r="U15" s="519">
        <f t="shared" si="16"/>
        <v>21507.574593681638</v>
      </c>
      <c r="V15" s="3"/>
      <c r="W15" s="596">
        <f t="shared" si="17"/>
        <v>2005</v>
      </c>
      <c r="X15" s="1101">
        <f t="shared" si="18"/>
        <v>17839.742065859227</v>
      </c>
      <c r="Y15" s="1102">
        <f t="shared" si="19"/>
        <v>358.92400176327737</v>
      </c>
      <c r="Z15" s="1102">
        <f t="shared" si="20"/>
        <v>271.20974780766511</v>
      </c>
      <c r="AA15" s="1102">
        <f t="shared" si="21"/>
        <v>3037.6987782514689</v>
      </c>
      <c r="AB15" s="1144">
        <f t="shared" si="22"/>
        <v>21507.574593681638</v>
      </c>
      <c r="AC15" s="1102"/>
      <c r="AD15" s="1101">
        <f t="shared" si="23"/>
        <v>17839.742065859227</v>
      </c>
      <c r="AE15" s="1102">
        <f t="shared" si="24"/>
        <v>358.92400176327737</v>
      </c>
      <c r="AF15" s="1102">
        <f t="shared" si="25"/>
        <v>271.20974780766511</v>
      </c>
      <c r="AG15" s="1102">
        <f t="shared" si="26"/>
        <v>3037.6987782514689</v>
      </c>
      <c r="AH15" s="1144">
        <f t="shared" si="27"/>
        <v>21507.574593681638</v>
      </c>
      <c r="AI15" s="1424"/>
      <c r="AJ15" s="1101">
        <f t="shared" si="28"/>
        <v>17839.742065859227</v>
      </c>
      <c r="AK15" s="1102">
        <f t="shared" si="29"/>
        <v>358.92400176327737</v>
      </c>
      <c r="AL15" s="1102">
        <f t="shared" si="30"/>
        <v>271.20974780766511</v>
      </c>
      <c r="AM15" s="1102">
        <f t="shared" si="31"/>
        <v>3037.6987782514689</v>
      </c>
      <c r="AN15" s="1144">
        <f t="shared" si="32"/>
        <v>21507.574593681638</v>
      </c>
      <c r="AO15" s="1421"/>
      <c r="AP15" s="1101">
        <f t="shared" si="33"/>
        <v>17839.742065859227</v>
      </c>
      <c r="AQ15" s="1102">
        <f t="shared" si="34"/>
        <v>358.92400176327737</v>
      </c>
      <c r="AR15" s="1102">
        <f t="shared" si="35"/>
        <v>271.20974780766511</v>
      </c>
      <c r="AS15" s="1102">
        <f t="shared" si="36"/>
        <v>3037.6987782514689</v>
      </c>
      <c r="AT15" s="1144">
        <f t="shared" si="37"/>
        <v>21507.574593681638</v>
      </c>
      <c r="AU15" s="1416"/>
      <c r="AV15" s="1101">
        <f t="shared" si="38"/>
        <v>17839.742065859227</v>
      </c>
      <c r="AW15" s="1102">
        <f t="shared" si="39"/>
        <v>358.92400176327737</v>
      </c>
      <c r="AX15" s="1102">
        <f t="shared" si="40"/>
        <v>271.20974780766511</v>
      </c>
      <c r="AY15" s="1102">
        <f t="shared" si="41"/>
        <v>3037.6987782514689</v>
      </c>
      <c r="AZ15" s="1144">
        <f t="shared" si="42"/>
        <v>21507.574593681638</v>
      </c>
      <c r="BA15" s="1426"/>
      <c r="BB15" s="1101">
        <f t="shared" si="43"/>
        <v>17839.742065859227</v>
      </c>
      <c r="BC15" s="1102">
        <f t="shared" si="44"/>
        <v>358.92400176327737</v>
      </c>
      <c r="BD15" s="1102">
        <f t="shared" si="45"/>
        <v>271.20974780766511</v>
      </c>
      <c r="BE15" s="1102">
        <f t="shared" si="46"/>
        <v>3037.6987782514689</v>
      </c>
      <c r="BF15" s="1144">
        <f t="shared" si="47"/>
        <v>21507.574593681638</v>
      </c>
      <c r="BG15" s="1429"/>
      <c r="BH15" s="596">
        <f t="shared" si="48"/>
        <v>2005</v>
      </c>
      <c r="BI15" s="1102">
        <f>'Baseline data (from input)'!AZ61</f>
        <v>91.930170089852609</v>
      </c>
      <c r="BJ15" s="576">
        <f>'Baseline data (from input)'!BA61</f>
        <v>0.16212151415988235</v>
      </c>
      <c r="BK15" s="1103"/>
      <c r="BL15" s="1101">
        <f t="shared" si="49"/>
        <v>91.930170089852609</v>
      </c>
      <c r="BM15" s="576">
        <f t="shared" si="50"/>
        <v>0.16212151415988235</v>
      </c>
      <c r="BN15" s="1103"/>
      <c r="BO15" s="1102">
        <f t="shared" si="6"/>
        <v>91.930170089852609</v>
      </c>
      <c r="BP15" s="417">
        <f t="shared" si="6"/>
        <v>0.16212151415988235</v>
      </c>
      <c r="BQ15" s="1103"/>
      <c r="BR15" s="1101">
        <f>'Baseline data (from input)'!AZ61</f>
        <v>91.930170089852609</v>
      </c>
      <c r="BS15" s="417">
        <f>'Baseline data (from input)'!BA61</f>
        <v>0.16212151415988235</v>
      </c>
      <c r="BT15" s="1103"/>
      <c r="BU15" s="1102">
        <f t="shared" si="7"/>
        <v>91.930170089852609</v>
      </c>
      <c r="BV15" s="417">
        <f t="shared" si="7"/>
        <v>0.16212151415988235</v>
      </c>
      <c r="BW15" s="1103"/>
      <c r="BX15" s="1101">
        <f t="shared" si="51"/>
        <v>91.930170089852609</v>
      </c>
      <c r="BY15" s="417">
        <f t="shared" si="52"/>
        <v>0.16212151415988235</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865.77366342378582</v>
      </c>
      <c r="D16" s="3">
        <f>'4B Biological treatment '!T69</f>
        <v>0</v>
      </c>
      <c r="E16" s="178">
        <f>'4B Biological treatment '!U69</f>
        <v>9.3901052214705594</v>
      </c>
      <c r="F16" s="178">
        <f>'4B Biological treatment '!W69</f>
        <v>0.56340631328823365</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18181.246931899503</v>
      </c>
      <c r="M16" s="3">
        <f t="shared" si="0"/>
        <v>0</v>
      </c>
      <c r="N16" s="419">
        <f t="shared" si="9"/>
        <v>371.84816677023417</v>
      </c>
      <c r="O16" s="518">
        <f t="shared" si="10"/>
        <v>274.27247918572107</v>
      </c>
      <c r="P16" s="419">
        <f t="shared" si="11"/>
        <v>3072.0030591279478</v>
      </c>
      <c r="Q16" s="519">
        <f t="shared" si="12"/>
        <v>18181.246931899503</v>
      </c>
      <c r="R16" s="520">
        <f t="shared" si="13"/>
        <v>371.84816677023417</v>
      </c>
      <c r="S16" s="518">
        <f t="shared" si="14"/>
        <v>274.27247918572107</v>
      </c>
      <c r="T16" s="519">
        <f t="shared" si="15"/>
        <v>3072.0030591279478</v>
      </c>
      <c r="U16" s="519">
        <f t="shared" si="16"/>
        <v>21899.370636983404</v>
      </c>
      <c r="V16" s="3"/>
      <c r="W16" s="596">
        <f t="shared" si="17"/>
        <v>2006</v>
      </c>
      <c r="X16" s="1101">
        <f t="shared" si="18"/>
        <v>18181.246931899503</v>
      </c>
      <c r="Y16" s="1102">
        <f t="shared" si="19"/>
        <v>371.84816677023417</v>
      </c>
      <c r="Z16" s="1102">
        <f t="shared" si="20"/>
        <v>274.27247918572107</v>
      </c>
      <c r="AA16" s="1102">
        <f t="shared" si="21"/>
        <v>3072.0030591279478</v>
      </c>
      <c r="AB16" s="1144">
        <f t="shared" si="22"/>
        <v>21899.370636983404</v>
      </c>
      <c r="AC16" s="1102"/>
      <c r="AD16" s="1101">
        <f t="shared" si="23"/>
        <v>18181.246931899503</v>
      </c>
      <c r="AE16" s="1102">
        <f t="shared" si="24"/>
        <v>371.84816677023417</v>
      </c>
      <c r="AF16" s="1102">
        <f t="shared" si="25"/>
        <v>274.27247918572107</v>
      </c>
      <c r="AG16" s="1102">
        <f t="shared" si="26"/>
        <v>3072.0030591279478</v>
      </c>
      <c r="AH16" s="1144">
        <f t="shared" si="27"/>
        <v>21899.370636983404</v>
      </c>
      <c r="AI16" s="1424"/>
      <c r="AJ16" s="1101">
        <f t="shared" si="28"/>
        <v>18181.246931899503</v>
      </c>
      <c r="AK16" s="1102">
        <f t="shared" si="29"/>
        <v>371.84816677023417</v>
      </c>
      <c r="AL16" s="1102">
        <f t="shared" si="30"/>
        <v>274.27247918572107</v>
      </c>
      <c r="AM16" s="1102">
        <f t="shared" si="31"/>
        <v>3072.0030591279478</v>
      </c>
      <c r="AN16" s="1144">
        <f t="shared" si="32"/>
        <v>21899.370636983404</v>
      </c>
      <c r="AO16" s="1421"/>
      <c r="AP16" s="1101">
        <f t="shared" si="33"/>
        <v>18181.246931899503</v>
      </c>
      <c r="AQ16" s="1102">
        <f t="shared" si="34"/>
        <v>371.84816677023417</v>
      </c>
      <c r="AR16" s="1102">
        <f t="shared" si="35"/>
        <v>274.27247918572107</v>
      </c>
      <c r="AS16" s="1102">
        <f t="shared" si="36"/>
        <v>3072.0030591279478</v>
      </c>
      <c r="AT16" s="1144">
        <f t="shared" si="37"/>
        <v>21899.370636983404</v>
      </c>
      <c r="AU16" s="1416"/>
      <c r="AV16" s="1101">
        <f t="shared" si="38"/>
        <v>18181.246931899503</v>
      </c>
      <c r="AW16" s="1102">
        <f t="shared" si="39"/>
        <v>371.84816677023417</v>
      </c>
      <c r="AX16" s="1102">
        <f t="shared" si="40"/>
        <v>274.27247918572107</v>
      </c>
      <c r="AY16" s="1102">
        <f t="shared" si="41"/>
        <v>3072.0030591279478</v>
      </c>
      <c r="AZ16" s="1144">
        <f t="shared" si="42"/>
        <v>21899.370636983404</v>
      </c>
      <c r="BA16" s="1426"/>
      <c r="BB16" s="1101">
        <f t="shared" si="43"/>
        <v>18181.246931899503</v>
      </c>
      <c r="BC16" s="1102">
        <f t="shared" si="44"/>
        <v>371.84816677023417</v>
      </c>
      <c r="BD16" s="1102">
        <f t="shared" si="45"/>
        <v>274.27247918572107</v>
      </c>
      <c r="BE16" s="1102">
        <f t="shared" si="46"/>
        <v>3072.0030591279478</v>
      </c>
      <c r="BF16" s="1144">
        <f t="shared" si="47"/>
        <v>21899.370636983404</v>
      </c>
      <c r="BG16" s="1429"/>
      <c r="BH16" s="596">
        <f t="shared" si="48"/>
        <v>2006</v>
      </c>
      <c r="BI16" s="1102">
        <f>'Baseline data (from input)'!AZ62</f>
        <v>95.85954225302747</v>
      </c>
      <c r="BJ16" s="576">
        <f>'Baseline data (from input)'!BA62</f>
        <v>0.16893390281041362</v>
      </c>
      <c r="BK16" s="1103"/>
      <c r="BL16" s="1101">
        <f t="shared" si="49"/>
        <v>95.85954225302747</v>
      </c>
      <c r="BM16" s="576">
        <f t="shared" si="50"/>
        <v>0.16893390281041362</v>
      </c>
      <c r="BN16" s="1103"/>
      <c r="BO16" s="1102">
        <f t="shared" si="6"/>
        <v>95.85954225302747</v>
      </c>
      <c r="BP16" s="417">
        <f t="shared" si="6"/>
        <v>0.16893390281041362</v>
      </c>
      <c r="BQ16" s="1103"/>
      <c r="BR16" s="1101">
        <f>'Baseline data (from input)'!AZ62</f>
        <v>95.85954225302747</v>
      </c>
      <c r="BS16" s="417">
        <f>'Baseline data (from input)'!BA62</f>
        <v>0.16893390281041362</v>
      </c>
      <c r="BT16" s="1103"/>
      <c r="BU16" s="1102">
        <f t="shared" si="7"/>
        <v>95.85954225302747</v>
      </c>
      <c r="BV16" s="417">
        <f t="shared" si="7"/>
        <v>0.16893390281041362</v>
      </c>
      <c r="BW16" s="1103"/>
      <c r="BX16" s="1101">
        <f t="shared" si="51"/>
        <v>95.85954225302747</v>
      </c>
      <c r="BY16" s="417">
        <f t="shared" si="52"/>
        <v>0.16893390281041362</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879.68614299238129</v>
      </c>
      <c r="D17" s="3">
        <f>'4B Biological treatment '!T70</f>
        <v>0</v>
      </c>
      <c r="E17" s="178">
        <f>'4B Biological treatment '!U70</f>
        <v>9.7187283565354772</v>
      </c>
      <c r="F17" s="178">
        <f>'4B Biological treatment '!W70</f>
        <v>0.58312370139212855</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18473.409002840006</v>
      </c>
      <c r="M17" s="3">
        <f t="shared" si="0"/>
        <v>0</v>
      </c>
      <c r="N17" s="419">
        <f t="shared" si="9"/>
        <v>384.86164291880488</v>
      </c>
      <c r="O17" s="518">
        <f t="shared" si="10"/>
        <v>277.29498707475938</v>
      </c>
      <c r="P17" s="419">
        <f t="shared" si="11"/>
        <v>3105.8568147396318</v>
      </c>
      <c r="Q17" s="519">
        <f t="shared" si="12"/>
        <v>18473.409002840006</v>
      </c>
      <c r="R17" s="520">
        <f t="shared" si="13"/>
        <v>384.86164291880488</v>
      </c>
      <c r="S17" s="518">
        <f t="shared" si="14"/>
        <v>277.29498707475938</v>
      </c>
      <c r="T17" s="519">
        <f t="shared" si="15"/>
        <v>3105.8568147396318</v>
      </c>
      <c r="U17" s="519">
        <f t="shared" si="16"/>
        <v>22241.422447573201</v>
      </c>
      <c r="V17" s="3"/>
      <c r="W17" s="596">
        <f t="shared" si="17"/>
        <v>2007</v>
      </c>
      <c r="X17" s="1101">
        <f t="shared" si="18"/>
        <v>18473.409002840006</v>
      </c>
      <c r="Y17" s="1102">
        <f t="shared" si="19"/>
        <v>384.86164291880488</v>
      </c>
      <c r="Z17" s="1102">
        <f t="shared" si="20"/>
        <v>277.29498707475938</v>
      </c>
      <c r="AA17" s="1102">
        <f t="shared" si="21"/>
        <v>3105.8568147396318</v>
      </c>
      <c r="AB17" s="1144">
        <f t="shared" si="22"/>
        <v>22241.422447573201</v>
      </c>
      <c r="AC17" s="1102"/>
      <c r="AD17" s="1101">
        <f t="shared" si="23"/>
        <v>18473.409002840006</v>
      </c>
      <c r="AE17" s="1102">
        <f t="shared" si="24"/>
        <v>384.86164291880488</v>
      </c>
      <c r="AF17" s="1102">
        <f t="shared" si="25"/>
        <v>277.29498707475938</v>
      </c>
      <c r="AG17" s="1102">
        <f t="shared" si="26"/>
        <v>3105.8568147396318</v>
      </c>
      <c r="AH17" s="1144">
        <f t="shared" si="27"/>
        <v>22241.422447573201</v>
      </c>
      <c r="AI17" s="1424"/>
      <c r="AJ17" s="1101">
        <f t="shared" si="28"/>
        <v>18473.409002840006</v>
      </c>
      <c r="AK17" s="1102">
        <f t="shared" si="29"/>
        <v>384.86164291880488</v>
      </c>
      <c r="AL17" s="1102">
        <f t="shared" si="30"/>
        <v>277.29498707475938</v>
      </c>
      <c r="AM17" s="1102">
        <f t="shared" si="31"/>
        <v>3105.8568147396318</v>
      </c>
      <c r="AN17" s="1144">
        <f t="shared" si="32"/>
        <v>22241.422447573201</v>
      </c>
      <c r="AO17" s="1421"/>
      <c r="AP17" s="1101">
        <f t="shared" si="33"/>
        <v>18473.409002840006</v>
      </c>
      <c r="AQ17" s="1102">
        <f t="shared" si="34"/>
        <v>384.86164291880488</v>
      </c>
      <c r="AR17" s="1102">
        <f t="shared" si="35"/>
        <v>277.29498707475938</v>
      </c>
      <c r="AS17" s="1102">
        <f t="shared" si="36"/>
        <v>3105.8568147396318</v>
      </c>
      <c r="AT17" s="1144">
        <f t="shared" si="37"/>
        <v>22241.422447573201</v>
      </c>
      <c r="AU17" s="1416"/>
      <c r="AV17" s="1101">
        <f t="shared" si="38"/>
        <v>18473.409002840006</v>
      </c>
      <c r="AW17" s="1102">
        <f t="shared" si="39"/>
        <v>384.86164291880488</v>
      </c>
      <c r="AX17" s="1102">
        <f t="shared" si="40"/>
        <v>277.29498707475938</v>
      </c>
      <c r="AY17" s="1102">
        <f t="shared" si="41"/>
        <v>3105.8568147396318</v>
      </c>
      <c r="AZ17" s="1144">
        <f t="shared" si="42"/>
        <v>22241.422447573201</v>
      </c>
      <c r="BA17" s="1426"/>
      <c r="BB17" s="1101">
        <f t="shared" si="43"/>
        <v>18473.409002840006</v>
      </c>
      <c r="BC17" s="1102">
        <f t="shared" si="44"/>
        <v>384.86164291880488</v>
      </c>
      <c r="BD17" s="1102">
        <f t="shared" si="45"/>
        <v>277.29498707475938</v>
      </c>
      <c r="BE17" s="1102">
        <f t="shared" si="46"/>
        <v>3105.8568147396318</v>
      </c>
      <c r="BF17" s="1144">
        <f t="shared" si="47"/>
        <v>22241.422447573201</v>
      </c>
      <c r="BG17" s="1429"/>
      <c r="BH17" s="596">
        <f t="shared" si="48"/>
        <v>2007</v>
      </c>
      <c r="BI17" s="1102">
        <f>'Baseline data (from input)'!AZ63</f>
        <v>99.821738244264054</v>
      </c>
      <c r="BJ17" s="576">
        <f>'Baseline data (from input)'!BA63</f>
        <v>0.17594911961040524</v>
      </c>
      <c r="BK17" s="1103"/>
      <c r="BL17" s="1101">
        <f t="shared" si="49"/>
        <v>99.821738244264054</v>
      </c>
      <c r="BM17" s="576">
        <f t="shared" si="50"/>
        <v>0.17594911961040524</v>
      </c>
      <c r="BN17" s="1103"/>
      <c r="BO17" s="1102">
        <f t="shared" si="6"/>
        <v>99.821738244264054</v>
      </c>
      <c r="BP17" s="417">
        <f t="shared" si="6"/>
        <v>0.17594911961040524</v>
      </c>
      <c r="BQ17" s="1103"/>
      <c r="BR17" s="1101">
        <f>'Baseline data (from input)'!AZ63</f>
        <v>99.821738244264054</v>
      </c>
      <c r="BS17" s="417">
        <f>'Baseline data (from input)'!BA63</f>
        <v>0.17594911961040524</v>
      </c>
      <c r="BT17" s="1103"/>
      <c r="BU17" s="1102">
        <f t="shared" si="7"/>
        <v>99.821738244264054</v>
      </c>
      <c r="BV17" s="417">
        <f t="shared" si="7"/>
        <v>0.17594911961040524</v>
      </c>
      <c r="BW17" s="1103"/>
      <c r="BX17" s="1101">
        <f t="shared" si="51"/>
        <v>99.821738244264054</v>
      </c>
      <c r="BY17" s="417">
        <f t="shared" si="52"/>
        <v>0.17594911961040524</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891.09114439191808</v>
      </c>
      <c r="D18" s="3">
        <f>'4B Biological treatment '!T71</f>
        <v>0</v>
      </c>
      <c r="E18" s="178">
        <f>'4B Biological treatment '!U71</f>
        <v>9.942557960458112</v>
      </c>
      <c r="F18" s="178">
        <f>'4B Biological treatment '!W71</f>
        <v>0.59655347762748678</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18712.914032230281</v>
      </c>
      <c r="M18" s="3">
        <f t="shared" si="0"/>
        <v>0</v>
      </c>
      <c r="N18" s="419">
        <f t="shared" si="9"/>
        <v>393.72529523414124</v>
      </c>
      <c r="O18" s="518">
        <f t="shared" si="10"/>
        <v>280.37495709096584</v>
      </c>
      <c r="P18" s="419">
        <f t="shared" si="11"/>
        <v>3140.3541778724511</v>
      </c>
      <c r="Q18" s="519">
        <f t="shared" si="12"/>
        <v>18712.914032230281</v>
      </c>
      <c r="R18" s="520">
        <f t="shared" si="13"/>
        <v>393.72529523414124</v>
      </c>
      <c r="S18" s="518">
        <f t="shared" si="14"/>
        <v>280.37495709096584</v>
      </c>
      <c r="T18" s="519">
        <f t="shared" si="15"/>
        <v>3140.3541778724511</v>
      </c>
      <c r="U18" s="519">
        <f t="shared" si="16"/>
        <v>22527.368462427836</v>
      </c>
      <c r="V18" s="3"/>
      <c r="W18" s="596">
        <f t="shared" si="17"/>
        <v>2008</v>
      </c>
      <c r="X18" s="1101">
        <f t="shared" si="18"/>
        <v>18712.914032230281</v>
      </c>
      <c r="Y18" s="1102">
        <f t="shared" si="19"/>
        <v>393.72529523414124</v>
      </c>
      <c r="Z18" s="1102">
        <f t="shared" si="20"/>
        <v>280.37495709096584</v>
      </c>
      <c r="AA18" s="1102">
        <f t="shared" si="21"/>
        <v>3140.3541778724511</v>
      </c>
      <c r="AB18" s="1144">
        <f t="shared" si="22"/>
        <v>22527.368462427836</v>
      </c>
      <c r="AC18" s="1102"/>
      <c r="AD18" s="1101">
        <f t="shared" si="23"/>
        <v>18712.914032230281</v>
      </c>
      <c r="AE18" s="1102">
        <f t="shared" si="24"/>
        <v>393.72529523414124</v>
      </c>
      <c r="AF18" s="1102">
        <f t="shared" si="25"/>
        <v>280.37495709096584</v>
      </c>
      <c r="AG18" s="1102">
        <f t="shared" si="26"/>
        <v>3140.3541778724511</v>
      </c>
      <c r="AH18" s="1144">
        <f t="shared" si="27"/>
        <v>22527.368462427836</v>
      </c>
      <c r="AI18" s="1424"/>
      <c r="AJ18" s="1101">
        <f t="shared" si="28"/>
        <v>18712.914032230281</v>
      </c>
      <c r="AK18" s="1102">
        <f t="shared" si="29"/>
        <v>393.72529523414124</v>
      </c>
      <c r="AL18" s="1102">
        <f t="shared" si="30"/>
        <v>280.37495709096584</v>
      </c>
      <c r="AM18" s="1102">
        <f t="shared" si="31"/>
        <v>3140.3541778724511</v>
      </c>
      <c r="AN18" s="1144">
        <f t="shared" si="32"/>
        <v>22527.368462427836</v>
      </c>
      <c r="AO18" s="1421"/>
      <c r="AP18" s="1101">
        <f t="shared" si="33"/>
        <v>18712.914032230281</v>
      </c>
      <c r="AQ18" s="1102">
        <f t="shared" si="34"/>
        <v>393.72529523414124</v>
      </c>
      <c r="AR18" s="1102">
        <f t="shared" si="35"/>
        <v>280.37495709096584</v>
      </c>
      <c r="AS18" s="1102">
        <f t="shared" si="36"/>
        <v>3140.3541778724511</v>
      </c>
      <c r="AT18" s="1144">
        <f t="shared" si="37"/>
        <v>22527.368462427836</v>
      </c>
      <c r="AU18" s="1416"/>
      <c r="AV18" s="1101">
        <f t="shared" si="38"/>
        <v>18712.914032230281</v>
      </c>
      <c r="AW18" s="1102">
        <f t="shared" si="39"/>
        <v>393.72529523414124</v>
      </c>
      <c r="AX18" s="1102">
        <f t="shared" si="40"/>
        <v>280.37495709096584</v>
      </c>
      <c r="AY18" s="1102">
        <f t="shared" si="41"/>
        <v>3140.3541778724511</v>
      </c>
      <c r="AZ18" s="1144">
        <f t="shared" si="42"/>
        <v>22527.368462427836</v>
      </c>
      <c r="BA18" s="1426"/>
      <c r="BB18" s="1101">
        <f t="shared" si="43"/>
        <v>18712.914032230281</v>
      </c>
      <c r="BC18" s="1102">
        <f t="shared" si="44"/>
        <v>393.72529523414124</v>
      </c>
      <c r="BD18" s="1102">
        <f t="shared" si="45"/>
        <v>280.37495709096584</v>
      </c>
      <c r="BE18" s="1102">
        <f t="shared" si="46"/>
        <v>3140.3541778724511</v>
      </c>
      <c r="BF18" s="1144">
        <f t="shared" si="47"/>
        <v>22527.368462427836</v>
      </c>
      <c r="BG18" s="1429"/>
      <c r="BH18" s="596">
        <f t="shared" si="48"/>
        <v>2008</v>
      </c>
      <c r="BI18" s="1102">
        <f>'Baseline data (from input)'!AZ64</f>
        <v>102.42610753970142</v>
      </c>
      <c r="BJ18" s="576">
        <f>'Baseline data (from input)'!BA64</f>
        <v>0.18323587496533594</v>
      </c>
      <c r="BK18" s="1103"/>
      <c r="BL18" s="1101">
        <f t="shared" si="49"/>
        <v>102.42610753970142</v>
      </c>
      <c r="BM18" s="576">
        <f t="shared" si="50"/>
        <v>0.18323587496533594</v>
      </c>
      <c r="BN18" s="1103"/>
      <c r="BO18" s="1102">
        <f t="shared" si="6"/>
        <v>102.42610753970142</v>
      </c>
      <c r="BP18" s="417">
        <f t="shared" si="6"/>
        <v>0.18323587496533594</v>
      </c>
      <c r="BQ18" s="1103"/>
      <c r="BR18" s="1101">
        <f>'Baseline data (from input)'!AZ64</f>
        <v>102.42610753970142</v>
      </c>
      <c r="BS18" s="417">
        <f>'Baseline data (from input)'!BA64</f>
        <v>0.18323587496533594</v>
      </c>
      <c r="BT18" s="1103"/>
      <c r="BU18" s="1102">
        <f t="shared" si="7"/>
        <v>102.42610753970142</v>
      </c>
      <c r="BV18" s="417">
        <f t="shared" si="7"/>
        <v>0.18323587496533594</v>
      </c>
      <c r="BW18" s="1103"/>
      <c r="BX18" s="1101">
        <f t="shared" si="51"/>
        <v>102.42610753970142</v>
      </c>
      <c r="BY18" s="417">
        <f t="shared" si="52"/>
        <v>0.18323587496533594</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899.49560531655607</v>
      </c>
      <c r="D19" s="3">
        <f>'4B Biological treatment '!T72</f>
        <v>0</v>
      </c>
      <c r="E19" s="178">
        <f>'4B Biological treatment '!U72</f>
        <v>9.8994498297679989</v>
      </c>
      <c r="F19" s="178">
        <f>'4B Biological treatment '!W72</f>
        <v>0.59396698978607998</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18889.407711647676</v>
      </c>
      <c r="M19" s="3">
        <f t="shared" si="0"/>
        <v>0</v>
      </c>
      <c r="N19" s="419">
        <f t="shared" si="9"/>
        <v>392.01821325881275</v>
      </c>
      <c r="O19" s="518">
        <f t="shared" si="10"/>
        <v>283.40321119272096</v>
      </c>
      <c r="P19" s="419">
        <f t="shared" si="11"/>
        <v>3174.2722942362484</v>
      </c>
      <c r="Q19" s="519">
        <f t="shared" si="12"/>
        <v>18889.407711647676</v>
      </c>
      <c r="R19" s="520">
        <f t="shared" si="13"/>
        <v>392.01821325881275</v>
      </c>
      <c r="S19" s="518">
        <f t="shared" si="14"/>
        <v>283.40321119272096</v>
      </c>
      <c r="T19" s="519">
        <f t="shared" si="15"/>
        <v>3174.2722942362484</v>
      </c>
      <c r="U19" s="519">
        <f t="shared" si="16"/>
        <v>22739.10143033546</v>
      </c>
      <c r="V19" s="3"/>
      <c r="W19" s="596">
        <f t="shared" si="17"/>
        <v>2009</v>
      </c>
      <c r="X19" s="1101">
        <f t="shared" si="18"/>
        <v>18889.407711647676</v>
      </c>
      <c r="Y19" s="1102">
        <f t="shared" si="19"/>
        <v>392.01821325881275</v>
      </c>
      <c r="Z19" s="1102">
        <f t="shared" si="20"/>
        <v>283.40321119272096</v>
      </c>
      <c r="AA19" s="1102">
        <f t="shared" si="21"/>
        <v>3174.2722942362484</v>
      </c>
      <c r="AB19" s="1144">
        <f t="shared" si="22"/>
        <v>22739.10143033546</v>
      </c>
      <c r="AC19" s="1102"/>
      <c r="AD19" s="1101">
        <f t="shared" si="23"/>
        <v>18889.407711647676</v>
      </c>
      <c r="AE19" s="1102">
        <f t="shared" si="24"/>
        <v>392.01821325881275</v>
      </c>
      <c r="AF19" s="1102">
        <f t="shared" si="25"/>
        <v>283.40321119272096</v>
      </c>
      <c r="AG19" s="1102">
        <f t="shared" si="26"/>
        <v>3174.2722942362484</v>
      </c>
      <c r="AH19" s="1144">
        <f t="shared" si="27"/>
        <v>22739.10143033546</v>
      </c>
      <c r="AI19" s="1424"/>
      <c r="AJ19" s="1101">
        <f t="shared" si="28"/>
        <v>18889.407711647676</v>
      </c>
      <c r="AK19" s="1102">
        <f t="shared" si="29"/>
        <v>392.01821325881275</v>
      </c>
      <c r="AL19" s="1102">
        <f t="shared" si="30"/>
        <v>283.40321119272096</v>
      </c>
      <c r="AM19" s="1102">
        <f t="shared" si="31"/>
        <v>3174.2722942362484</v>
      </c>
      <c r="AN19" s="1144">
        <f t="shared" si="32"/>
        <v>22739.10143033546</v>
      </c>
      <c r="AO19" s="1421"/>
      <c r="AP19" s="1101">
        <f t="shared" si="33"/>
        <v>18889.407711647676</v>
      </c>
      <c r="AQ19" s="1102">
        <f t="shared" si="34"/>
        <v>392.01821325881275</v>
      </c>
      <c r="AR19" s="1102">
        <f t="shared" si="35"/>
        <v>283.40321119272096</v>
      </c>
      <c r="AS19" s="1102">
        <f t="shared" si="36"/>
        <v>3174.2722942362484</v>
      </c>
      <c r="AT19" s="1144">
        <f t="shared" si="37"/>
        <v>22739.10143033546</v>
      </c>
      <c r="AU19" s="1416"/>
      <c r="AV19" s="1101">
        <f t="shared" si="38"/>
        <v>18889.407711647676</v>
      </c>
      <c r="AW19" s="1102">
        <f t="shared" si="39"/>
        <v>392.01821325881275</v>
      </c>
      <c r="AX19" s="1102">
        <f t="shared" si="40"/>
        <v>283.40321119272096</v>
      </c>
      <c r="AY19" s="1102">
        <f t="shared" si="41"/>
        <v>3174.2722942362484</v>
      </c>
      <c r="AZ19" s="1144">
        <f t="shared" si="42"/>
        <v>22739.10143033546</v>
      </c>
      <c r="BA19" s="1426"/>
      <c r="BB19" s="1101">
        <f t="shared" si="43"/>
        <v>18889.407711647676</v>
      </c>
      <c r="BC19" s="1102">
        <f t="shared" si="44"/>
        <v>392.01821325881275</v>
      </c>
      <c r="BD19" s="1102">
        <f t="shared" si="45"/>
        <v>283.40321119272096</v>
      </c>
      <c r="BE19" s="1102">
        <f t="shared" si="46"/>
        <v>3174.2722942362484</v>
      </c>
      <c r="BF19" s="1144">
        <f t="shared" si="47"/>
        <v>22739.10143033546</v>
      </c>
      <c r="BG19" s="1429"/>
      <c r="BH19" s="596">
        <f t="shared" si="48"/>
        <v>2009</v>
      </c>
      <c r="BI19" s="1102">
        <f>'Baseline data (from input)'!AZ65</f>
        <v>101.5900184635608</v>
      </c>
      <c r="BJ19" s="576">
        <f>'Baseline data (from input)'!BA65</f>
        <v>0.19072703176469169</v>
      </c>
      <c r="BK19" s="1103"/>
      <c r="BL19" s="1101">
        <f t="shared" si="49"/>
        <v>101.5900184635608</v>
      </c>
      <c r="BM19" s="576">
        <f t="shared" si="50"/>
        <v>0.19072703176469169</v>
      </c>
      <c r="BN19" s="1103"/>
      <c r="BO19" s="1102">
        <f t="shared" si="6"/>
        <v>101.5900184635608</v>
      </c>
      <c r="BP19" s="417">
        <f t="shared" si="6"/>
        <v>0.19072703176469169</v>
      </c>
      <c r="BQ19" s="1103"/>
      <c r="BR19" s="1101">
        <f>'Baseline data (from input)'!AZ65</f>
        <v>101.5900184635608</v>
      </c>
      <c r="BS19" s="417">
        <f>'Baseline data (from input)'!BA65</f>
        <v>0.19072703176469169</v>
      </c>
      <c r="BT19" s="1103"/>
      <c r="BU19" s="1102">
        <f t="shared" si="7"/>
        <v>101.5900184635608</v>
      </c>
      <c r="BV19" s="417">
        <f t="shared" si="7"/>
        <v>0.19072703176469169</v>
      </c>
      <c r="BW19" s="1103"/>
      <c r="BX19" s="1101">
        <f t="shared" si="51"/>
        <v>101.5900184635608</v>
      </c>
      <c r="BY19" s="417">
        <f t="shared" si="52"/>
        <v>0.19072703176469169</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904.17988218352355</v>
      </c>
      <c r="D20" s="3">
        <f>'4B Biological treatment '!T73</f>
        <v>0</v>
      </c>
      <c r="E20" s="178">
        <f>'4B Biological treatment '!U73</f>
        <v>11.406423202119267</v>
      </c>
      <c r="F20" s="178">
        <f>'4B Biological treatment '!W73</f>
        <v>0.6843853921271561</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18987.777525853995</v>
      </c>
      <c r="M20" s="3">
        <f t="shared" si="0"/>
        <v>0</v>
      </c>
      <c r="N20" s="419">
        <f t="shared" si="9"/>
        <v>451.69435880392302</v>
      </c>
      <c r="O20" s="518">
        <f t="shared" si="10"/>
        <v>289.10958635758124</v>
      </c>
      <c r="P20" s="419">
        <f t="shared" si="11"/>
        <v>3209.670707898656</v>
      </c>
      <c r="Q20" s="519">
        <f t="shared" si="12"/>
        <v>18987.777525853995</v>
      </c>
      <c r="R20" s="521">
        <f t="shared" si="13"/>
        <v>451.69435880392302</v>
      </c>
      <c r="S20" s="518">
        <f t="shared" si="14"/>
        <v>289.10958635758124</v>
      </c>
      <c r="T20" s="519">
        <f t="shared" si="15"/>
        <v>3209.670707898656</v>
      </c>
      <c r="U20" s="519">
        <f t="shared" si="16"/>
        <v>22938.252178914157</v>
      </c>
      <c r="V20" s="3"/>
      <c r="W20" s="596">
        <f t="shared" si="17"/>
        <v>2010</v>
      </c>
      <c r="X20" s="1101">
        <f t="shared" si="18"/>
        <v>18987.777525853995</v>
      </c>
      <c r="Y20" s="1102">
        <f t="shared" si="19"/>
        <v>451.69435880392302</v>
      </c>
      <c r="Z20" s="1102">
        <f t="shared" si="20"/>
        <v>289.10958635758124</v>
      </c>
      <c r="AA20" s="1102">
        <f t="shared" si="21"/>
        <v>3209.670707898656</v>
      </c>
      <c r="AB20" s="1144">
        <f t="shared" si="22"/>
        <v>22938.252178914157</v>
      </c>
      <c r="AC20" s="1102"/>
      <c r="AD20" s="1101">
        <f t="shared" si="23"/>
        <v>18987.777525853995</v>
      </c>
      <c r="AE20" s="1102">
        <f t="shared" si="24"/>
        <v>451.69435880392302</v>
      </c>
      <c r="AF20" s="1102">
        <f t="shared" si="25"/>
        <v>289.10958635758124</v>
      </c>
      <c r="AG20" s="1102">
        <f t="shared" si="26"/>
        <v>3209.670707898656</v>
      </c>
      <c r="AH20" s="1144">
        <f t="shared" si="27"/>
        <v>22938.252178914157</v>
      </c>
      <c r="AI20" s="1424"/>
      <c r="AJ20" s="1101">
        <f t="shared" si="28"/>
        <v>18987.777525853995</v>
      </c>
      <c r="AK20" s="1102">
        <f t="shared" si="29"/>
        <v>451.69435880392302</v>
      </c>
      <c r="AL20" s="1102">
        <f t="shared" si="30"/>
        <v>289.10958635758124</v>
      </c>
      <c r="AM20" s="1102">
        <f t="shared" si="31"/>
        <v>3209.670707898656</v>
      </c>
      <c r="AN20" s="1144">
        <f t="shared" si="32"/>
        <v>22938.252178914157</v>
      </c>
      <c r="AO20" s="1421"/>
      <c r="AP20" s="1101">
        <f t="shared" si="33"/>
        <v>18987.777525853995</v>
      </c>
      <c r="AQ20" s="1102">
        <f t="shared" si="34"/>
        <v>451.69435880392302</v>
      </c>
      <c r="AR20" s="1102">
        <f t="shared" si="35"/>
        <v>289.10958635758124</v>
      </c>
      <c r="AS20" s="1102">
        <f t="shared" si="36"/>
        <v>3209.670707898656</v>
      </c>
      <c r="AT20" s="1144">
        <f t="shared" si="37"/>
        <v>22938.252178914157</v>
      </c>
      <c r="AU20" s="1416"/>
      <c r="AV20" s="1101">
        <f t="shared" si="38"/>
        <v>18987.777525853995</v>
      </c>
      <c r="AW20" s="1102">
        <f t="shared" si="39"/>
        <v>451.69435880392302</v>
      </c>
      <c r="AX20" s="1102">
        <f t="shared" si="40"/>
        <v>289.10958635758124</v>
      </c>
      <c r="AY20" s="1102">
        <f t="shared" si="41"/>
        <v>3209.670707898656</v>
      </c>
      <c r="AZ20" s="1144">
        <f t="shared" si="42"/>
        <v>22938.252178914157</v>
      </c>
      <c r="BA20" s="1426"/>
      <c r="BB20" s="1101">
        <f t="shared" si="43"/>
        <v>18987.777525853995</v>
      </c>
      <c r="BC20" s="1102">
        <f t="shared" si="44"/>
        <v>451.69435880392302</v>
      </c>
      <c r="BD20" s="1102">
        <f t="shared" si="45"/>
        <v>289.10958635758124</v>
      </c>
      <c r="BE20" s="1102">
        <f t="shared" si="46"/>
        <v>3209.670707898656</v>
      </c>
      <c r="BF20" s="1144">
        <f t="shared" si="47"/>
        <v>22938.252178914157</v>
      </c>
      <c r="BG20" s="1429"/>
      <c r="BH20" s="596">
        <f t="shared" si="48"/>
        <v>2010</v>
      </c>
      <c r="BI20" s="1102">
        <f>'Baseline data (from input)'!AZ66</f>
        <v>103.16584597237897</v>
      </c>
      <c r="BJ20" s="576">
        <f>'Baseline data (from input)'!BA66</f>
        <v>0.20940173779706253</v>
      </c>
      <c r="BK20" s="1103"/>
      <c r="BL20" s="1101">
        <f t="shared" si="49"/>
        <v>103.16584597237897</v>
      </c>
      <c r="BM20" s="576">
        <f t="shared" si="50"/>
        <v>0.20940173779706253</v>
      </c>
      <c r="BN20" s="1103"/>
      <c r="BO20" s="1102">
        <f t="shared" si="6"/>
        <v>103.16584597237897</v>
      </c>
      <c r="BP20" s="417">
        <f t="shared" si="6"/>
        <v>0.20940173779706253</v>
      </c>
      <c r="BQ20" s="1103"/>
      <c r="BR20" s="1101">
        <f>'Baseline data (from input)'!AZ66</f>
        <v>103.16584597237897</v>
      </c>
      <c r="BS20" s="417">
        <f>'Baseline data (from input)'!BA66</f>
        <v>0.20940173779706253</v>
      </c>
      <c r="BT20" s="1103"/>
      <c r="BU20" s="1102">
        <f t="shared" si="7"/>
        <v>103.16584597237897</v>
      </c>
      <c r="BV20" s="417">
        <f t="shared" si="7"/>
        <v>0.20940173779706253</v>
      </c>
      <c r="BW20" s="1103"/>
      <c r="BX20" s="1101">
        <f t="shared" si="51"/>
        <v>103.16584597237897</v>
      </c>
      <c r="BY20" s="417">
        <f t="shared" si="52"/>
        <v>0.20940173779706253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903.31022278645185</v>
      </c>
      <c r="D21" s="3">
        <f>'4B Biological treatment '!T74</f>
        <v>0.19067931736737587</v>
      </c>
      <c r="E21" s="178">
        <f>'4B Biological treatment '!U74</f>
        <v>12.091266014302569</v>
      </c>
      <c r="F21" s="178">
        <f>'4B Biological treatment '!W74</f>
        <v>0.72547596085815402</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18969.51467851549</v>
      </c>
      <c r="M21" s="3">
        <f t="shared" si="0"/>
        <v>4.0042656647148931</v>
      </c>
      <c r="N21" s="419">
        <f t="shared" si="9"/>
        <v>478.81413416638168</v>
      </c>
      <c r="O21" s="518">
        <f t="shared" si="10"/>
        <v>301.9056170360725</v>
      </c>
      <c r="P21" s="419">
        <f t="shared" si="11"/>
        <v>3332.0204976663595</v>
      </c>
      <c r="Q21" s="519">
        <f t="shared" si="12"/>
        <v>18969.51467851549</v>
      </c>
      <c r="R21" s="521">
        <f t="shared" si="13"/>
        <v>482.8183998310966</v>
      </c>
      <c r="S21" s="518">
        <f t="shared" si="14"/>
        <v>301.9056170360725</v>
      </c>
      <c r="T21" s="519">
        <f t="shared" si="15"/>
        <v>3332.0204976663595</v>
      </c>
      <c r="U21" s="519">
        <f t="shared" si="16"/>
        <v>23086.259193049016</v>
      </c>
      <c r="V21" s="3"/>
      <c r="W21" s="596">
        <f t="shared" si="17"/>
        <v>2011</v>
      </c>
      <c r="X21" s="1101">
        <f t="shared" si="18"/>
        <v>18969.51467851549</v>
      </c>
      <c r="Y21" s="1102">
        <f t="shared" si="19"/>
        <v>482.8183998310966</v>
      </c>
      <c r="Z21" s="1102">
        <f t="shared" si="20"/>
        <v>301.9056170360725</v>
      </c>
      <c r="AA21" s="1102">
        <f t="shared" si="21"/>
        <v>3332.0204976663595</v>
      </c>
      <c r="AB21" s="1144">
        <f t="shared" si="22"/>
        <v>23086.259193049016</v>
      </c>
      <c r="AC21" s="1102"/>
      <c r="AD21" s="1101">
        <f t="shared" si="23"/>
        <v>18969.51467851549</v>
      </c>
      <c r="AE21" s="1102">
        <f t="shared" si="24"/>
        <v>482.8183998310966</v>
      </c>
      <c r="AF21" s="1102">
        <f t="shared" si="25"/>
        <v>301.9056170360725</v>
      </c>
      <c r="AG21" s="1102">
        <f t="shared" si="26"/>
        <v>3332.0204976663595</v>
      </c>
      <c r="AH21" s="1144">
        <f t="shared" si="27"/>
        <v>23086.259193049016</v>
      </c>
      <c r="AI21" s="1424"/>
      <c r="AJ21" s="1101">
        <f t="shared" si="28"/>
        <v>18969.51467851549</v>
      </c>
      <c r="AK21" s="1102">
        <f t="shared" si="29"/>
        <v>482.8183998310966</v>
      </c>
      <c r="AL21" s="1102">
        <f t="shared" si="30"/>
        <v>301.9056170360725</v>
      </c>
      <c r="AM21" s="1102">
        <f t="shared" si="31"/>
        <v>3332.0204976663595</v>
      </c>
      <c r="AN21" s="1144">
        <f t="shared" si="32"/>
        <v>23086.259193049016</v>
      </c>
      <c r="AO21" s="1421"/>
      <c r="AP21" s="1101">
        <f t="shared" si="33"/>
        <v>18969.51467851549</v>
      </c>
      <c r="AQ21" s="1102">
        <f t="shared" si="34"/>
        <v>482.8183998310966</v>
      </c>
      <c r="AR21" s="1102">
        <f t="shared" si="35"/>
        <v>301.9056170360725</v>
      </c>
      <c r="AS21" s="1102">
        <f t="shared" si="36"/>
        <v>3332.0204976663595</v>
      </c>
      <c r="AT21" s="1144">
        <f t="shared" si="37"/>
        <v>23086.259193049016</v>
      </c>
      <c r="AU21" s="1416"/>
      <c r="AV21" s="1101">
        <f t="shared" si="38"/>
        <v>18969.51467851549</v>
      </c>
      <c r="AW21" s="1102">
        <f t="shared" si="39"/>
        <v>482.8183998310966</v>
      </c>
      <c r="AX21" s="1102">
        <f t="shared" si="40"/>
        <v>301.9056170360725</v>
      </c>
      <c r="AY21" s="1102">
        <f t="shared" si="41"/>
        <v>3332.0204976663595</v>
      </c>
      <c r="AZ21" s="1144">
        <f t="shared" si="42"/>
        <v>23086.259193049016</v>
      </c>
      <c r="BA21" s="1426"/>
      <c r="BB21" s="1101">
        <f t="shared" si="43"/>
        <v>18969.51467851549</v>
      </c>
      <c r="BC21" s="1102">
        <f t="shared" si="44"/>
        <v>482.8183998310966</v>
      </c>
      <c r="BD21" s="1102">
        <f t="shared" si="45"/>
        <v>301.9056170360725</v>
      </c>
      <c r="BE21" s="1102">
        <f t="shared" si="46"/>
        <v>3332.0204976663595</v>
      </c>
      <c r="BF21" s="1144">
        <f t="shared" si="47"/>
        <v>23086.259193049016</v>
      </c>
      <c r="BG21" s="1429"/>
      <c r="BH21" s="596">
        <f t="shared" si="48"/>
        <v>2011</v>
      </c>
      <c r="BI21" s="1102">
        <f>'Baseline data (from input)'!AZ67</f>
        <v>105.70160438280803</v>
      </c>
      <c r="BJ21" s="576">
        <f>'Baseline data (from input)'!BA67</f>
        <v>0.22776394474496084</v>
      </c>
      <c r="BK21" s="1103"/>
      <c r="BL21" s="1101">
        <f t="shared" si="49"/>
        <v>105.70160438280803</v>
      </c>
      <c r="BM21" s="576">
        <f t="shared" si="50"/>
        <v>0.22776394474496084</v>
      </c>
      <c r="BN21" s="1103"/>
      <c r="BO21" s="1102">
        <f t="shared" si="6"/>
        <v>105.70160438280803</v>
      </c>
      <c r="BP21" s="417">
        <f t="shared" si="6"/>
        <v>0.22776394474496084</v>
      </c>
      <c r="BQ21" s="1103"/>
      <c r="BR21" s="1101">
        <f>'Baseline data (from input)'!AZ67</f>
        <v>105.70160438280803</v>
      </c>
      <c r="BS21" s="417">
        <f>'Baseline data (from input)'!BA67</f>
        <v>0.22776394474496084</v>
      </c>
      <c r="BT21" s="1103"/>
      <c r="BU21" s="1102">
        <f t="shared" si="7"/>
        <v>105.70160438280803</v>
      </c>
      <c r="BV21" s="417">
        <f t="shared" si="7"/>
        <v>0.22776394474496084</v>
      </c>
      <c r="BW21" s="1103"/>
      <c r="BX21" s="1101">
        <f t="shared" si="51"/>
        <v>105.70160438280803</v>
      </c>
      <c r="BY21" s="417">
        <f t="shared" si="52"/>
        <v>0.22776394474496084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897.87527335324296</v>
      </c>
      <c r="D22" s="3">
        <f>'4B Biological treatment '!T75</f>
        <v>0.20653389793517629</v>
      </c>
      <c r="E22" s="178">
        <f>'4B Biological treatment '!U75</f>
        <v>13.414223709337069</v>
      </c>
      <c r="F22" s="178">
        <f>'4B Biological treatment '!W75</f>
        <v>0.80485342256022407</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18855.380740418103</v>
      </c>
      <c r="M22" s="3">
        <f t="shared" si="0"/>
        <v>4.3372118566387021</v>
      </c>
      <c r="N22" s="419">
        <f t="shared" si="9"/>
        <v>531.20325888974787</v>
      </c>
      <c r="O22" s="518">
        <f t="shared" si="10"/>
        <v>306.05640080876935</v>
      </c>
      <c r="P22" s="419">
        <f t="shared" si="11"/>
        <v>3367.704214952827</v>
      </c>
      <c r="Q22" s="519">
        <f t="shared" si="12"/>
        <v>18855.380740418103</v>
      </c>
      <c r="R22" s="521">
        <f t="shared" si="13"/>
        <v>535.54047074638652</v>
      </c>
      <c r="S22" s="518">
        <f t="shared" si="14"/>
        <v>306.05640080876935</v>
      </c>
      <c r="T22" s="519">
        <f t="shared" si="15"/>
        <v>3367.704214952827</v>
      </c>
      <c r="U22" s="519">
        <f t="shared" si="16"/>
        <v>23064.681826926084</v>
      </c>
      <c r="V22" s="3"/>
      <c r="W22" s="596">
        <f t="shared" si="17"/>
        <v>2012</v>
      </c>
      <c r="X22" s="1101">
        <f t="shared" si="18"/>
        <v>18855.380740418103</v>
      </c>
      <c r="Y22" s="1102">
        <f t="shared" si="19"/>
        <v>535.54047074638652</v>
      </c>
      <c r="Z22" s="1102">
        <f t="shared" si="20"/>
        <v>306.05640080876935</v>
      </c>
      <c r="AA22" s="1102">
        <f t="shared" si="21"/>
        <v>3367.704214952827</v>
      </c>
      <c r="AB22" s="1144">
        <f t="shared" si="22"/>
        <v>23064.681826926084</v>
      </c>
      <c r="AC22" s="1102"/>
      <c r="AD22" s="1101">
        <f t="shared" si="23"/>
        <v>18855.380740418103</v>
      </c>
      <c r="AE22" s="1102">
        <f t="shared" si="24"/>
        <v>535.54047074638652</v>
      </c>
      <c r="AF22" s="1102">
        <f t="shared" si="25"/>
        <v>306.05640080876935</v>
      </c>
      <c r="AG22" s="1102">
        <f t="shared" si="26"/>
        <v>3367.704214952827</v>
      </c>
      <c r="AH22" s="1144">
        <f t="shared" si="27"/>
        <v>23064.681826926084</v>
      </c>
      <c r="AI22" s="1424"/>
      <c r="AJ22" s="1101">
        <f t="shared" si="28"/>
        <v>18855.380740418103</v>
      </c>
      <c r="AK22" s="1102">
        <f t="shared" si="29"/>
        <v>535.54047074638652</v>
      </c>
      <c r="AL22" s="1102">
        <f t="shared" si="30"/>
        <v>306.05640080876935</v>
      </c>
      <c r="AM22" s="1102">
        <f t="shared" si="31"/>
        <v>3367.704214952827</v>
      </c>
      <c r="AN22" s="1144">
        <f t="shared" si="32"/>
        <v>23064.681826926084</v>
      </c>
      <c r="AO22" s="1421"/>
      <c r="AP22" s="1101">
        <f t="shared" si="33"/>
        <v>18855.380740418103</v>
      </c>
      <c r="AQ22" s="1102">
        <f t="shared" si="34"/>
        <v>535.54047074638652</v>
      </c>
      <c r="AR22" s="1102">
        <f t="shared" si="35"/>
        <v>306.05640080876935</v>
      </c>
      <c r="AS22" s="1102">
        <f t="shared" si="36"/>
        <v>3367.704214952827</v>
      </c>
      <c r="AT22" s="1144">
        <f t="shared" si="37"/>
        <v>23064.681826926084</v>
      </c>
      <c r="AU22" s="1416"/>
      <c r="AV22" s="1101">
        <f t="shared" si="38"/>
        <v>18855.380740418103</v>
      </c>
      <c r="AW22" s="1102">
        <f t="shared" si="39"/>
        <v>535.54047074638652</v>
      </c>
      <c r="AX22" s="1102">
        <f t="shared" si="40"/>
        <v>306.05640080876935</v>
      </c>
      <c r="AY22" s="1102">
        <f t="shared" si="41"/>
        <v>3367.704214952827</v>
      </c>
      <c r="AZ22" s="1144">
        <f t="shared" si="42"/>
        <v>23064.681826926084</v>
      </c>
      <c r="BA22" s="1426"/>
      <c r="BB22" s="1101">
        <f t="shared" si="43"/>
        <v>18855.380740418103</v>
      </c>
      <c r="BC22" s="1102">
        <f t="shared" si="44"/>
        <v>535.54047074638652</v>
      </c>
      <c r="BD22" s="1102">
        <f t="shared" si="45"/>
        <v>306.05640080876935</v>
      </c>
      <c r="BE22" s="1102">
        <f t="shared" si="46"/>
        <v>3367.704214952827</v>
      </c>
      <c r="BF22" s="1144">
        <f t="shared" si="47"/>
        <v>23064.681826926084</v>
      </c>
      <c r="BG22" s="1429"/>
      <c r="BH22" s="596">
        <f t="shared" si="48"/>
        <v>2012</v>
      </c>
      <c r="BI22" s="1102">
        <f>'Baseline data (from input)'!AZ68</f>
        <v>107.35557026790261</v>
      </c>
      <c r="BJ22" s="576">
        <f>'Baseline data (from input)'!BA68</f>
        <v>0.24523427985890983</v>
      </c>
      <c r="BK22" s="1103"/>
      <c r="BL22" s="1101">
        <f t="shared" si="49"/>
        <v>107.35557026790261</v>
      </c>
      <c r="BM22" s="576">
        <f t="shared" si="50"/>
        <v>0.24523427985890983</v>
      </c>
      <c r="BN22" s="1103"/>
      <c r="BO22" s="1102">
        <f t="shared" si="6"/>
        <v>107.35557026790261</v>
      </c>
      <c r="BP22" s="417">
        <f t="shared" si="6"/>
        <v>0.24523427985890983</v>
      </c>
      <c r="BQ22" s="1103"/>
      <c r="BR22" s="1101">
        <f>'Baseline data (from input)'!AZ68</f>
        <v>107.35557026790261</v>
      </c>
      <c r="BS22" s="417">
        <f>'Baseline data (from input)'!BA68</f>
        <v>0.24523427985890983</v>
      </c>
      <c r="BT22" s="1103"/>
      <c r="BU22" s="1102">
        <f t="shared" si="7"/>
        <v>107.35557026790261</v>
      </c>
      <c r="BV22" s="417">
        <f t="shared" si="7"/>
        <v>0.24523427985890983</v>
      </c>
      <c r="BW22" s="1103"/>
      <c r="BX22" s="1101">
        <f t="shared" si="51"/>
        <v>107.35557026790261</v>
      </c>
      <c r="BY22" s="417">
        <f t="shared" si="52"/>
        <v>0.24523427985890983</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887.20446380061287</v>
      </c>
      <c r="D23" s="3">
        <f>'4B Biological treatment '!T76</f>
        <v>0.22151860999027873</v>
      </c>
      <c r="E23" s="178">
        <f>'4B Biological treatment '!U76</f>
        <v>14.677707667682974</v>
      </c>
      <c r="F23" s="178">
        <f>'4B Biological treatment '!W76</f>
        <v>0.88066246006097848</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18631.293739812871</v>
      </c>
      <c r="M23" s="3">
        <f t="shared" si="0"/>
        <v>4.6518908097958533</v>
      </c>
      <c r="N23" s="419">
        <f t="shared" si="9"/>
        <v>581.23722364024582</v>
      </c>
      <c r="O23" s="518">
        <f t="shared" si="10"/>
        <v>310.6538874859516</v>
      </c>
      <c r="P23" s="419">
        <f t="shared" si="11"/>
        <v>3417.8382529883984</v>
      </c>
      <c r="Q23" s="519">
        <f t="shared" si="12"/>
        <v>18631.293739812871</v>
      </c>
      <c r="R23" s="521">
        <f t="shared" si="13"/>
        <v>585.88911445004169</v>
      </c>
      <c r="S23" s="518">
        <f t="shared" si="14"/>
        <v>310.6538874859516</v>
      </c>
      <c r="T23" s="519">
        <f t="shared" si="15"/>
        <v>3417.8382529883984</v>
      </c>
      <c r="U23" s="519">
        <f t="shared" si="16"/>
        <v>22945.674994737259</v>
      </c>
      <c r="V23" s="3"/>
      <c r="W23" s="596">
        <f t="shared" si="17"/>
        <v>2013</v>
      </c>
      <c r="X23" s="1101">
        <f t="shared" si="18"/>
        <v>18631.293739812871</v>
      </c>
      <c r="Y23" s="1102">
        <f t="shared" si="19"/>
        <v>585.88911445004169</v>
      </c>
      <c r="Z23" s="1102">
        <f t="shared" si="20"/>
        <v>310.6538874859516</v>
      </c>
      <c r="AA23" s="1102">
        <f t="shared" si="21"/>
        <v>3417.8382529883984</v>
      </c>
      <c r="AB23" s="1144">
        <f t="shared" si="22"/>
        <v>22945.674994737259</v>
      </c>
      <c r="AC23" s="1102"/>
      <c r="AD23" s="1101">
        <f t="shared" si="23"/>
        <v>18631.293739812871</v>
      </c>
      <c r="AE23" s="1102">
        <f t="shared" si="24"/>
        <v>585.88911445004169</v>
      </c>
      <c r="AF23" s="1102">
        <f t="shared" si="25"/>
        <v>310.6538874859516</v>
      </c>
      <c r="AG23" s="1102">
        <f t="shared" si="26"/>
        <v>3417.8382529883984</v>
      </c>
      <c r="AH23" s="1144">
        <f t="shared" si="27"/>
        <v>22945.674994737259</v>
      </c>
      <c r="AI23" s="1424"/>
      <c r="AJ23" s="1101">
        <f t="shared" si="28"/>
        <v>18631.293739812871</v>
      </c>
      <c r="AK23" s="1102">
        <f t="shared" si="29"/>
        <v>585.88911445004169</v>
      </c>
      <c r="AL23" s="1102">
        <f t="shared" si="30"/>
        <v>310.6538874859516</v>
      </c>
      <c r="AM23" s="1102">
        <f t="shared" si="31"/>
        <v>3417.8382529883984</v>
      </c>
      <c r="AN23" s="1144">
        <f t="shared" si="32"/>
        <v>22945.674994737259</v>
      </c>
      <c r="AO23" s="1421"/>
      <c r="AP23" s="1101">
        <f t="shared" si="33"/>
        <v>18631.293739812871</v>
      </c>
      <c r="AQ23" s="1102">
        <f t="shared" si="34"/>
        <v>585.88911445004169</v>
      </c>
      <c r="AR23" s="1102">
        <f t="shared" si="35"/>
        <v>310.6538874859516</v>
      </c>
      <c r="AS23" s="1102">
        <f t="shared" si="36"/>
        <v>3417.8382529883984</v>
      </c>
      <c r="AT23" s="1144">
        <f t="shared" si="37"/>
        <v>22945.674994737259</v>
      </c>
      <c r="AU23" s="1416"/>
      <c r="AV23" s="1101">
        <f t="shared" si="38"/>
        <v>18631.293739812871</v>
      </c>
      <c r="AW23" s="1102">
        <f t="shared" si="39"/>
        <v>585.88911445004169</v>
      </c>
      <c r="AX23" s="1102">
        <f t="shared" si="40"/>
        <v>310.6538874859516</v>
      </c>
      <c r="AY23" s="1102">
        <f t="shared" si="41"/>
        <v>3417.8382529883984</v>
      </c>
      <c r="AZ23" s="1144">
        <f t="shared" si="42"/>
        <v>22945.674994737259</v>
      </c>
      <c r="BA23" s="1426"/>
      <c r="BB23" s="1101">
        <f t="shared" si="43"/>
        <v>18631.293739812871</v>
      </c>
      <c r="BC23" s="1102">
        <f t="shared" si="44"/>
        <v>585.88911445004169</v>
      </c>
      <c r="BD23" s="1102">
        <f t="shared" si="45"/>
        <v>310.6538874859516</v>
      </c>
      <c r="BE23" s="1102">
        <f t="shared" si="46"/>
        <v>3417.8382529883984</v>
      </c>
      <c r="BF23" s="1144">
        <f t="shared" si="47"/>
        <v>22945.674994737259</v>
      </c>
      <c r="BG23" s="1429"/>
      <c r="BH23" s="596">
        <f t="shared" si="48"/>
        <v>2013</v>
      </c>
      <c r="BI23" s="1102">
        <f>'Baseline data (from input)'!AZ69</f>
        <v>108.80175861526085</v>
      </c>
      <c r="BJ23" s="576">
        <f>'Baseline data (from input)'!BA69</f>
        <v>0.25451431029151472</v>
      </c>
      <c r="BK23" s="1103"/>
      <c r="BL23" s="1101">
        <f t="shared" si="49"/>
        <v>108.80175861526085</v>
      </c>
      <c r="BM23" s="576">
        <f t="shared" si="50"/>
        <v>0.25451431029151472</v>
      </c>
      <c r="BN23" s="1103"/>
      <c r="BO23" s="1102">
        <f t="shared" si="6"/>
        <v>108.80175861526085</v>
      </c>
      <c r="BP23" s="417">
        <f t="shared" si="6"/>
        <v>0.25451431029151472</v>
      </c>
      <c r="BQ23" s="1103"/>
      <c r="BR23" s="1101">
        <f>'Baseline data (from input)'!AZ69</f>
        <v>108.80175861526085</v>
      </c>
      <c r="BS23" s="417">
        <f>'Baseline data (from input)'!BA69</f>
        <v>0.25451431029151472</v>
      </c>
      <c r="BT23" s="1103"/>
      <c r="BU23" s="1102">
        <f t="shared" si="7"/>
        <v>108.80175861526085</v>
      </c>
      <c r="BV23" s="417">
        <f t="shared" si="7"/>
        <v>0.25451431029151472</v>
      </c>
      <c r="BW23" s="1103"/>
      <c r="BX23" s="1101">
        <f t="shared" si="51"/>
        <v>108.80175861526085</v>
      </c>
      <c r="BY23" s="417">
        <f t="shared" si="52"/>
        <v>0.25451431029151472</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875.02362345165477</v>
      </c>
      <c r="D24" s="3">
        <f>'4B Biological treatment '!T77</f>
        <v>0.23514376837450929</v>
      </c>
      <c r="E24" s="178">
        <f>'4B Biological treatment '!U77</f>
        <v>15.844976759564982</v>
      </c>
      <c r="F24" s="178">
        <f>'4B Biological treatment '!W77</f>
        <v>0.95069860557389885</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18375.496092484751</v>
      </c>
      <c r="M24" s="3">
        <f t="shared" si="0"/>
        <v>4.9380191358646952</v>
      </c>
      <c r="N24" s="419">
        <f t="shared" si="9"/>
        <v>627.46107967877333</v>
      </c>
      <c r="O24" s="518">
        <f t="shared" si="10"/>
        <v>314.51894299876597</v>
      </c>
      <c r="P24" s="419">
        <f t="shared" si="11"/>
        <v>3469.8404041167237</v>
      </c>
      <c r="Q24" s="519">
        <f t="shared" si="12"/>
        <v>18375.496092484751</v>
      </c>
      <c r="R24" s="521">
        <f t="shared" si="13"/>
        <v>632.39909881463802</v>
      </c>
      <c r="S24" s="518">
        <f t="shared" si="14"/>
        <v>314.51894299876597</v>
      </c>
      <c r="T24" s="519">
        <f t="shared" si="15"/>
        <v>3469.8404041167237</v>
      </c>
      <c r="U24" s="519">
        <f t="shared" si="16"/>
        <v>22792.25453841488</v>
      </c>
      <c r="V24" s="3"/>
      <c r="W24" s="596">
        <f t="shared" si="17"/>
        <v>2014</v>
      </c>
      <c r="X24" s="1101">
        <f t="shared" si="18"/>
        <v>18375.496092484751</v>
      </c>
      <c r="Y24" s="1102">
        <f t="shared" si="19"/>
        <v>632.39909881463802</v>
      </c>
      <c r="Z24" s="1102">
        <f t="shared" si="20"/>
        <v>314.51894299876597</v>
      </c>
      <c r="AA24" s="1102">
        <f t="shared" si="21"/>
        <v>3469.8404041167237</v>
      </c>
      <c r="AB24" s="1144">
        <f t="shared" si="22"/>
        <v>22792.25453841488</v>
      </c>
      <c r="AC24" s="1102"/>
      <c r="AD24" s="1101">
        <f t="shared" si="23"/>
        <v>18375.496092484751</v>
      </c>
      <c r="AE24" s="1102">
        <f t="shared" si="24"/>
        <v>632.39909881463802</v>
      </c>
      <c r="AF24" s="1102">
        <f t="shared" si="25"/>
        <v>314.51894299876597</v>
      </c>
      <c r="AG24" s="1102">
        <f t="shared" si="26"/>
        <v>3469.8404041167237</v>
      </c>
      <c r="AH24" s="1144">
        <f t="shared" si="27"/>
        <v>22792.25453841488</v>
      </c>
      <c r="AI24" s="1424"/>
      <c r="AJ24" s="1101">
        <f t="shared" si="28"/>
        <v>18375.496092484751</v>
      </c>
      <c r="AK24" s="1102">
        <f t="shared" si="29"/>
        <v>632.39909881463802</v>
      </c>
      <c r="AL24" s="1102">
        <f t="shared" si="30"/>
        <v>314.51894299876597</v>
      </c>
      <c r="AM24" s="1102">
        <f t="shared" si="31"/>
        <v>3469.8404041167237</v>
      </c>
      <c r="AN24" s="1144">
        <f t="shared" si="32"/>
        <v>22792.25453841488</v>
      </c>
      <c r="AO24" s="1421"/>
      <c r="AP24" s="1101">
        <f t="shared" si="33"/>
        <v>18375.496092484751</v>
      </c>
      <c r="AQ24" s="1102">
        <f t="shared" si="34"/>
        <v>632.39909881463802</v>
      </c>
      <c r="AR24" s="1102">
        <f t="shared" si="35"/>
        <v>314.51894299876597</v>
      </c>
      <c r="AS24" s="1102">
        <f t="shared" si="36"/>
        <v>3469.8404041167237</v>
      </c>
      <c r="AT24" s="1144">
        <f t="shared" si="37"/>
        <v>22792.25453841488</v>
      </c>
      <c r="AU24" s="1416"/>
      <c r="AV24" s="1101">
        <f t="shared" si="38"/>
        <v>18375.496092484751</v>
      </c>
      <c r="AW24" s="1102">
        <f t="shared" si="39"/>
        <v>632.39909881463802</v>
      </c>
      <c r="AX24" s="1102">
        <f t="shared" si="40"/>
        <v>314.51894299876597</v>
      </c>
      <c r="AY24" s="1102">
        <f t="shared" si="41"/>
        <v>3469.8404041167237</v>
      </c>
      <c r="AZ24" s="1144">
        <f t="shared" si="42"/>
        <v>22792.25453841488</v>
      </c>
      <c r="BA24" s="1426"/>
      <c r="BB24" s="1101">
        <f t="shared" si="43"/>
        <v>18375.496092484751</v>
      </c>
      <c r="BC24" s="1102">
        <f t="shared" si="44"/>
        <v>632.39909881463802</v>
      </c>
      <c r="BD24" s="1102">
        <f t="shared" si="45"/>
        <v>314.51894299876597</v>
      </c>
      <c r="BE24" s="1102">
        <f t="shared" si="46"/>
        <v>3469.8404041167237</v>
      </c>
      <c r="BF24" s="1144">
        <f t="shared" si="47"/>
        <v>22792.25453841488</v>
      </c>
      <c r="BG24" s="1429"/>
      <c r="BH24" s="596">
        <f t="shared" si="48"/>
        <v>2014</v>
      </c>
      <c r="BI24" s="1102">
        <f>'Baseline data (from input)'!AZ70</f>
        <v>109.80668637021395</v>
      </c>
      <c r="BJ24" s="576">
        <f>'Baseline data (from input)'!BA70</f>
        <v>0.26323342175927916</v>
      </c>
      <c r="BK24" s="1103"/>
      <c r="BL24" s="1101">
        <f t="shared" si="49"/>
        <v>109.80668637021395</v>
      </c>
      <c r="BM24" s="576">
        <f t="shared" si="50"/>
        <v>0.26323342175927916</v>
      </c>
      <c r="BN24" s="1103"/>
      <c r="BO24" s="1102">
        <f t="shared" si="6"/>
        <v>109.80668637021395</v>
      </c>
      <c r="BP24" s="417">
        <f t="shared" si="6"/>
        <v>0.26323342175927916</v>
      </c>
      <c r="BQ24" s="1103"/>
      <c r="BR24" s="1101">
        <f>'Baseline data (from input)'!AZ70</f>
        <v>109.80668637021395</v>
      </c>
      <c r="BS24" s="417">
        <f>'Baseline data (from input)'!BA70</f>
        <v>0.26323342175927916</v>
      </c>
      <c r="BT24" s="1103"/>
      <c r="BU24" s="1102">
        <f t="shared" si="7"/>
        <v>109.80668637021395</v>
      </c>
      <c r="BV24" s="417">
        <f t="shared" si="7"/>
        <v>0.26323342175927916</v>
      </c>
      <c r="BW24" s="1103"/>
      <c r="BX24" s="1101">
        <f t="shared" si="51"/>
        <v>109.80668637021395</v>
      </c>
      <c r="BY24" s="417">
        <f t="shared" si="52"/>
        <v>0.26323342175927916</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861.43324069194875</v>
      </c>
      <c r="D25" s="3">
        <f>'4B Biological treatment '!T78</f>
        <v>0.24754972245418358</v>
      </c>
      <c r="E25" s="178">
        <f>'4B Biological treatment '!U78</f>
        <v>16.92084423588982</v>
      </c>
      <c r="F25" s="178">
        <f>'4B Biological treatment '!W78</f>
        <v>1.0152506541533892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18090.098054530925</v>
      </c>
      <c r="M25" s="3">
        <f t="shared" si="0"/>
        <v>5.1985441715378551</v>
      </c>
      <c r="N25" s="419">
        <f t="shared" si="9"/>
        <v>670.06543174123681</v>
      </c>
      <c r="O25" s="518">
        <f t="shared" si="10"/>
        <v>317.61605794264813</v>
      </c>
      <c r="P25" s="419">
        <f t="shared" si="11"/>
        <v>3523.7828087751991</v>
      </c>
      <c r="Q25" s="519">
        <f t="shared" si="12"/>
        <v>18090.098054530925</v>
      </c>
      <c r="R25" s="521">
        <f t="shared" si="13"/>
        <v>675.26397591277464</v>
      </c>
      <c r="S25" s="518">
        <f t="shared" si="14"/>
        <v>317.61605794264813</v>
      </c>
      <c r="T25" s="519">
        <f t="shared" si="15"/>
        <v>3523.7828087751991</v>
      </c>
      <c r="U25" s="519">
        <f t="shared" si="16"/>
        <v>22606.760897161545</v>
      </c>
      <c r="V25" s="3"/>
      <c r="W25" s="596">
        <f t="shared" si="17"/>
        <v>2015</v>
      </c>
      <c r="X25" s="1101">
        <f t="shared" si="18"/>
        <v>18090.098054530925</v>
      </c>
      <c r="Y25" s="1102">
        <f t="shared" si="19"/>
        <v>675.26397591277464</v>
      </c>
      <c r="Z25" s="1102">
        <f t="shared" si="20"/>
        <v>317.61605794264813</v>
      </c>
      <c r="AA25" s="1102">
        <f t="shared" si="21"/>
        <v>3523.7828087751991</v>
      </c>
      <c r="AB25" s="1144">
        <f t="shared" si="22"/>
        <v>22606.760897161545</v>
      </c>
      <c r="AC25" s="1102"/>
      <c r="AD25" s="1101">
        <f t="shared" si="23"/>
        <v>18090.098054530925</v>
      </c>
      <c r="AE25" s="1102">
        <f t="shared" si="24"/>
        <v>675.26397591277464</v>
      </c>
      <c r="AF25" s="1102">
        <f t="shared" si="25"/>
        <v>317.61605794264813</v>
      </c>
      <c r="AG25" s="1102">
        <f t="shared" si="26"/>
        <v>3523.7828087751991</v>
      </c>
      <c r="AH25" s="1144">
        <f t="shared" si="27"/>
        <v>22606.760897161545</v>
      </c>
      <c r="AI25" s="1424"/>
      <c r="AJ25" s="1101">
        <f t="shared" si="28"/>
        <v>18090.098054530925</v>
      </c>
      <c r="AK25" s="1102">
        <f t="shared" si="29"/>
        <v>675.26397591277464</v>
      </c>
      <c r="AL25" s="1102">
        <f t="shared" si="30"/>
        <v>317.61605794264813</v>
      </c>
      <c r="AM25" s="1102">
        <f t="shared" si="31"/>
        <v>3523.7828087751991</v>
      </c>
      <c r="AN25" s="1144">
        <f t="shared" si="32"/>
        <v>22606.760897161545</v>
      </c>
      <c r="AO25" s="1421"/>
      <c r="AP25" s="1101">
        <f t="shared" si="33"/>
        <v>18090.098054530925</v>
      </c>
      <c r="AQ25" s="1102">
        <f t="shared" si="34"/>
        <v>675.26397591277464</v>
      </c>
      <c r="AR25" s="1102">
        <f t="shared" si="35"/>
        <v>317.61605794264813</v>
      </c>
      <c r="AS25" s="1102">
        <f t="shared" si="36"/>
        <v>3523.7828087751991</v>
      </c>
      <c r="AT25" s="1144">
        <f t="shared" si="37"/>
        <v>22606.760897161545</v>
      </c>
      <c r="AU25" s="1416"/>
      <c r="AV25" s="1101">
        <f t="shared" si="38"/>
        <v>18090.098054530925</v>
      </c>
      <c r="AW25" s="1102">
        <f t="shared" si="39"/>
        <v>675.26397591277464</v>
      </c>
      <c r="AX25" s="1102">
        <f t="shared" si="40"/>
        <v>317.61605794264813</v>
      </c>
      <c r="AY25" s="1102">
        <f t="shared" si="41"/>
        <v>3523.7828087751991</v>
      </c>
      <c r="AZ25" s="1144">
        <f t="shared" si="42"/>
        <v>22606.760897161545</v>
      </c>
      <c r="BA25" s="1426"/>
      <c r="BB25" s="1101">
        <f t="shared" si="43"/>
        <v>18090.098054530925</v>
      </c>
      <c r="BC25" s="1102">
        <f t="shared" si="44"/>
        <v>675.26397591277464</v>
      </c>
      <c r="BD25" s="1102">
        <f t="shared" si="45"/>
        <v>317.61605794264813</v>
      </c>
      <c r="BE25" s="1102">
        <f t="shared" si="46"/>
        <v>3523.7828087751991</v>
      </c>
      <c r="BF25" s="1144">
        <f t="shared" si="47"/>
        <v>22606.760897161545</v>
      </c>
      <c r="BG25" s="1429"/>
      <c r="BH25" s="596">
        <f t="shared" si="48"/>
        <v>2015</v>
      </c>
      <c r="BI25" s="1102">
        <f>'Baseline data (from input)'!AZ71</f>
        <v>110.47915374996778</v>
      </c>
      <c r="BJ25" s="576">
        <f>'Baseline data (from input)'!BA71</f>
        <v>0.2714379030082314</v>
      </c>
      <c r="BK25" s="1103"/>
      <c r="BL25" s="1101">
        <f t="shared" si="49"/>
        <v>110.47915374996778</v>
      </c>
      <c r="BM25" s="576">
        <f t="shared" si="50"/>
        <v>0.2714379030082314</v>
      </c>
      <c r="BN25" s="1103"/>
      <c r="BO25" s="1102">
        <f t="shared" si="6"/>
        <v>110.47915374996778</v>
      </c>
      <c r="BP25" s="417">
        <f t="shared" si="6"/>
        <v>0.2714379030082314</v>
      </c>
      <c r="BQ25" s="1103"/>
      <c r="BR25" s="1101">
        <f>'Baseline data (from input)'!AZ71</f>
        <v>110.47915374996778</v>
      </c>
      <c r="BS25" s="417">
        <f>'Baseline data (from input)'!BA71</f>
        <v>0.2714379030082314</v>
      </c>
      <c r="BT25" s="1103"/>
      <c r="BU25" s="1102">
        <f t="shared" si="7"/>
        <v>110.47915374996778</v>
      </c>
      <c r="BV25" s="417">
        <f t="shared" si="7"/>
        <v>0.2714379030082314</v>
      </c>
      <c r="BW25" s="1103"/>
      <c r="BX25" s="1101">
        <f t="shared" si="51"/>
        <v>110.47915374996778</v>
      </c>
      <c r="BY25" s="417">
        <f t="shared" si="52"/>
        <v>0.2714379030082314</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846.53966206330188</v>
      </c>
      <c r="D26" s="3">
        <f>'4B Biological treatment '!T79</f>
        <v>0.25859372027069938</v>
      </c>
      <c r="E26" s="178">
        <f>'4B Biological treatment '!U79</f>
        <v>17.897248876719672</v>
      </c>
      <c r="F26" s="178">
        <f>'4B Biological treatment '!W79</f>
        <v>1.0738349326031802</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17777.332903329341</v>
      </c>
      <c r="M26" s="3">
        <f t="shared" ref="M26:M27" si="53">D26*$B$3</f>
        <v>5.430468125684687</v>
      </c>
      <c r="N26" s="419">
        <f t="shared" si="9"/>
        <v>708.73105551809897</v>
      </c>
      <c r="O26" s="518">
        <f t="shared" si="10"/>
        <v>319.90690368827416</v>
      </c>
      <c r="P26" s="419">
        <f t="shared" si="11"/>
        <v>3579.7412011442502</v>
      </c>
      <c r="Q26" s="519">
        <f t="shared" si="12"/>
        <v>17777.332903329341</v>
      </c>
      <c r="R26" s="521">
        <f t="shared" si="13"/>
        <v>714.16152364378365</v>
      </c>
      <c r="S26" s="518">
        <f t="shared" si="14"/>
        <v>319.90690368827416</v>
      </c>
      <c r="T26" s="519">
        <f t="shared" si="15"/>
        <v>3579.7412011442502</v>
      </c>
      <c r="U26" s="519">
        <f t="shared" si="16"/>
        <v>22391.14253180565</v>
      </c>
      <c r="V26" s="3"/>
      <c r="W26" s="596">
        <f t="shared" si="17"/>
        <v>2016</v>
      </c>
      <c r="X26" s="1101">
        <f t="shared" si="18"/>
        <v>17777.332903329341</v>
      </c>
      <c r="Y26" s="1102">
        <f t="shared" si="19"/>
        <v>714.16152364378365</v>
      </c>
      <c r="Z26" s="1102">
        <f t="shared" si="20"/>
        <v>319.90690368827416</v>
      </c>
      <c r="AA26" s="1102">
        <f t="shared" si="21"/>
        <v>3579.7412011442502</v>
      </c>
      <c r="AB26" s="1144">
        <f t="shared" si="22"/>
        <v>22391.14253180565</v>
      </c>
      <c r="AC26" s="1102"/>
      <c r="AD26" s="1101">
        <f t="shared" si="23"/>
        <v>17777.332903329341</v>
      </c>
      <c r="AE26" s="1102">
        <f t="shared" si="24"/>
        <v>714.16152364378365</v>
      </c>
      <c r="AF26" s="1102">
        <f t="shared" si="25"/>
        <v>319.90690368827416</v>
      </c>
      <c r="AG26" s="1102">
        <f t="shared" si="26"/>
        <v>3579.7412011442502</v>
      </c>
      <c r="AH26" s="1144">
        <f t="shared" si="27"/>
        <v>22391.14253180565</v>
      </c>
      <c r="AI26" s="1424"/>
      <c r="AJ26" s="1101">
        <f t="shared" si="28"/>
        <v>17777.332903329341</v>
      </c>
      <c r="AK26" s="1102">
        <f t="shared" si="29"/>
        <v>714.16152364378365</v>
      </c>
      <c r="AL26" s="1102">
        <f t="shared" si="30"/>
        <v>319.90690368827416</v>
      </c>
      <c r="AM26" s="1102">
        <f t="shared" si="31"/>
        <v>3579.7412011442502</v>
      </c>
      <c r="AN26" s="1144">
        <f t="shared" si="32"/>
        <v>22391.14253180565</v>
      </c>
      <c r="AO26" s="1421"/>
      <c r="AP26" s="1101">
        <f t="shared" si="33"/>
        <v>17777.332903329341</v>
      </c>
      <c r="AQ26" s="1102">
        <f t="shared" si="34"/>
        <v>714.16152364378365</v>
      </c>
      <c r="AR26" s="1102">
        <f t="shared" si="35"/>
        <v>319.90690368827416</v>
      </c>
      <c r="AS26" s="1102">
        <f t="shared" si="36"/>
        <v>3579.7412011442502</v>
      </c>
      <c r="AT26" s="1144">
        <f t="shared" si="37"/>
        <v>22391.14253180565</v>
      </c>
      <c r="AU26" s="1417"/>
      <c r="AV26" s="1101">
        <f t="shared" si="38"/>
        <v>17777.332903329341</v>
      </c>
      <c r="AW26" s="1102">
        <f t="shared" si="39"/>
        <v>714.16152364378365</v>
      </c>
      <c r="AX26" s="1102">
        <f t="shared" si="40"/>
        <v>319.90690368827416</v>
      </c>
      <c r="AY26" s="1102">
        <f t="shared" si="41"/>
        <v>3579.7412011442502</v>
      </c>
      <c r="AZ26" s="1144">
        <f t="shared" si="42"/>
        <v>22391.14253180565</v>
      </c>
      <c r="BA26" s="1426"/>
      <c r="BB26" s="1101">
        <f t="shared" si="43"/>
        <v>17777.332903329341</v>
      </c>
      <c r="BC26" s="1102">
        <f t="shared" si="44"/>
        <v>714.16152364378365</v>
      </c>
      <c r="BD26" s="1102">
        <f t="shared" si="45"/>
        <v>319.90690368827416</v>
      </c>
      <c r="BE26" s="1102">
        <f t="shared" si="46"/>
        <v>3579.7412011442502</v>
      </c>
      <c r="BF26" s="1144">
        <f t="shared" si="47"/>
        <v>22391.14253180565</v>
      </c>
      <c r="BG26" s="1429"/>
      <c r="BH26" s="596">
        <f t="shared" si="48"/>
        <v>2016</v>
      </c>
      <c r="BI26" s="1102">
        <f>'Baseline data (from input)'!AZ72</f>
        <v>110.74694786169555</v>
      </c>
      <c r="BJ26" s="576">
        <f>'Baseline data (from input)'!BA72</f>
        <v>0.27922834786556444</v>
      </c>
      <c r="BK26" s="1103"/>
      <c r="BL26" s="1101">
        <f t="shared" si="49"/>
        <v>110.74694786169555</v>
      </c>
      <c r="BM26" s="576">
        <f t="shared" si="50"/>
        <v>0.27922834786556444</v>
      </c>
      <c r="BN26" s="1103"/>
      <c r="BO26" s="1102">
        <f t="shared" si="6"/>
        <v>110.74694786169555</v>
      </c>
      <c r="BP26" s="417">
        <f t="shared" si="6"/>
        <v>0.27922834786556444</v>
      </c>
      <c r="BQ26" s="1103"/>
      <c r="BR26" s="1101">
        <f>'Baseline data (from input)'!AZ73</f>
        <v>111.48215319455257</v>
      </c>
      <c r="BS26" s="417">
        <f>'Baseline data (from input)'!BA72</f>
        <v>0.27922834786556444</v>
      </c>
      <c r="BT26" s="1103"/>
      <c r="BU26" s="1102">
        <f t="shared" si="7"/>
        <v>110.74694786169555</v>
      </c>
      <c r="BV26" s="417">
        <f t="shared" si="7"/>
        <v>0.27922834786556444</v>
      </c>
      <c r="BW26" s="1103"/>
      <c r="BX26" s="1101">
        <f>BU26</f>
        <v>110.74694786169555</v>
      </c>
      <c r="BY26" s="417">
        <f>BV26</f>
        <v>0.27922834786556444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830.44058160201985</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17439.252213642416</v>
      </c>
      <c r="M27" s="515">
        <f t="shared" si="53"/>
        <v>5.6614639220734917</v>
      </c>
      <c r="N27" s="471">
        <f t="shared" si="9"/>
        <v>745.73565301145118</v>
      </c>
      <c r="O27" s="514">
        <f t="shared" si="10"/>
        <v>321.35014174830235</v>
      </c>
      <c r="P27" s="471">
        <f t="shared" si="11"/>
        <v>3637.7950868788384</v>
      </c>
      <c r="Q27" s="471">
        <f t="shared" si="12"/>
        <v>17439.252213642416</v>
      </c>
      <c r="R27" s="517">
        <f t="shared" si="13"/>
        <v>751.39711693352467</v>
      </c>
      <c r="S27" s="514">
        <f t="shared" si="14"/>
        <v>321.35014174830235</v>
      </c>
      <c r="T27" s="471">
        <f t="shared" si="15"/>
        <v>3637.7950868788384</v>
      </c>
      <c r="U27" s="471">
        <f t="shared" si="16"/>
        <v>22149.794559203081</v>
      </c>
      <c r="V27" s="3"/>
      <c r="W27" s="596">
        <f t="shared" si="17"/>
        <v>2017</v>
      </c>
      <c r="X27" s="1101">
        <f t="shared" si="18"/>
        <v>17439.252213642416</v>
      </c>
      <c r="Y27" s="1102">
        <f t="shared" si="19"/>
        <v>751.39711693352467</v>
      </c>
      <c r="Z27" s="1102">
        <f t="shared" si="20"/>
        <v>321.35014174830235</v>
      </c>
      <c r="AA27" s="1102">
        <f t="shared" si="21"/>
        <v>3637.7950868788384</v>
      </c>
      <c r="AB27" s="1144">
        <f t="shared" si="22"/>
        <v>22149.794559203081</v>
      </c>
      <c r="AC27" s="1102"/>
      <c r="AD27" s="1101">
        <f>Q27</f>
        <v>17439.252213642416</v>
      </c>
      <c r="AE27" s="1102">
        <f t="shared" si="24"/>
        <v>751.39711693352467</v>
      </c>
      <c r="AF27" s="1102">
        <f t="shared" si="25"/>
        <v>321.35014174830235</v>
      </c>
      <c r="AG27" s="1102">
        <f t="shared" si="26"/>
        <v>3637.7950868788384</v>
      </c>
      <c r="AH27" s="1144">
        <f>SUM(AD27:AG27)</f>
        <v>22149.794559203081</v>
      </c>
      <c r="AI27" s="1424"/>
      <c r="AJ27" s="1101">
        <f t="shared" si="28"/>
        <v>17439.252213642416</v>
      </c>
      <c r="AK27" s="1102">
        <f t="shared" si="29"/>
        <v>751.39711693352467</v>
      </c>
      <c r="AL27" s="1102">
        <f t="shared" si="30"/>
        <v>321.35014174830235</v>
      </c>
      <c r="AM27" s="1102">
        <f t="shared" si="31"/>
        <v>3637.7950868788384</v>
      </c>
      <c r="AN27" s="1144">
        <f t="shared" si="32"/>
        <v>22149.794559203081</v>
      </c>
      <c r="AO27" s="1421"/>
      <c r="AP27" s="1101">
        <f t="shared" ref="AP27" si="54">Q27</f>
        <v>17439.252213642416</v>
      </c>
      <c r="AQ27" s="1102">
        <f t="shared" ref="AQ27" si="55">R27</f>
        <v>751.39711693352467</v>
      </c>
      <c r="AR27" s="1102">
        <f t="shared" ref="AR27" si="56">S27</f>
        <v>321.35014174830235</v>
      </c>
      <c r="AS27" s="1102">
        <f t="shared" ref="AS27" si="57">T27</f>
        <v>3637.7950868788384</v>
      </c>
      <c r="AT27" s="1144">
        <f t="shared" si="37"/>
        <v>22149.794559203081</v>
      </c>
      <c r="AU27" s="1417"/>
      <c r="AV27" s="1101">
        <f t="shared" si="38"/>
        <v>17439.252213642416</v>
      </c>
      <c r="AW27" s="1102">
        <f t="shared" si="39"/>
        <v>751.39711693352467</v>
      </c>
      <c r="AX27" s="1102">
        <f t="shared" si="40"/>
        <v>321.35014174830235</v>
      </c>
      <c r="AY27" s="1102">
        <f t="shared" si="41"/>
        <v>3637.7950868788384</v>
      </c>
      <c r="AZ27" s="1144">
        <f t="shared" si="42"/>
        <v>22149.794559203081</v>
      </c>
      <c r="BA27" s="1426"/>
      <c r="BB27" s="1101">
        <f t="shared" si="43"/>
        <v>17439.252213642416</v>
      </c>
      <c r="BC27" s="1102">
        <f t="shared" si="44"/>
        <v>751.39711693352467</v>
      </c>
      <c r="BD27" s="1102">
        <f t="shared" si="45"/>
        <v>321.35014174830235</v>
      </c>
      <c r="BE27" s="1102">
        <f t="shared" si="46"/>
        <v>3637.7950868788384</v>
      </c>
      <c r="BF27" s="1144">
        <f t="shared" si="47"/>
        <v>22149.794559203081</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17079.324655173747</v>
      </c>
      <c r="Y28" s="1102">
        <f t="shared" ref="Y28:AA28" si="58">R29</f>
        <v>814.81262840894749</v>
      </c>
      <c r="Z28" s="1102">
        <f t="shared" si="58"/>
        <v>313.05069559326625</v>
      </c>
      <c r="AA28" s="1102">
        <f t="shared" si="58"/>
        <v>3728.7332486308678</v>
      </c>
      <c r="AB28" s="1144">
        <f t="shared" si="22"/>
        <v>21935.92122780683</v>
      </c>
      <c r="AC28" s="1425" t="str">
        <f>IF(OR('Recycling - Case 1'!AC98="No",'Recycling - Case 1'!T138="No"), "No", "Yes")</f>
        <v>Yes</v>
      </c>
      <c r="AD28" s="1101">
        <f>Q63</f>
        <v>17079.324655173747</v>
      </c>
      <c r="AE28" s="1102">
        <f t="shared" ref="AE28:AG28" si="59">R63</f>
        <v>814.81262840894749</v>
      </c>
      <c r="AF28" s="1102">
        <f t="shared" si="59"/>
        <v>313.05069559326625</v>
      </c>
      <c r="AG28" s="1102">
        <f t="shared" si="59"/>
        <v>3728.7332486308678</v>
      </c>
      <c r="AH28" s="1144">
        <f t="shared" ref="AH28:AH60" si="60">SUM(AD28:AG28)</f>
        <v>21935.92122780683</v>
      </c>
      <c r="AI28" s="1425" t="str">
        <f>IF(OR('Recycling - Case 1'!AC98="No",'Recycling - Case 1'!T178="No"), "No", "Yes")</f>
        <v>Yes</v>
      </c>
      <c r="AJ28" s="1101">
        <f>Q97</f>
        <v>17079.324655173747</v>
      </c>
      <c r="AK28" s="1102">
        <f t="shared" ref="AK28:AN28" si="61">R97</f>
        <v>814.81262840894749</v>
      </c>
      <c r="AL28" s="1102">
        <f t="shared" si="61"/>
        <v>313.30333811016675</v>
      </c>
      <c r="AM28" s="1102">
        <f t="shared" si="61"/>
        <v>3778.1317878798554</v>
      </c>
      <c r="AN28" s="1144">
        <f t="shared" si="61"/>
        <v>21985.572409572716</v>
      </c>
      <c r="AO28" s="1418" t="str">
        <f>IF(OR('Recycling - Case 2'!AC98="No",'Recycling - Case 2'!T138="No"), "No", "Yes")</f>
        <v>Yes</v>
      </c>
      <c r="AP28" s="1101">
        <f>Q131</f>
        <v>17079.324655173747</v>
      </c>
      <c r="AQ28" s="1102">
        <f t="shared" ref="AQ28:AS28" si="62">R131</f>
        <v>814.81262840894749</v>
      </c>
      <c r="AR28" s="1102">
        <f t="shared" si="62"/>
        <v>313.30333811016675</v>
      </c>
      <c r="AS28" s="1102">
        <f t="shared" si="62"/>
        <v>3778.1317878798554</v>
      </c>
      <c r="AT28" s="1144">
        <f t="shared" si="37"/>
        <v>21985.572409572716</v>
      </c>
      <c r="AU28" s="1425" t="str">
        <f>IF(OR('Recycling - Case 2'!AC98="No",'Recycling - Case 2'!T178="No"), "No", "Yes")</f>
        <v>Yes</v>
      </c>
      <c r="AV28" s="1101">
        <f t="shared" ref="AV28:AV60" si="63">Q165</f>
        <v>17079.324655173747</v>
      </c>
      <c r="AW28" s="1102">
        <f t="shared" ref="AW28:AW60" si="64">R165</f>
        <v>752.46989338220294</v>
      </c>
      <c r="AX28" s="1102">
        <f t="shared" ref="AX28:AX60" si="65">S165</f>
        <v>313.30333811016669</v>
      </c>
      <c r="AY28" s="1102">
        <f t="shared" ref="AY28:AY60" si="66">T165</f>
        <v>3778.1317878798554</v>
      </c>
      <c r="AZ28" s="1144">
        <f t="shared" ref="AZ28:AZ60" si="67">U165</f>
        <v>21923.229674545972</v>
      </c>
      <c r="BA28" s="1425" t="str">
        <f>IF(OR('Recycling - Case 3'!AC98="No",'Recycling - Case 3'!T138="No"), "No", "Yes")</f>
        <v>Yes</v>
      </c>
      <c r="BB28" s="1101">
        <f>Q199</f>
        <v>17079.324655173747</v>
      </c>
      <c r="BC28" s="1102">
        <f t="shared" ref="BC28:BE28" si="68">R199</f>
        <v>752.46989338220294</v>
      </c>
      <c r="BD28" s="1102">
        <f t="shared" si="68"/>
        <v>313.30333811016669</v>
      </c>
      <c r="BE28" s="1102">
        <f t="shared" si="68"/>
        <v>3778.1317878798554</v>
      </c>
      <c r="BF28" s="1144">
        <f t="shared" si="47"/>
        <v>21923.229674545972</v>
      </c>
      <c r="BG28" s="1425" t="str">
        <f>IF(OR('Recycling - Case 3'!AC98="No",'Recycling - Case 3'!T178="No"), "No", "Yes")</f>
        <v>Yes</v>
      </c>
      <c r="BH28" s="596">
        <f t="shared" si="48"/>
        <v>2018</v>
      </c>
      <c r="BI28" s="1102">
        <f>'Recycling - Case 1'!BV98</f>
        <v>108.23671737976915</v>
      </c>
      <c r="BJ28" s="417">
        <f>'Recycling - Case 1'!BW98</f>
        <v>0.30290241550190622</v>
      </c>
      <c r="BK28" s="1144">
        <f>'Recycling - Case 1'!BX98</f>
        <v>48.329934380163117</v>
      </c>
      <c r="BL28" s="1101">
        <f>'Recycling - Case 1'!BY98</f>
        <v>108.23671737976915</v>
      </c>
      <c r="BM28" s="576">
        <f>'Recycling - Case 1'!BZ98</f>
        <v>0.30290241550190622</v>
      </c>
      <c r="BN28" s="1144">
        <f>'Recycling - Case 1'!CA98</f>
        <v>48.329934380163117</v>
      </c>
      <c r="BO28" s="1102">
        <f>'Recycling - Case 2'!BV98</f>
        <v>108.67487596310224</v>
      </c>
      <c r="BP28" s="417">
        <f>'Recycling - Case 2'!BW98</f>
        <v>0.31162824179158932</v>
      </c>
      <c r="BQ28" s="1144">
        <f>'Recycling - Case 2'!BX98</f>
        <v>48.329934380163117</v>
      </c>
      <c r="BR28" s="1101">
        <f>'Recycling - Case 2'!BY98</f>
        <v>108.67487596310224</v>
      </c>
      <c r="BS28" s="417">
        <f>'Recycling - Case 2'!BZ98</f>
        <v>0.31162824179158932</v>
      </c>
      <c r="BT28" s="1144">
        <f>'Recycling - Case 2'!CA98</f>
        <v>48.329934380163117</v>
      </c>
      <c r="BU28" s="1102">
        <f>'Recycling - Case 3'!BV98</f>
        <v>108.67487596310224</v>
      </c>
      <c r="BV28" s="417">
        <f>'Recycling - Case 3'!BW98</f>
        <v>0.31162824179158932</v>
      </c>
      <c r="BW28" s="1144">
        <f>'Recycling - Case 3'!BX98</f>
        <v>48.329934380163117</v>
      </c>
      <c r="BX28" s="1101">
        <f>'Recycling - Case 3'!BY98</f>
        <v>108.67487596310224</v>
      </c>
      <c r="BY28" s="417">
        <f>'Recycling - Case 3'!BZ98</f>
        <v>0.31162824179158932</v>
      </c>
      <c r="BZ28" s="1144">
        <f>'Recycling - Case 3'!CA98</f>
        <v>48.329934380163117</v>
      </c>
      <c r="CA28" s="596">
        <v>2018</v>
      </c>
      <c r="CB28" s="649">
        <f>'Recycling - Case 1'!CB98</f>
        <v>2.3712632285903479E-2</v>
      </c>
      <c r="CC28" s="417">
        <f>'Recycling - Case 1'!CC98</f>
        <v>2.2693526094571648E-2</v>
      </c>
      <c r="CD28" s="417">
        <f>'Recycling - Case 1'!CD98</f>
        <v>2.3712632285903479E-2</v>
      </c>
      <c r="CE28" s="525">
        <f>'Recycling - Case 1'!CE98</f>
        <v>2.2693526094571648E-2</v>
      </c>
      <c r="CF28" s="649">
        <f>'Recycling - Case 2'!CB98</f>
        <v>2.3097802675159818E-2</v>
      </c>
      <c r="CG28" s="417">
        <f>'Recycling - Case 2'!CC98</f>
        <v>1.7796073534914414E-2</v>
      </c>
      <c r="CH28" s="417">
        <f>'Recycling - Case 2'!CD98</f>
        <v>2.3097802675159818E-2</v>
      </c>
      <c r="CI28" s="525">
        <f>'Recycling - Case 2'!CE98</f>
        <v>1.7796073534914414E-2</v>
      </c>
      <c r="CJ28" s="649">
        <f>'Recycling - Case 3'!CB98</f>
        <v>2.3097802675159818E-2</v>
      </c>
      <c r="CK28" s="417">
        <f>'Recycling - Case 3'!CC98</f>
        <v>1.7796073534914414E-2</v>
      </c>
      <c r="CL28" s="417">
        <f>'Recycling - Case 3'!CD98</f>
        <v>2.3097802675159818E-2</v>
      </c>
      <c r="CM28" s="525">
        <f>'Recycling - Case 3'!CE98</f>
        <v>1.7796073534914414E-2</v>
      </c>
    </row>
    <row r="29" spans="1:91">
      <c r="A29" s="1430">
        <f>'Input data'!A118</f>
        <v>2018</v>
      </c>
      <c r="B29" s="1430"/>
      <c r="C29" s="1431">
        <f>'4A SWD Case 1'!BG88</f>
        <v>813.30117405589272</v>
      </c>
      <c r="D29" s="515">
        <f>'4B Biological treatment '!T82</f>
        <v>0.3216327990937955</v>
      </c>
      <c r="E29" s="1432">
        <f>'4B Biological treatment '!U82</f>
        <v>20.405513626969139</v>
      </c>
      <c r="F29" s="1432">
        <f>'4B Biological treatment '!W82</f>
        <v>1.2243308176181482</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17079.324655173747</v>
      </c>
      <c r="M29" s="1434">
        <f t="shared" ref="M29:M61" si="70">D29*$B$3</f>
        <v>6.7542887809697056</v>
      </c>
      <c r="N29" s="1435">
        <f t="shared" ref="N29:N61" si="71">E29*$B$3+F29*$C$3</f>
        <v>808.05833962797783</v>
      </c>
      <c r="O29" s="1431">
        <f t="shared" ref="O29:O61" si="72">G29+H29*$B$3+I29*$C$3</f>
        <v>313.05069559326625</v>
      </c>
      <c r="P29" s="1435">
        <f t="shared" ref="P29:P61" si="73">J29*$B$3+K29*$C$3</f>
        <v>3728.7332486308678</v>
      </c>
      <c r="Q29" s="471">
        <f t="shared" ref="Q29:Q125" si="74">L29</f>
        <v>17079.324655173747</v>
      </c>
      <c r="R29" s="517">
        <f t="shared" ref="R29:R125" si="75">M29+N29</f>
        <v>814.81262840894749</v>
      </c>
      <c r="S29" s="514">
        <f t="shared" ref="S29:S125" si="76">O29</f>
        <v>313.05069559326625</v>
      </c>
      <c r="T29" s="471">
        <f t="shared" ref="T29:T125" si="77">P29</f>
        <v>3728.7332486308678</v>
      </c>
      <c r="U29" s="471">
        <f t="shared" ref="U29:U125" si="78">SUM(Q29:T29)</f>
        <v>21935.92122780683</v>
      </c>
      <c r="V29" s="3"/>
      <c r="W29" s="596">
        <f t="shared" ref="W29:W60" si="79">A30</f>
        <v>2019</v>
      </c>
      <c r="X29" s="1101">
        <f t="shared" ref="X29:X60" si="80">Q30</f>
        <v>16702.208696541053</v>
      </c>
      <c r="Y29" s="1102">
        <f t="shared" ref="Y29:Y60" si="81">R30</f>
        <v>869.0616948758958</v>
      </c>
      <c r="Z29" s="1102">
        <f t="shared" ref="Z29:Z60" si="82">S30</f>
        <v>304.9221239283998</v>
      </c>
      <c r="AA29" s="1102">
        <f t="shared" ref="AA29:AA60" si="83">T30</f>
        <v>3821.6612855587077</v>
      </c>
      <c r="AB29" s="1144">
        <f t="shared" si="22"/>
        <v>21697.853800904057</v>
      </c>
      <c r="AC29" s="1425" t="str">
        <f>IF(OR('Recycling - Case 1'!AC99="No",'Recycling - Case 1'!T139="No"), "No", "Yes")</f>
        <v>Yes</v>
      </c>
      <c r="AD29" s="1101">
        <f t="shared" ref="AD29:AD60" si="84">Q64</f>
        <v>16702.208696541053</v>
      </c>
      <c r="AE29" s="1102">
        <f t="shared" ref="AE29:AE60" si="85">R64</f>
        <v>869.0616948758958</v>
      </c>
      <c r="AF29" s="1102">
        <f t="shared" ref="AF29:AF60" si="86">S64</f>
        <v>304.9221239283998</v>
      </c>
      <c r="AG29" s="1102">
        <f t="shared" ref="AG29:AG60" si="87">T64</f>
        <v>3821.6612855587077</v>
      </c>
      <c r="AH29" s="1144">
        <f t="shared" si="60"/>
        <v>21697.853800904057</v>
      </c>
      <c r="AI29" s="1425" t="str">
        <f>IF(OR('Recycling - Case 1'!AI10="No",'Recycling - Case 1'!Z139="No"), "No", "Yes")</f>
        <v>Yes</v>
      </c>
      <c r="AJ29" s="1101">
        <f t="shared" ref="AJ29:AJ60" si="88">Q98</f>
        <v>16707.832039495395</v>
      </c>
      <c r="AK29" s="1102">
        <f t="shared" ref="AK29:AK60" si="89">R98</f>
        <v>869.0616948758958</v>
      </c>
      <c r="AL29" s="1102">
        <f t="shared" ref="AL29:AL60" si="90">S98</f>
        <v>307.81392004196488</v>
      </c>
      <c r="AM29" s="1102">
        <f t="shared" ref="AM29:AM60" si="91">T98</f>
        <v>3922.0560748079342</v>
      </c>
      <c r="AN29" s="1144">
        <f t="shared" ref="AN29:AN60" si="92">U98</f>
        <v>21806.763729221188</v>
      </c>
      <c r="AO29" s="1418" t="str">
        <f>IF(OR('Recycling - Case 2'!AC99="No",'Recycling - Case 2'!T139="No"), "No", "Yes")</f>
        <v>Yes</v>
      </c>
      <c r="AP29" s="1101">
        <f t="shared" ref="AP29:AP60" si="93">Q132</f>
        <v>16707.832039495395</v>
      </c>
      <c r="AQ29" s="1102">
        <f t="shared" ref="AQ29:AQ60" si="94">R132</f>
        <v>869.0616948758958</v>
      </c>
      <c r="AR29" s="1102">
        <f t="shared" ref="AR29:AR60" si="95">S132</f>
        <v>307.81392004196488</v>
      </c>
      <c r="AS29" s="1102">
        <f t="shared" ref="AS29:AS60" si="96">T132</f>
        <v>3922.0560748079342</v>
      </c>
      <c r="AT29" s="1144">
        <f t="shared" si="37"/>
        <v>21806.763729221188</v>
      </c>
      <c r="AU29" s="1425" t="str">
        <f>IF(OR('Recycling - Case 2'!AC99="No",'Recycling - Case 2'!T179="No"), "No", "Yes")</f>
        <v>Yes</v>
      </c>
      <c r="AV29" s="1101">
        <f t="shared" si="63"/>
        <v>16707.839619180832</v>
      </c>
      <c r="AW29" s="1102">
        <f t="shared" si="64"/>
        <v>735.23304368341906</v>
      </c>
      <c r="AX29" s="1102">
        <f t="shared" si="65"/>
        <v>307.81392004196488</v>
      </c>
      <c r="AY29" s="1102">
        <f t="shared" si="66"/>
        <v>3922.0560748079342</v>
      </c>
      <c r="AZ29" s="1144">
        <f t="shared" si="67"/>
        <v>21672.942657714149</v>
      </c>
      <c r="BA29" s="1425" t="str">
        <f>IF(OR('Recycling - Case 3'!AC99="No",'Recycling - Case 3'!T139="No"), "No", "Yes")</f>
        <v>Yes</v>
      </c>
      <c r="BB29" s="1101">
        <f t="shared" ref="BB29:BB60" si="97">Q200</f>
        <v>16707.839619180832</v>
      </c>
      <c r="BC29" s="1102">
        <f t="shared" ref="BC29:BC60" si="98">R200</f>
        <v>735.23304368341883</v>
      </c>
      <c r="BD29" s="1102">
        <f t="shared" ref="BD29:BD60" si="99">S200</f>
        <v>307.81392004196488</v>
      </c>
      <c r="BE29" s="1102">
        <f t="shared" ref="BE29:BE60" si="100">T200</f>
        <v>3922.0560748079342</v>
      </c>
      <c r="BF29" s="1144">
        <f t="shared" si="47"/>
        <v>21672.942657714149</v>
      </c>
      <c r="BG29" s="1425" t="str">
        <f>IF(OR('Recycling - Case 3'!AC99="No",'Recycling - Case 3'!T179="No"), "No", "Yes")</f>
        <v>Yes</v>
      </c>
      <c r="BH29" s="596">
        <f t="shared" si="48"/>
        <v>2019</v>
      </c>
      <c r="BI29" s="1102">
        <f>'Recycling - Case 1'!BV99</f>
        <v>105.25284872894207</v>
      </c>
      <c r="BJ29" s="417">
        <f>'Recycling - Case 1'!BW99</f>
        <v>0.32036117919642376</v>
      </c>
      <c r="BK29" s="1144">
        <f>'Recycling - Case 1'!BX99</f>
        <v>48.002205380408832</v>
      </c>
      <c r="BL29" s="1101">
        <f>'Recycling - Case 1'!BY99</f>
        <v>105.25284872894207</v>
      </c>
      <c r="BM29" s="576">
        <f>'Recycling - Case 1'!BZ99</f>
        <v>0.32036117919642376</v>
      </c>
      <c r="BN29" s="1144">
        <f>'Recycling - Case 1'!CA99</f>
        <v>48.002205380408832</v>
      </c>
      <c r="BO29" s="1102">
        <f>'Recycling - Case 2'!BV99</f>
        <v>106.69556523401992</v>
      </c>
      <c r="BP29" s="417">
        <f>'Recycling - Case 2'!BW99</f>
        <v>0.33615302292115512</v>
      </c>
      <c r="BQ29" s="1144">
        <f>'Recycling - Case 2'!BX99</f>
        <v>48.002205380408832</v>
      </c>
      <c r="BR29" s="1101">
        <f>'Recycling - Case 2'!BY99</f>
        <v>106.69556523401992</v>
      </c>
      <c r="BS29" s="417">
        <f>'Recycling - Case 2'!BZ99</f>
        <v>0.33615302292115512</v>
      </c>
      <c r="BT29" s="1144">
        <f>'Recycling - Case 2'!CA99</f>
        <v>48.002205380408832</v>
      </c>
      <c r="BU29" s="1102">
        <f>'Recycling - Case 3'!BV99</f>
        <v>106.69556523401992</v>
      </c>
      <c r="BV29" s="417">
        <f>'Recycling - Case 3'!BW99</f>
        <v>0.33615302292115512</v>
      </c>
      <c r="BW29" s="1144">
        <f>'Recycling - Case 3'!BX99</f>
        <v>48.002205380408832</v>
      </c>
      <c r="BX29" s="1101">
        <f>'Recycling - Case 3'!BY99</f>
        <v>106.69556523401992</v>
      </c>
      <c r="BY29" s="417">
        <f>'Recycling - Case 3'!BZ99</f>
        <v>0.33615302292115512</v>
      </c>
      <c r="BZ29" s="1144">
        <f>'Recycling - Case 3'!CA99</f>
        <v>48.002205380408832</v>
      </c>
      <c r="CA29" s="596">
        <v>2019</v>
      </c>
      <c r="CB29" s="649">
        <f>'Recycling - Case 1'!CB99</f>
        <v>4.7766344222348933E-2</v>
      </c>
      <c r="CC29" s="417">
        <f>'Recycling - Case 1'!CC99</f>
        <v>5.7251768615724341E-2</v>
      </c>
      <c r="CD29" s="417">
        <f>'Recycling - Case 1'!CD99</f>
        <v>4.7766344222348933E-2</v>
      </c>
      <c r="CE29" s="525">
        <f>'Recycling - Case 1'!CE99</f>
        <v>5.7251768615724341E-2</v>
      </c>
      <c r="CF29" s="649">
        <f>'Recycling - Case 2'!CB99</f>
        <v>4.2261345922522509E-2</v>
      </c>
      <c r="CG29" s="417">
        <f>'Recycling - Case 2'!CC99</f>
        <v>4.2172137278455146E-2</v>
      </c>
      <c r="CH29" s="417">
        <f>'Recycling - Case 2'!CD99</f>
        <v>4.2261345922522509E-2</v>
      </c>
      <c r="CI29" s="525">
        <f>'Recycling - Case 2'!CE99</f>
        <v>4.2172137278455146E-2</v>
      </c>
      <c r="CJ29" s="649">
        <f>'Recycling - Case 3'!CB99</f>
        <v>4.2261345922522509E-2</v>
      </c>
      <c r="CK29" s="417">
        <f>'Recycling - Case 3'!CC99</f>
        <v>4.2172137278455146E-2</v>
      </c>
      <c r="CL29" s="417">
        <f>'Recycling - Case 3'!CD99</f>
        <v>4.2261345922522509E-2</v>
      </c>
      <c r="CM29" s="525">
        <f>'Recycling - Case 3'!CE99</f>
        <v>4.2172137278455146E-2</v>
      </c>
    </row>
    <row r="30" spans="1:91">
      <c r="A30" s="4">
        <f>'Input data'!A119</f>
        <v>2019</v>
      </c>
      <c r="B30" s="4"/>
      <c r="C30" s="769">
        <f>'4A SWD Case 1'!BG89</f>
        <v>795.34327126385972</v>
      </c>
      <c r="D30" s="3">
        <f>'4B Biological treatment '!T83</f>
        <v>0.37629786643865482</v>
      </c>
      <c r="E30" s="1159">
        <f>'4B Biological treatment '!U83</f>
        <v>21.746450496986974</v>
      </c>
      <c r="F30" s="1159">
        <f>'4B Biological treatment '!W83</f>
        <v>1.3047870298192183</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16702.208696541053</v>
      </c>
      <c r="M30" s="772">
        <f t="shared" si="70"/>
        <v>7.902255195211751</v>
      </c>
      <c r="N30" s="771">
        <f t="shared" si="71"/>
        <v>861.15943968068405</v>
      </c>
      <c r="O30" s="773">
        <f t="shared" si="72"/>
        <v>304.9221239283998</v>
      </c>
      <c r="P30" s="771">
        <f t="shared" si="73"/>
        <v>3821.6612855587077</v>
      </c>
      <c r="Q30" s="519">
        <f t="shared" si="74"/>
        <v>16702.208696541053</v>
      </c>
      <c r="R30" s="521">
        <f t="shared" si="75"/>
        <v>869.0616948758958</v>
      </c>
      <c r="S30" s="518">
        <f t="shared" si="76"/>
        <v>304.9221239283998</v>
      </c>
      <c r="T30" s="519">
        <f t="shared" si="77"/>
        <v>3821.6612855587077</v>
      </c>
      <c r="U30" s="519">
        <f t="shared" si="78"/>
        <v>21697.853800904057</v>
      </c>
      <c r="V30" s="3"/>
      <c r="W30" s="596">
        <f t="shared" si="79"/>
        <v>2020</v>
      </c>
      <c r="X30" s="1101">
        <f t="shared" si="80"/>
        <v>16304.116159679323</v>
      </c>
      <c r="Y30" s="1102">
        <f t="shared" si="81"/>
        <v>900.37846757463194</v>
      </c>
      <c r="Z30" s="1102">
        <f t="shared" si="82"/>
        <v>296.95916503445704</v>
      </c>
      <c r="AA30" s="1102">
        <f t="shared" si="83"/>
        <v>3916.619774427455</v>
      </c>
      <c r="AB30" s="1144">
        <f t="shared" si="22"/>
        <v>21418.073566715862</v>
      </c>
      <c r="AC30" s="1425" t="str">
        <f>IF(OR('Recycling - Case 1'!AC100="No",'Recycling - Case 1'!T140="No"), "No", "Yes")</f>
        <v>Yes</v>
      </c>
      <c r="AD30" s="1101">
        <f t="shared" si="84"/>
        <v>16304.116159679323</v>
      </c>
      <c r="AE30" s="1102">
        <f t="shared" si="85"/>
        <v>900.37846757463194</v>
      </c>
      <c r="AF30" s="1102">
        <f t="shared" si="86"/>
        <v>296.95916503445704</v>
      </c>
      <c r="AG30" s="1102">
        <f t="shared" si="87"/>
        <v>3916.619774427455</v>
      </c>
      <c r="AH30" s="1144">
        <f t="shared" si="60"/>
        <v>21418.073566715862</v>
      </c>
      <c r="AI30" s="1425" t="str">
        <f>IF(OR('Recycling - Case 1'!AI11="No",'Recycling - Case 1'!Z140="No"), "No", "Yes")</f>
        <v>Yes</v>
      </c>
      <c r="AJ30" s="1101">
        <f t="shared" si="88"/>
        <v>16325.108126772609</v>
      </c>
      <c r="AK30" s="1102">
        <f t="shared" si="89"/>
        <v>955.83819589145855</v>
      </c>
      <c r="AL30" s="1102">
        <f t="shared" si="90"/>
        <v>299.52410113774715</v>
      </c>
      <c r="AM30" s="1102">
        <f t="shared" si="91"/>
        <v>4069.6472808319609</v>
      </c>
      <c r="AN30" s="1144">
        <f t="shared" si="92"/>
        <v>21650.117704633776</v>
      </c>
      <c r="AO30" s="1418" t="str">
        <f>IF(OR('Recycling - Case 2'!AC100="No",'Recycling - Case 2'!T140="No"), "No", "Yes")</f>
        <v>Yes</v>
      </c>
      <c r="AP30" s="1101">
        <f t="shared" si="93"/>
        <v>16325.108126772609</v>
      </c>
      <c r="AQ30" s="1102">
        <f t="shared" si="94"/>
        <v>955.83819589145855</v>
      </c>
      <c r="AR30" s="1102">
        <f t="shared" si="95"/>
        <v>299.52410113774715</v>
      </c>
      <c r="AS30" s="1102">
        <f t="shared" si="96"/>
        <v>4069.6472808319609</v>
      </c>
      <c r="AT30" s="1144">
        <f t="shared" si="37"/>
        <v>21650.117704633776</v>
      </c>
      <c r="AU30" s="1425" t="str">
        <f>IF(OR('Recycling - Case 2'!AC100="No",'Recycling - Case 2'!T180="No"), "No", "Yes")</f>
        <v>Yes</v>
      </c>
      <c r="AV30" s="1101">
        <f t="shared" si="63"/>
        <v>16325.130669574282</v>
      </c>
      <c r="AW30" s="1102">
        <f t="shared" si="64"/>
        <v>733.71674567698471</v>
      </c>
      <c r="AX30" s="1102">
        <f t="shared" si="65"/>
        <v>299.52410113774715</v>
      </c>
      <c r="AY30" s="1102">
        <f t="shared" si="66"/>
        <v>4069.6472808319609</v>
      </c>
      <c r="AZ30" s="1144">
        <f t="shared" si="67"/>
        <v>21428.018797220975</v>
      </c>
      <c r="BA30" s="1425" t="str">
        <f>IF(OR('Recycling - Case 3'!AC100="No",'Recycling - Case 3'!T140="No"), "No", "Yes")</f>
        <v>Yes</v>
      </c>
      <c r="BB30" s="1101">
        <f t="shared" si="97"/>
        <v>16325.130669574282</v>
      </c>
      <c r="BC30" s="1102">
        <f t="shared" si="98"/>
        <v>733.71674567698471</v>
      </c>
      <c r="BD30" s="1102">
        <f t="shared" si="99"/>
        <v>299.52410113774715</v>
      </c>
      <c r="BE30" s="1102">
        <f t="shared" si="100"/>
        <v>4069.6472808319609</v>
      </c>
      <c r="BF30" s="1144">
        <f t="shared" si="47"/>
        <v>21428.018797220975</v>
      </c>
      <c r="BG30" s="1425" t="str">
        <f>IF(OR('Recycling - Case 3'!AC100="No",'Recycling - Case 3'!T180="No"), "No", "Yes")</f>
        <v>Yes</v>
      </c>
      <c r="BH30" s="596">
        <f t="shared" si="48"/>
        <v>2020</v>
      </c>
      <c r="BI30" s="1102">
        <f>'Recycling - Case 1'!BV100</f>
        <v>100.94388136582633</v>
      </c>
      <c r="BJ30" s="417">
        <f>'Recycling - Case 1'!BW100</f>
        <v>0.32814448939748658</v>
      </c>
      <c r="BK30" s="1144">
        <f>'Recycling - Case 1'!BX100</f>
        <v>46.272916150132424</v>
      </c>
      <c r="BL30" s="1101">
        <f>'Recycling - Case 1'!BY100</f>
        <v>100.94388136582633</v>
      </c>
      <c r="BM30" s="576">
        <f>'Recycling - Case 1'!BZ100</f>
        <v>0.32814448939748658</v>
      </c>
      <c r="BN30" s="1144">
        <f>'Recycling - Case 1'!CA100</f>
        <v>46.272916150132424</v>
      </c>
      <c r="BO30" s="1102">
        <f>'Recycling - Case 2'!BV100</f>
        <v>101.03097958247027</v>
      </c>
      <c r="BP30" s="417">
        <f>'Recycling - Case 2'!BW100</f>
        <v>0.36194987390638389</v>
      </c>
      <c r="BQ30" s="1144">
        <f>'Recycling - Case 2'!BX100</f>
        <v>46.272916150132424</v>
      </c>
      <c r="BR30" s="1101">
        <f>'Recycling - Case 2'!BY100</f>
        <v>101.03097958247027</v>
      </c>
      <c r="BS30" s="417">
        <f>'Recycling - Case 2'!BZ100</f>
        <v>0.36194987390638389</v>
      </c>
      <c r="BT30" s="1144">
        <f>'Recycling - Case 2'!CA100</f>
        <v>46.272916150132424</v>
      </c>
      <c r="BU30" s="1102">
        <f>'Recycling - Case 3'!BV100</f>
        <v>101.03097958247027</v>
      </c>
      <c r="BV30" s="417">
        <f>'Recycling - Case 3'!BW100</f>
        <v>0.36194987390638389</v>
      </c>
      <c r="BW30" s="1144">
        <f>'Recycling - Case 3'!BX100</f>
        <v>46.272916150132424</v>
      </c>
      <c r="BX30" s="1101">
        <f>'Recycling - Case 3'!BY100</f>
        <v>101.03097958247027</v>
      </c>
      <c r="BY30" s="417">
        <f>'Recycling - Case 3'!BZ100</f>
        <v>0.36194987390638389</v>
      </c>
      <c r="BZ30" s="1144">
        <f>'Recycling - Case 3'!CA100</f>
        <v>46.272916150132424</v>
      </c>
      <c r="CA30" s="596">
        <v>2020</v>
      </c>
      <c r="CB30" s="649">
        <f>'Recycling - Case 1'!CB100</f>
        <v>7.0040644951311681E-2</v>
      </c>
      <c r="CC30" s="417">
        <f>'Recycling - Case 1'!CC100</f>
        <v>5.5168827433616396E-2</v>
      </c>
      <c r="CD30" s="417">
        <f>'Recycling - Case 1'!CD100</f>
        <v>7.0040644951311681E-2</v>
      </c>
      <c r="CE30" s="525">
        <f>'Recycling - Case 1'!CE100</f>
        <v>5.5168827433616396E-2</v>
      </c>
      <c r="CF30" s="649">
        <f>'Recycling - Case 2'!CB100</f>
        <v>6.3097402659273327E-2</v>
      </c>
      <c r="CG30" s="417">
        <f>'Recycling - Case 2'!CC100</f>
        <v>5.6236323053872606E-2</v>
      </c>
      <c r="CH30" s="417">
        <f>'Recycling - Case 2'!CD100</f>
        <v>6.3097402659273327E-2</v>
      </c>
      <c r="CI30" s="525">
        <f>'Recycling - Case 2'!CE100</f>
        <v>5.6236323053872606E-2</v>
      </c>
      <c r="CJ30" s="649">
        <f>'Recycling - Case 3'!CB100</f>
        <v>6.3097402659273327E-2</v>
      </c>
      <c r="CK30" s="417">
        <f>'Recycling - Case 3'!CC100</f>
        <v>5.6236323053872606E-2</v>
      </c>
      <c r="CL30" s="417">
        <f>'Recycling - Case 3'!CD100</f>
        <v>6.3097402659273327E-2</v>
      </c>
      <c r="CM30" s="525">
        <f>'Recycling - Case 3'!CE100</f>
        <v>5.6236323053872606E-2</v>
      </c>
    </row>
    <row r="31" spans="1:91">
      <c r="A31" s="4">
        <f>'Input data'!A120</f>
        <v>2020</v>
      </c>
      <c r="B31" s="4"/>
      <c r="C31" s="769">
        <f>'4A SWD Case 1'!BG90</f>
        <v>776.38648379425342</v>
      </c>
      <c r="D31" s="3">
        <f>'4B Biological treatment '!T84</f>
        <v>0.4235740198632173</v>
      </c>
      <c r="E31" s="1159">
        <f>'4B Biological treatment '!U84</f>
        <v>22.512207402967285</v>
      </c>
      <c r="F31" s="1159">
        <f>'4B Biological treatment '!W84</f>
        <v>1.3507324441780368</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16304.116159679323</v>
      </c>
      <c r="M31" s="772">
        <f t="shared" si="70"/>
        <v>8.8950544171275627</v>
      </c>
      <c r="N31" s="771">
        <f t="shared" si="71"/>
        <v>891.4834131575044</v>
      </c>
      <c r="O31" s="773">
        <f t="shared" si="72"/>
        <v>296.95916503445704</v>
      </c>
      <c r="P31" s="771">
        <f t="shared" si="73"/>
        <v>3916.619774427455</v>
      </c>
      <c r="Q31" s="519">
        <f t="shared" si="74"/>
        <v>16304.116159679323</v>
      </c>
      <c r="R31" s="521">
        <f t="shared" si="75"/>
        <v>900.37846757463194</v>
      </c>
      <c r="S31" s="518">
        <f t="shared" si="76"/>
        <v>296.95916503445704</v>
      </c>
      <c r="T31" s="519">
        <f t="shared" si="77"/>
        <v>3916.619774427455</v>
      </c>
      <c r="U31" s="519">
        <f t="shared" si="78"/>
        <v>21418.073566715862</v>
      </c>
      <c r="V31" s="3"/>
      <c r="W31" s="596">
        <f t="shared" si="79"/>
        <v>2021</v>
      </c>
      <c r="X31" s="1101">
        <f t="shared" si="80"/>
        <v>15895.908383361231</v>
      </c>
      <c r="Y31" s="1102">
        <f t="shared" si="81"/>
        <v>955.64915193038803</v>
      </c>
      <c r="Z31" s="1102">
        <f t="shared" si="82"/>
        <v>289.30826928918913</v>
      </c>
      <c r="AA31" s="1102">
        <f t="shared" si="83"/>
        <v>3995.2541307434112</v>
      </c>
      <c r="AB31" s="1144">
        <f t="shared" si="22"/>
        <v>21136.119935324219</v>
      </c>
      <c r="AC31" s="1425" t="str">
        <f>IF(OR('Recycling - Case 1'!AC101="No",'Recycling - Case 1'!T141="No"), "No", "Yes")</f>
        <v>Yes</v>
      </c>
      <c r="AD31" s="1101">
        <f t="shared" si="84"/>
        <v>15895.908383361231</v>
      </c>
      <c r="AE31" s="1102">
        <f t="shared" si="85"/>
        <v>955.64915193038803</v>
      </c>
      <c r="AF31" s="1102">
        <f t="shared" si="86"/>
        <v>289.30826928918913</v>
      </c>
      <c r="AG31" s="1102">
        <f t="shared" si="87"/>
        <v>3995.2541307434112</v>
      </c>
      <c r="AH31" s="1144">
        <f t="shared" si="60"/>
        <v>21136.119935324219</v>
      </c>
      <c r="AI31" s="1425" t="str">
        <f>IF(OR('Recycling - Case 1'!AI12="No",'Recycling - Case 1'!Z141="No"), "No", "Yes")</f>
        <v>Yes</v>
      </c>
      <c r="AJ31" s="1101">
        <f t="shared" si="88"/>
        <v>15905.296843792619</v>
      </c>
      <c r="AK31" s="1102">
        <f t="shared" si="89"/>
        <v>1175.7698990273152</v>
      </c>
      <c r="AL31" s="1102">
        <f t="shared" si="90"/>
        <v>275.36438549102087</v>
      </c>
      <c r="AM31" s="1102">
        <f t="shared" si="91"/>
        <v>4201.6401192926323</v>
      </c>
      <c r="AN31" s="1144">
        <f t="shared" si="92"/>
        <v>21558.071247603588</v>
      </c>
      <c r="AO31" s="1418" t="str">
        <f>IF(OR('Recycling - Case 2'!AC101="No",'Recycling - Case 2'!T141="No"), "No", "Yes")</f>
        <v>Yes</v>
      </c>
      <c r="AP31" s="1101">
        <f t="shared" si="93"/>
        <v>15905.296843792619</v>
      </c>
      <c r="AQ31" s="1102">
        <f t="shared" si="94"/>
        <v>1175.7698990273152</v>
      </c>
      <c r="AR31" s="1102">
        <f t="shared" si="95"/>
        <v>275.36438549102087</v>
      </c>
      <c r="AS31" s="1102">
        <f t="shared" si="96"/>
        <v>4201.6401192926323</v>
      </c>
      <c r="AT31" s="1144">
        <f t="shared" si="37"/>
        <v>21558.071247603588</v>
      </c>
      <c r="AU31" s="1425" t="str">
        <f>IF(OR('Recycling - Case 2'!AC101="No",'Recycling - Case 2'!T181="No"), "No", "Yes")</f>
        <v>Yes</v>
      </c>
      <c r="AV31" s="1101">
        <f t="shared" si="63"/>
        <v>15905.341554262441</v>
      </c>
      <c r="AW31" s="1102">
        <f t="shared" si="64"/>
        <v>809.00367186619189</v>
      </c>
      <c r="AX31" s="1102">
        <f t="shared" si="65"/>
        <v>275.36438549102087</v>
      </c>
      <c r="AY31" s="1102">
        <f t="shared" si="66"/>
        <v>4201.6401192926323</v>
      </c>
      <c r="AZ31" s="1144">
        <f t="shared" si="67"/>
        <v>21191.349730912287</v>
      </c>
      <c r="BA31" s="1425" t="str">
        <f>IF(OR('Recycling - Case 3'!AC101="No",'Recycling - Case 3'!T141="No"), "No", "Yes")</f>
        <v>Yes</v>
      </c>
      <c r="BB31" s="1101">
        <f t="shared" si="97"/>
        <v>15905.341554262441</v>
      </c>
      <c r="BC31" s="1102">
        <f t="shared" si="98"/>
        <v>809.00367186619178</v>
      </c>
      <c r="BD31" s="1102">
        <f t="shared" si="99"/>
        <v>275.36438549102087</v>
      </c>
      <c r="BE31" s="1102">
        <f t="shared" si="100"/>
        <v>4201.6401192926323</v>
      </c>
      <c r="BF31" s="1144">
        <f t="shared" si="47"/>
        <v>21191.349730912287</v>
      </c>
      <c r="BG31" s="1425" t="str">
        <f>IF(OR('Recycling - Case 3'!AC101="No",'Recycling - Case 3'!T181="No"), "No", "Yes")</f>
        <v>Yes</v>
      </c>
      <c r="BH31" s="596">
        <f t="shared" si="48"/>
        <v>2021</v>
      </c>
      <c r="BI31" s="1102">
        <f>'Recycling - Case 1'!BV101</f>
        <v>98.633569695538256</v>
      </c>
      <c r="BJ31" s="417">
        <f>'Recycling - Case 1'!BW101</f>
        <v>0.34810900993045407</v>
      </c>
      <c r="BK31" s="1144">
        <f>'Recycling - Case 1'!BX101</f>
        <v>46.867340754761258</v>
      </c>
      <c r="BL31" s="1101">
        <f>'Recycling - Case 1'!BY101</f>
        <v>98.633569695538256</v>
      </c>
      <c r="BM31" s="576">
        <f>'Recycling - Case 1'!BZ101</f>
        <v>0.34810900993045407</v>
      </c>
      <c r="BN31" s="1144">
        <f>'Recycling - Case 1'!CA101</f>
        <v>46.867340754761258</v>
      </c>
      <c r="BO31" s="1102">
        <f>'Recycling - Case 2'!BV101</f>
        <v>91.501465879299019</v>
      </c>
      <c r="BP31" s="417">
        <f>'Recycling - Case 2'!BW101</f>
        <v>0.43466008558309188</v>
      </c>
      <c r="BQ31" s="1144">
        <f>'Recycling - Case 2'!BX101</f>
        <v>46.867340754761258</v>
      </c>
      <c r="BR31" s="1101">
        <f>'Recycling - Case 2'!BY101</f>
        <v>91.501465879299019</v>
      </c>
      <c r="BS31" s="417">
        <f>'Recycling - Case 2'!BZ101</f>
        <v>0.43466008558309188</v>
      </c>
      <c r="BT31" s="1144">
        <f>'Recycling - Case 2'!CA101</f>
        <v>46.867340754761258</v>
      </c>
      <c r="BU31" s="1102">
        <f>'Recycling - Case 3'!BV101</f>
        <v>91.501465879299019</v>
      </c>
      <c r="BV31" s="417">
        <f>'Recycling - Case 3'!BW101</f>
        <v>0.43466008558309188</v>
      </c>
      <c r="BW31" s="1144">
        <f>'Recycling - Case 3'!BX101</f>
        <v>46.867340754761258</v>
      </c>
      <c r="BX31" s="1101">
        <f>'Recycling - Case 3'!BY101</f>
        <v>91.501465879299019</v>
      </c>
      <c r="BY31" s="417">
        <f>'Recycling - Case 3'!BZ101</f>
        <v>0.43466008558309188</v>
      </c>
      <c r="BZ31" s="1144">
        <f>'Recycling - Case 3'!CA101</f>
        <v>46.867340754761258</v>
      </c>
      <c r="CA31" s="596">
        <v>2021</v>
      </c>
      <c r="CB31" s="649">
        <f>'Recycling - Case 1'!CB101</f>
        <v>8.7685876347071812E-2</v>
      </c>
      <c r="CC31" s="417">
        <f>'Recycling - Case 1'!CC101</f>
        <v>9.8361524823120994E-2</v>
      </c>
      <c r="CD31" s="417">
        <f>'Recycling - Case 1'!CD101</f>
        <v>8.7685876347071812E-2</v>
      </c>
      <c r="CE31" s="525">
        <f>'Recycling - Case 1'!CE101</f>
        <v>9.8361524823120994E-2</v>
      </c>
      <c r="CF31" s="649">
        <f>'Recycling - Case 2'!CB101</f>
        <v>9.726841017376453E-2</v>
      </c>
      <c r="CG31" s="417">
        <f>'Recycling - Case 2'!CC101</f>
        <v>0.18071682020965318</v>
      </c>
      <c r="CH31" s="417">
        <f>'Recycling - Case 2'!CD101</f>
        <v>9.726841017376453E-2</v>
      </c>
      <c r="CI31" s="525">
        <f>'Recycling - Case 2'!CE101</f>
        <v>0.18071682020965318</v>
      </c>
      <c r="CJ31" s="649">
        <f>'Recycling - Case 3'!CB101</f>
        <v>9.726841017376453E-2</v>
      </c>
      <c r="CK31" s="417">
        <f>'Recycling - Case 3'!CC101</f>
        <v>0.18071682020965318</v>
      </c>
      <c r="CL31" s="417">
        <f>'Recycling - Case 3'!CD101</f>
        <v>9.726841017376453E-2</v>
      </c>
      <c r="CM31" s="525">
        <f>'Recycling - Case 3'!CE101</f>
        <v>0.18071682020965318</v>
      </c>
    </row>
    <row r="32" spans="1:91">
      <c r="A32" s="4">
        <f>'Input data'!A121</f>
        <v>2021</v>
      </c>
      <c r="B32" s="4"/>
      <c r="C32" s="769">
        <f>'4A SWD Case 1'!BG91</f>
        <v>756.94801825529669</v>
      </c>
      <c r="D32" s="3">
        <f>'4B Biological treatment '!T85</f>
        <v>0.48946581035208203</v>
      </c>
      <c r="E32" s="1159">
        <f>'4B Biological treatment '!U85</f>
        <v>23.872989139217029</v>
      </c>
      <c r="F32" s="1159">
        <f>'4B Biological treatment '!W85</f>
        <v>1.4323793483530216</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15895.908383361231</v>
      </c>
      <c r="M32" s="772">
        <f t="shared" si="70"/>
        <v>10.278782017393723</v>
      </c>
      <c r="N32" s="771">
        <f t="shared" si="71"/>
        <v>945.37036991299431</v>
      </c>
      <c r="O32" s="773">
        <f t="shared" si="72"/>
        <v>289.30826928918913</v>
      </c>
      <c r="P32" s="771">
        <f t="shared" si="73"/>
        <v>3995.2541307434112</v>
      </c>
      <c r="Q32" s="519">
        <f t="shared" si="74"/>
        <v>15895.908383361231</v>
      </c>
      <c r="R32" s="521">
        <f t="shared" si="75"/>
        <v>955.64915193038803</v>
      </c>
      <c r="S32" s="518">
        <f t="shared" si="76"/>
        <v>289.30826928918913</v>
      </c>
      <c r="T32" s="519">
        <f t="shared" si="77"/>
        <v>3995.2541307434112</v>
      </c>
      <c r="U32" s="519">
        <f t="shared" si="78"/>
        <v>21136.119935324219</v>
      </c>
      <c r="V32" s="3"/>
      <c r="W32" s="596">
        <f t="shared" si="79"/>
        <v>2022</v>
      </c>
      <c r="X32" s="1101">
        <f t="shared" si="80"/>
        <v>15470.056676307986</v>
      </c>
      <c r="Y32" s="1102">
        <f t="shared" si="81"/>
        <v>1009.8187908661591</v>
      </c>
      <c r="Z32" s="1102">
        <f t="shared" si="82"/>
        <v>281.88387608267908</v>
      </c>
      <c r="AA32" s="1102">
        <f t="shared" si="83"/>
        <v>4075.1800556596418</v>
      </c>
      <c r="AB32" s="1144">
        <f t="shared" si="22"/>
        <v>20836.939398916467</v>
      </c>
      <c r="AC32" s="1425" t="str">
        <f>IF(OR('Recycling - Case 1'!AC102="No",'Recycling - Case 1'!T142="No"), "No", "Yes")</f>
        <v>Yes</v>
      </c>
      <c r="AD32" s="1101">
        <f t="shared" si="84"/>
        <v>15470.056676307986</v>
      </c>
      <c r="AE32" s="1102">
        <f t="shared" si="85"/>
        <v>1009.8187908661591</v>
      </c>
      <c r="AF32" s="1102">
        <f t="shared" si="86"/>
        <v>281.88387608267908</v>
      </c>
      <c r="AG32" s="1102">
        <f t="shared" si="87"/>
        <v>4075.1800556596418</v>
      </c>
      <c r="AH32" s="1144">
        <f t="shared" si="60"/>
        <v>20836.939398916467</v>
      </c>
      <c r="AI32" s="1425" t="str">
        <f>IF(OR('Recycling - Case 1'!AI13="No",'Recycling - Case 1'!Z142="No"), "No", "Yes")</f>
        <v>Yes</v>
      </c>
      <c r="AJ32" s="1101">
        <f t="shared" si="88"/>
        <v>15377.553928652183</v>
      </c>
      <c r="AK32" s="1102">
        <f t="shared" si="89"/>
        <v>1282.8220170243442</v>
      </c>
      <c r="AL32" s="1102">
        <f t="shared" si="90"/>
        <v>229.17353377197622</v>
      </c>
      <c r="AM32" s="1102">
        <f t="shared" si="91"/>
        <v>4336.1329960221574</v>
      </c>
      <c r="AN32" s="1144">
        <f t="shared" si="92"/>
        <v>21225.682475470661</v>
      </c>
      <c r="AO32" s="1418" t="str">
        <f>IF(OR('Recycling - Case 2'!AC102="No",'Recycling - Case 2'!T142="No"), "No", "Yes")</f>
        <v>No</v>
      </c>
      <c r="AP32" s="1101">
        <f t="shared" si="93"/>
        <v>15377.553928652183</v>
      </c>
      <c r="AQ32" s="1102">
        <f t="shared" si="94"/>
        <v>1282.8220170243442</v>
      </c>
      <c r="AR32" s="1102">
        <f t="shared" si="95"/>
        <v>229.17353377197622</v>
      </c>
      <c r="AS32" s="1102">
        <f t="shared" si="96"/>
        <v>4336.1329960221574</v>
      </c>
      <c r="AT32" s="1144">
        <f t="shared" si="37"/>
        <v>21225.682475470661</v>
      </c>
      <c r="AU32" s="1425" t="str">
        <f>IF(OR('Recycling - Case 2'!AC102="No",'Recycling - Case 2'!T182="No"), "No", "Yes")</f>
        <v>No</v>
      </c>
      <c r="AV32" s="1101">
        <f t="shared" si="63"/>
        <v>15377.627703142614</v>
      </c>
      <c r="AW32" s="1102">
        <f t="shared" si="64"/>
        <v>779.084918825101</v>
      </c>
      <c r="AX32" s="1102">
        <f t="shared" si="65"/>
        <v>229.17353377197622</v>
      </c>
      <c r="AY32" s="1102">
        <f t="shared" si="66"/>
        <v>4336.1329960221574</v>
      </c>
      <c r="AZ32" s="1144">
        <f t="shared" si="67"/>
        <v>20722.019151761851</v>
      </c>
      <c r="BA32" s="1425" t="str">
        <f>IF(OR('Recycling - Case 3'!AC102="No",'Recycling - Case 3'!T142="No"), "No", "Yes")</f>
        <v>No</v>
      </c>
      <c r="BB32" s="1101">
        <f t="shared" si="97"/>
        <v>15377.627703142614</v>
      </c>
      <c r="BC32" s="1102">
        <f t="shared" si="98"/>
        <v>779.084918825101</v>
      </c>
      <c r="BD32" s="1102">
        <f t="shared" si="99"/>
        <v>229.17353377197622</v>
      </c>
      <c r="BE32" s="1102">
        <f t="shared" si="100"/>
        <v>4336.1329960221574</v>
      </c>
      <c r="BF32" s="1144">
        <f t="shared" si="47"/>
        <v>20722.019151761851</v>
      </c>
      <c r="BG32" s="1425" t="str">
        <f>IF(OR('Recycling - Case 3'!AC102="No",'Recycling - Case 3'!T182="No"), "No", "Yes")</f>
        <v>No</v>
      </c>
      <c r="BH32" s="596">
        <f t="shared" si="48"/>
        <v>2022</v>
      </c>
      <c r="BI32" s="1102">
        <f>'Recycling - Case 1'!BV102</f>
        <v>96.469063919048068</v>
      </c>
      <c r="BJ32" s="417">
        <f>'Recycling - Case 1'!BW102</f>
        <v>0.36808958718518087</v>
      </c>
      <c r="BK32" s="1144">
        <f>'Recycling - Case 1'!BX102</f>
        <v>46.761499391012542</v>
      </c>
      <c r="BL32" s="1101">
        <f>'Recycling - Case 1'!BY102</f>
        <v>96.469063919048068</v>
      </c>
      <c r="BM32" s="417">
        <f>'Recycling - Case 1'!BZ102</f>
        <v>0.36808958718518087</v>
      </c>
      <c r="BN32" s="1144">
        <f>'Recycling - Case 1'!CA102</f>
        <v>46.761499391012542</v>
      </c>
      <c r="BO32" s="1102">
        <f>'Recycling - Case 2'!BV102</f>
        <v>85.271764269484549</v>
      </c>
      <c r="BP32" s="417">
        <f>'Recycling - Case 2'!BW102</f>
        <v>0.4914105268769286</v>
      </c>
      <c r="BQ32" s="1144">
        <f>'Recycling - Case 2'!BX102</f>
        <v>46.761499391012542</v>
      </c>
      <c r="BR32" s="1101">
        <f>'Recycling - Case 2'!BY102</f>
        <v>85.271764269484549</v>
      </c>
      <c r="BS32" s="417">
        <f>'Recycling - Case 2'!BZ102</f>
        <v>0.4914105268769286</v>
      </c>
      <c r="BT32" s="1144">
        <f>'Recycling - Case 2'!CA102</f>
        <v>46.761499391012542</v>
      </c>
      <c r="BU32" s="1102">
        <f>'Recycling - Case 3'!BV102</f>
        <v>85.271764269484549</v>
      </c>
      <c r="BV32" s="417">
        <f>'Recycling - Case 3'!BW102</f>
        <v>0.4914105268769286</v>
      </c>
      <c r="BW32" s="1144">
        <f>'Recycling - Case 3'!BX102</f>
        <v>46.761499391012542</v>
      </c>
      <c r="BX32" s="1101">
        <f>'Recycling - Case 3'!BY102</f>
        <v>85.271764269484549</v>
      </c>
      <c r="BY32" s="417">
        <f>'Recycling - Case 3'!BZ102</f>
        <v>0.4914105268769286</v>
      </c>
      <c r="BZ32" s="1144">
        <f>'Recycling - Case 3'!CA102</f>
        <v>46.761499391012542</v>
      </c>
      <c r="CA32" s="596">
        <v>2022</v>
      </c>
      <c r="CB32" s="649">
        <f>'Recycling - Case 1'!CB102</f>
        <v>0.10394016738010314</v>
      </c>
      <c r="CC32" s="417">
        <f>'Recycling - Case 1'!CC102</f>
        <v>0.1310685041296451</v>
      </c>
      <c r="CD32" s="417">
        <f>'Recycling - Case 1'!CD102</f>
        <v>0.10394016738010314</v>
      </c>
      <c r="CE32" s="525">
        <f>'Recycling - Case 1'!CE102</f>
        <v>0.1310685041296451</v>
      </c>
      <c r="CF32" s="649">
        <f>'Recycling - Case 2'!CB102</f>
        <v>0.15764324460297707</v>
      </c>
      <c r="CG32" s="417">
        <f>'Recycling - Case 2'!CC102</f>
        <v>0.24725828020211793</v>
      </c>
      <c r="CH32" s="417">
        <f>'Recycling - Case 2'!CD102</f>
        <v>0.15764324460297707</v>
      </c>
      <c r="CI32" s="525">
        <f>'Recycling - Case 2'!CE102</f>
        <v>0.24725828020211793</v>
      </c>
      <c r="CJ32" s="649">
        <f>'Recycling - Case 3'!CB102</f>
        <v>0.15764324460297707</v>
      </c>
      <c r="CK32" s="417">
        <f>'Recycling - Case 3'!CC102</f>
        <v>0.24725828020211793</v>
      </c>
      <c r="CL32" s="417">
        <f>'Recycling - Case 3'!CD102</f>
        <v>0.15764324460297707</v>
      </c>
      <c r="CM32" s="525">
        <f>'Recycling - Case 3'!CE102</f>
        <v>0.24725828020211793</v>
      </c>
    </row>
    <row r="33" spans="1:91">
      <c r="A33" s="4">
        <f>'Input data'!A122</f>
        <v>2022</v>
      </c>
      <c r="B33" s="4"/>
      <c r="C33" s="769">
        <f>'4A SWD Case 1'!BG92</f>
        <v>736.66936553847552</v>
      </c>
      <c r="D33" s="3">
        <f>'4B Biological treatment '!T86</f>
        <v>0.56007697774052101</v>
      </c>
      <c r="E33" s="1159">
        <f>'4B Biological treatment '!U86</f>
        <v>25.203463998323439</v>
      </c>
      <c r="F33" s="1159">
        <f>'4B Biological treatment '!W86</f>
        <v>1.5122078398994065</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15470.056676307986</v>
      </c>
      <c r="M33" s="772">
        <f t="shared" si="70"/>
        <v>11.761616532550942</v>
      </c>
      <c r="N33" s="771">
        <f t="shared" si="71"/>
        <v>998.05717433360815</v>
      </c>
      <c r="O33" s="773">
        <f t="shared" si="72"/>
        <v>281.88387608267908</v>
      </c>
      <c r="P33" s="771">
        <f t="shared" si="73"/>
        <v>4075.1800556596418</v>
      </c>
      <c r="Q33" s="519">
        <f t="shared" si="74"/>
        <v>15470.056676307986</v>
      </c>
      <c r="R33" s="521">
        <f t="shared" si="75"/>
        <v>1009.8187908661591</v>
      </c>
      <c r="S33" s="518">
        <f t="shared" si="76"/>
        <v>281.88387608267908</v>
      </c>
      <c r="T33" s="519">
        <f t="shared" si="77"/>
        <v>4075.1800556596418</v>
      </c>
      <c r="U33" s="519">
        <f t="shared" si="78"/>
        <v>20836.939398916467</v>
      </c>
      <c r="V33" s="3"/>
      <c r="W33" s="596">
        <f t="shared" si="79"/>
        <v>2023</v>
      </c>
      <c r="X33" s="1101">
        <f t="shared" si="80"/>
        <v>15034.429031748619</v>
      </c>
      <c r="Y33" s="1102">
        <f t="shared" si="81"/>
        <v>1070.6853472186249</v>
      </c>
      <c r="Z33" s="1102">
        <f t="shared" si="82"/>
        <v>274.67843923294652</v>
      </c>
      <c r="AA33" s="1102">
        <f t="shared" si="83"/>
        <v>4156.4168668213024</v>
      </c>
      <c r="AB33" s="1144">
        <f t="shared" si="22"/>
        <v>20536.209685021495</v>
      </c>
      <c r="AC33" s="1425" t="str">
        <f>IF(OR('Recycling - Case 1'!AC103="No",'Recycling - Case 1'!T143="No"), "No", "Yes")</f>
        <v>Yes</v>
      </c>
      <c r="AD33" s="1101">
        <f t="shared" si="84"/>
        <v>15034.429031748619</v>
      </c>
      <c r="AE33" s="1102">
        <f t="shared" si="85"/>
        <v>1070.6853472186249</v>
      </c>
      <c r="AF33" s="1102">
        <f t="shared" si="86"/>
        <v>274.67843923294652</v>
      </c>
      <c r="AG33" s="1102">
        <f t="shared" si="87"/>
        <v>4156.4168668213024</v>
      </c>
      <c r="AH33" s="1144">
        <f t="shared" si="60"/>
        <v>20536.209685021495</v>
      </c>
      <c r="AI33" s="1425" t="str">
        <f>IF(OR('Recycling - Case 1'!AI14="No",'Recycling - Case 1'!Z143="No"), "No", "Yes")</f>
        <v>Yes</v>
      </c>
      <c r="AJ33" s="1101">
        <f t="shared" si="88"/>
        <v>14800.903738288887</v>
      </c>
      <c r="AK33" s="1102">
        <f t="shared" si="89"/>
        <v>1289.087928145173</v>
      </c>
      <c r="AL33" s="1102">
        <f t="shared" si="90"/>
        <v>217.34002107405581</v>
      </c>
      <c r="AM33" s="1102">
        <f t="shared" si="91"/>
        <v>4473.1659836582639</v>
      </c>
      <c r="AN33" s="1144">
        <f t="shared" si="92"/>
        <v>20780.49767116638</v>
      </c>
      <c r="AO33" s="1418" t="str">
        <f>IF(OR('Recycling - Case 2'!AC103="No",'Recycling - Case 2'!T143="No"), "No", "Yes")</f>
        <v>No</v>
      </c>
      <c r="AP33" s="1101">
        <f t="shared" si="93"/>
        <v>14800.903738288887</v>
      </c>
      <c r="AQ33" s="1102">
        <f t="shared" si="94"/>
        <v>1289.087928145173</v>
      </c>
      <c r="AR33" s="1102">
        <f t="shared" si="95"/>
        <v>217.34002107405581</v>
      </c>
      <c r="AS33" s="1102">
        <f t="shared" si="96"/>
        <v>4473.1659836582639</v>
      </c>
      <c r="AT33" s="1144">
        <f t="shared" si="37"/>
        <v>20780.49767116638</v>
      </c>
      <c r="AU33" s="1425" t="str">
        <f>IF(OR('Recycling - Case 2'!AC103="No",'Recycling - Case 2'!T183="No"), "No", "Yes")</f>
        <v>No</v>
      </c>
      <c r="AV33" s="1101">
        <f t="shared" si="63"/>
        <v>14801.013256967028</v>
      </c>
      <c r="AW33" s="1102">
        <f t="shared" si="64"/>
        <v>782.89033905655265</v>
      </c>
      <c r="AX33" s="1102">
        <f t="shared" si="65"/>
        <v>217.34002107405581</v>
      </c>
      <c r="AY33" s="1102">
        <f t="shared" si="66"/>
        <v>4473.1659836582639</v>
      </c>
      <c r="AZ33" s="1144">
        <f t="shared" si="67"/>
        <v>20274.409600755898</v>
      </c>
      <c r="BA33" s="1425" t="str">
        <f>IF(OR('Recycling - Case 3'!AC103="No",'Recycling - Case 3'!T143="No"), "No", "Yes")</f>
        <v>No</v>
      </c>
      <c r="BB33" s="1101">
        <f t="shared" si="97"/>
        <v>14801.013256967028</v>
      </c>
      <c r="BC33" s="1102">
        <f t="shared" si="98"/>
        <v>782.89033905655265</v>
      </c>
      <c r="BD33" s="1102">
        <f t="shared" si="99"/>
        <v>217.34002107405581</v>
      </c>
      <c r="BE33" s="1102">
        <f t="shared" si="100"/>
        <v>4473.1659836582639</v>
      </c>
      <c r="BF33" s="1144">
        <f t="shared" si="47"/>
        <v>20274.409600755898</v>
      </c>
      <c r="BG33" s="1425" t="str">
        <f>IF(OR('Recycling - Case 3'!AC103="No",'Recycling - Case 3'!T183="No"), "No", "Yes")</f>
        <v>No</v>
      </c>
      <c r="BH33" s="596">
        <f t="shared" si="48"/>
        <v>2023</v>
      </c>
      <c r="BI33" s="1102">
        <f>'Recycling - Case 1'!BV103</f>
        <v>94.617999185337055</v>
      </c>
      <c r="BJ33" s="417">
        <f>'Recycling - Case 1'!BW103</f>
        <v>0.38917941777062404</v>
      </c>
      <c r="BK33" s="1144">
        <f>'Recycling - Case 1'!BX103</f>
        <v>47.518102465945645</v>
      </c>
      <c r="BL33" s="1101">
        <f>'Recycling - Case 1'!BY103</f>
        <v>94.617999185337055</v>
      </c>
      <c r="BM33" s="417">
        <f>'Recycling - Case 1'!BZ103</f>
        <v>0.38917941777062404</v>
      </c>
      <c r="BN33" s="1144">
        <f>'Recycling - Case 1'!CA103</f>
        <v>47.518102465945645</v>
      </c>
      <c r="BO33" s="1102">
        <f>'Recycling - Case 2'!BV103</f>
        <v>86.193751722759117</v>
      </c>
      <c r="BP33" s="417">
        <f>'Recycling - Case 2'!BW103</f>
        <v>0.50798727354543105</v>
      </c>
      <c r="BQ33" s="1144">
        <f>'Recycling - Case 2'!BX103</f>
        <v>47.518102465945645</v>
      </c>
      <c r="BR33" s="1101">
        <f>'Recycling - Case 2'!BY103</f>
        <v>86.193751722759117</v>
      </c>
      <c r="BS33" s="417">
        <f>'Recycling - Case 2'!BZ103</f>
        <v>0.50798727354543105</v>
      </c>
      <c r="BT33" s="1144">
        <f>'Recycling - Case 2'!CA103</f>
        <v>47.518102465945645</v>
      </c>
      <c r="BU33" s="1102">
        <f>'Recycling - Case 3'!BV103</f>
        <v>86.193751722759117</v>
      </c>
      <c r="BV33" s="417">
        <f>'Recycling - Case 3'!BW103</f>
        <v>0.50798727354543105</v>
      </c>
      <c r="BW33" s="1144">
        <f>'Recycling - Case 3'!BX103</f>
        <v>47.518102465945645</v>
      </c>
      <c r="BX33" s="1101">
        <f>'Recycling - Case 3'!BY103</f>
        <v>86.193751722759117</v>
      </c>
      <c r="BY33" s="417">
        <f>'Recycling - Case 3'!BZ103</f>
        <v>0.50798727354543105</v>
      </c>
      <c r="BZ33" s="1144">
        <f>'Recycling - Case 3'!CA103</f>
        <v>47.518102465945645</v>
      </c>
      <c r="CA33" s="596">
        <v>2023</v>
      </c>
      <c r="CB33" s="649">
        <f>'Recycling - Case 1'!CB103</f>
        <v>0.11889879957863858</v>
      </c>
      <c r="CC33" s="417">
        <f>'Recycling - Case 1'!CC103</f>
        <v>0.1684268374712653</v>
      </c>
      <c r="CD33" s="417">
        <f>'Recycling - Case 1'!CD103</f>
        <v>0.11889879957863858</v>
      </c>
      <c r="CE33" s="525">
        <f>'Recycling - Case 1'!CE103</f>
        <v>0.1684268374712653</v>
      </c>
      <c r="CF33" s="649">
        <f>'Recycling - Case 2'!CB103</f>
        <v>0.17661362793734681</v>
      </c>
      <c r="CG33" s="417">
        <f>'Recycling - Case 2'!CC103</f>
        <v>0.24872988613079416</v>
      </c>
      <c r="CH33" s="417">
        <f>'Recycling - Case 2'!CD103</f>
        <v>0.17661362793734681</v>
      </c>
      <c r="CI33" s="525">
        <f>'Recycling - Case 2'!CE103</f>
        <v>0.24872988613079416</v>
      </c>
      <c r="CJ33" s="649">
        <f>'Recycling - Case 3'!CB103</f>
        <v>0.17661362793734681</v>
      </c>
      <c r="CK33" s="417">
        <f>'Recycling - Case 3'!CC103</f>
        <v>0.24872988613079416</v>
      </c>
      <c r="CL33" s="417">
        <f>'Recycling - Case 3'!CD103</f>
        <v>0.17661362793734681</v>
      </c>
      <c r="CM33" s="525">
        <f>'Recycling - Case 3'!CE103</f>
        <v>0.24872988613079416</v>
      </c>
    </row>
    <row r="34" spans="1:91">
      <c r="A34" s="4">
        <f>'Input data'!A123</f>
        <v>2023</v>
      </c>
      <c r="B34" s="4"/>
      <c r="C34" s="769">
        <f>'4A SWD Case 1'!BG93</f>
        <v>715.9251919880295</v>
      </c>
      <c r="D34" s="3">
        <f>'4B Biological treatment '!T87</f>
        <v>0.59383546712070168</v>
      </c>
      <c r="E34" s="1159">
        <f>'4B Biological treatment '!U87</f>
        <v>26.72259602043157</v>
      </c>
      <c r="F34" s="1159">
        <f>'4B Biological treatment '!W87</f>
        <v>1.6033557612258942</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15034.429031748619</v>
      </c>
      <c r="M34" s="772">
        <f t="shared" si="70"/>
        <v>12.470544809534735</v>
      </c>
      <c r="N34" s="771">
        <f t="shared" si="71"/>
        <v>1058.2148024090902</v>
      </c>
      <c r="O34" s="773">
        <f t="shared" si="72"/>
        <v>274.67843923294652</v>
      </c>
      <c r="P34" s="771">
        <f t="shared" si="73"/>
        <v>4156.4168668213024</v>
      </c>
      <c r="Q34" s="519">
        <f t="shared" si="74"/>
        <v>15034.429031748619</v>
      </c>
      <c r="R34" s="521">
        <f t="shared" si="75"/>
        <v>1070.6853472186249</v>
      </c>
      <c r="S34" s="518">
        <f t="shared" si="76"/>
        <v>274.67843923294652</v>
      </c>
      <c r="T34" s="519">
        <f t="shared" si="77"/>
        <v>4156.4168668213024</v>
      </c>
      <c r="U34" s="519">
        <f t="shared" si="78"/>
        <v>20536.209685021495</v>
      </c>
      <c r="V34" s="3"/>
      <c r="W34" s="596">
        <f t="shared" si="79"/>
        <v>2024</v>
      </c>
      <c r="X34" s="1101">
        <f t="shared" si="80"/>
        <v>14588.675685417993</v>
      </c>
      <c r="Y34" s="1102">
        <f t="shared" si="81"/>
        <v>1132.0035829081257</v>
      </c>
      <c r="Z34" s="1102">
        <f t="shared" si="82"/>
        <v>267.68465368255238</v>
      </c>
      <c r="AA34" s="1102">
        <f t="shared" si="83"/>
        <v>4238.9841554957311</v>
      </c>
      <c r="AB34" s="1144">
        <f t="shared" si="22"/>
        <v>20227.348077504401</v>
      </c>
      <c r="AC34" s="1425" t="str">
        <f>IF(OR('Recycling - Case 1'!AC104="No",'Recycling - Case 1'!T144="No"), "No", "Yes")</f>
        <v>Yes</v>
      </c>
      <c r="AD34" s="1101">
        <f t="shared" si="84"/>
        <v>14588.675685417993</v>
      </c>
      <c r="AE34" s="1102">
        <f t="shared" si="85"/>
        <v>1132.0035829081257</v>
      </c>
      <c r="AF34" s="1102">
        <f t="shared" si="86"/>
        <v>267.68465368255238</v>
      </c>
      <c r="AG34" s="1102">
        <f t="shared" si="87"/>
        <v>4238.9841554957311</v>
      </c>
      <c r="AH34" s="1144">
        <f t="shared" si="60"/>
        <v>20227.348077504401</v>
      </c>
      <c r="AI34" s="1425" t="str">
        <f>IF(OR('Recycling - Case 1'!AI15="No",'Recycling - Case 1'!Z144="No"), "No", "Yes")</f>
        <v>Yes</v>
      </c>
      <c r="AJ34" s="1101">
        <f t="shared" si="88"/>
        <v>14247.722222517457</v>
      </c>
      <c r="AK34" s="1102">
        <f t="shared" si="89"/>
        <v>1295.8055186030372</v>
      </c>
      <c r="AL34" s="1102">
        <f t="shared" si="90"/>
        <v>205.3038143886219</v>
      </c>
      <c r="AM34" s="1102">
        <f t="shared" si="91"/>
        <v>4612.7797461997052</v>
      </c>
      <c r="AN34" s="1144">
        <f t="shared" si="92"/>
        <v>20361.611301708821</v>
      </c>
      <c r="AO34" s="1418" t="str">
        <f>IF(OR('Recycling - Case 2'!AC104="No",'Recycling - Case 2'!T144="No"), "No", "Yes")</f>
        <v>No</v>
      </c>
      <c r="AP34" s="1101">
        <f t="shared" si="93"/>
        <v>14247.722222517457</v>
      </c>
      <c r="AQ34" s="1102">
        <f t="shared" si="94"/>
        <v>1295.8055186030372</v>
      </c>
      <c r="AR34" s="1102">
        <f t="shared" si="95"/>
        <v>205.3038143886219</v>
      </c>
      <c r="AS34" s="1102">
        <f t="shared" si="96"/>
        <v>4612.7797461997052</v>
      </c>
      <c r="AT34" s="1144">
        <f t="shared" si="37"/>
        <v>20361.611301708821</v>
      </c>
      <c r="AU34" s="1425" t="str">
        <f>IF(OR('Recycling - Case 2'!AC104="No",'Recycling - Case 2'!T184="No"), "No", "Yes")</f>
        <v>No</v>
      </c>
      <c r="AV34" s="1101">
        <f t="shared" si="63"/>
        <v>14247.873965139333</v>
      </c>
      <c r="AW34" s="1102">
        <f t="shared" si="64"/>
        <v>786.97007369402411</v>
      </c>
      <c r="AX34" s="1102">
        <f t="shared" si="65"/>
        <v>205.3038143886219</v>
      </c>
      <c r="AY34" s="1102">
        <f t="shared" si="66"/>
        <v>4612.7797461997052</v>
      </c>
      <c r="AZ34" s="1144">
        <f t="shared" si="67"/>
        <v>19852.927599421688</v>
      </c>
      <c r="BA34" s="1425" t="str">
        <f>IF(OR('Recycling - Case 3'!AC104="No",'Recycling - Case 3'!T144="No"), "No", "Yes")</f>
        <v>No</v>
      </c>
      <c r="BB34" s="1101">
        <f t="shared" si="97"/>
        <v>14247.873965139333</v>
      </c>
      <c r="BC34" s="1102">
        <f t="shared" si="98"/>
        <v>786.97007369402411</v>
      </c>
      <c r="BD34" s="1102">
        <f t="shared" si="99"/>
        <v>205.3038143886219</v>
      </c>
      <c r="BE34" s="1102">
        <f t="shared" si="100"/>
        <v>4612.7797461997052</v>
      </c>
      <c r="BF34" s="1144">
        <f t="shared" si="47"/>
        <v>19852.927599421688</v>
      </c>
      <c r="BG34" s="1425" t="str">
        <f>IF(OR('Recycling - Case 3'!AC104="No",'Recycling - Case 3'!T184="No"), "No", "Yes")</f>
        <v>No</v>
      </c>
      <c r="BH34" s="596">
        <f t="shared" si="48"/>
        <v>2024</v>
      </c>
      <c r="BI34" s="1102">
        <f>'Recycling - Case 1'!BV104</f>
        <v>92.994570222321698</v>
      </c>
      <c r="BJ34" s="417">
        <f>'Recycling - Case 1'!BW104</f>
        <v>0.4107851585059123</v>
      </c>
      <c r="BK34" s="1144">
        <f>'Recycling - Case 1'!BX104</f>
        <v>48.058532430373027</v>
      </c>
      <c r="BL34" s="1101">
        <f>'Recycling - Case 1'!BY104</f>
        <v>92.994570222321698</v>
      </c>
      <c r="BM34" s="417">
        <f>'Recycling - Case 1'!BZ104</f>
        <v>0.4107851585059123</v>
      </c>
      <c r="BN34" s="1144">
        <f>'Recycling - Case 1'!CA104</f>
        <v>48.058532430373027</v>
      </c>
      <c r="BO34" s="1102">
        <f>'Recycling - Case 2'!BV104</f>
        <v>86.930797355473686</v>
      </c>
      <c r="BP34" s="417">
        <f>'Recycling - Case 2'!BW104</f>
        <v>0.52553459566031446</v>
      </c>
      <c r="BQ34" s="1144">
        <f>'Recycling - Case 2'!BX104</f>
        <v>48.058532430373027</v>
      </c>
      <c r="BR34" s="1101">
        <f>'Recycling - Case 2'!BY104</f>
        <v>86.930797355473686</v>
      </c>
      <c r="BS34" s="417">
        <f>'Recycling - Case 2'!BZ104</f>
        <v>0.52553459566031446</v>
      </c>
      <c r="BT34" s="1144">
        <f>'Recycling - Case 2'!CA104</f>
        <v>48.058532430373027</v>
      </c>
      <c r="BU34" s="1102">
        <f>'Recycling - Case 3'!BV104</f>
        <v>86.930797355473686</v>
      </c>
      <c r="BV34" s="417">
        <f>'Recycling - Case 3'!BW104</f>
        <v>0.52553459566031446</v>
      </c>
      <c r="BW34" s="1144">
        <f>'Recycling - Case 3'!BX104</f>
        <v>48.058532430373027</v>
      </c>
      <c r="BX34" s="1101">
        <f>'Recycling - Case 3'!BY104</f>
        <v>86.930797355473686</v>
      </c>
      <c r="BY34" s="417">
        <f>'Recycling - Case 3'!BZ104</f>
        <v>0.52553459566031446</v>
      </c>
      <c r="BZ34" s="1144">
        <f>'Recycling - Case 3'!CA104</f>
        <v>48.058532430373027</v>
      </c>
      <c r="CA34" s="596">
        <v>2024</v>
      </c>
      <c r="CB34" s="649">
        <f>'Recycling - Case 1'!CB104</f>
        <v>0.13265100107403016</v>
      </c>
      <c r="CC34" s="417">
        <f>'Recycling - Case 1'!CC104</f>
        <v>0.20069428579137993</v>
      </c>
      <c r="CD34" s="417">
        <f>'Recycling - Case 1'!CD104</f>
        <v>0.13265100107403016</v>
      </c>
      <c r="CE34" s="525">
        <f>'Recycling - Case 1'!CE104</f>
        <v>0.20069428579137993</v>
      </c>
      <c r="CF34" s="649">
        <f>'Recycling - Case 2'!CB104</f>
        <v>0.19519681863773264</v>
      </c>
      <c r="CG34" s="417">
        <f>'Recycling - Case 2'!CC104</f>
        <v>0.25101570134684192</v>
      </c>
      <c r="CH34" s="417">
        <f>'Recycling - Case 2'!CD104</f>
        <v>0.19519681863773264</v>
      </c>
      <c r="CI34" s="525">
        <f>'Recycling - Case 2'!CE104</f>
        <v>0.25101570134684192</v>
      </c>
      <c r="CJ34" s="649">
        <f>'Recycling - Case 3'!CB104</f>
        <v>0.19519681863773264</v>
      </c>
      <c r="CK34" s="417">
        <f>'Recycling - Case 3'!CC104</f>
        <v>0.25101570134684192</v>
      </c>
      <c r="CL34" s="417">
        <f>'Recycling - Case 3'!CD104</f>
        <v>0.19519681863773264</v>
      </c>
      <c r="CM34" s="525">
        <f>'Recycling - Case 3'!CE104</f>
        <v>0.25101570134684192</v>
      </c>
    </row>
    <row r="35" spans="1:91">
      <c r="A35" s="4">
        <f>'Input data'!A124</f>
        <v>2024</v>
      </c>
      <c r="B35" s="4"/>
      <c r="C35" s="769">
        <f>'4A SWD Case 1'!BG94</f>
        <v>694.69884216276159</v>
      </c>
      <c r="D35" s="3">
        <f>'4B Biological treatment '!T88</f>
        <v>0.62784447194016968</v>
      </c>
      <c r="E35" s="1159">
        <f>'4B Biological treatment '!U88</f>
        <v>28.253001237307636</v>
      </c>
      <c r="F35" s="1159">
        <f>'4B Biological treatment '!W88</f>
        <v>1.6951800742384577</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14588.675685417993</v>
      </c>
      <c r="M35" s="772">
        <f t="shared" si="70"/>
        <v>13.184733910743564</v>
      </c>
      <c r="N35" s="771">
        <f t="shared" si="71"/>
        <v>1118.8188489973822</v>
      </c>
      <c r="O35" s="773">
        <f t="shared" si="72"/>
        <v>267.68465368255238</v>
      </c>
      <c r="P35" s="771">
        <f t="shared" si="73"/>
        <v>4238.9841554957311</v>
      </c>
      <c r="Q35" s="519">
        <f t="shared" si="74"/>
        <v>14588.675685417993</v>
      </c>
      <c r="R35" s="521">
        <f t="shared" si="75"/>
        <v>1132.0035829081257</v>
      </c>
      <c r="S35" s="518">
        <f t="shared" si="76"/>
        <v>267.68465368255238</v>
      </c>
      <c r="T35" s="519">
        <f t="shared" si="77"/>
        <v>4238.9841554957311</v>
      </c>
      <c r="U35" s="519">
        <f t="shared" si="78"/>
        <v>20227.348077504401</v>
      </c>
      <c r="V35" s="3"/>
      <c r="W35" s="596">
        <f t="shared" si="79"/>
        <v>2025</v>
      </c>
      <c r="X35" s="1101">
        <f t="shared" si="80"/>
        <v>14137.382290394815</v>
      </c>
      <c r="Y35" s="1102">
        <f t="shared" si="81"/>
        <v>1193.9948046850595</v>
      </c>
      <c r="Z35" s="1102">
        <f t="shared" si="82"/>
        <v>260.89544660619578</v>
      </c>
      <c r="AA35" s="1102">
        <f t="shared" si="83"/>
        <v>4322.9017903124422</v>
      </c>
      <c r="AB35" s="1144">
        <f t="shared" si="22"/>
        <v>19915.174331998511</v>
      </c>
      <c r="AC35" s="1425" t="str">
        <f>IF(OR('Recycling - Case 1'!AC105="No",'Recycling - Case 1'!T145="No"), "No", "Yes")</f>
        <v>Yes</v>
      </c>
      <c r="AD35" s="1101">
        <f t="shared" si="84"/>
        <v>14137.382290394815</v>
      </c>
      <c r="AE35" s="1102">
        <f t="shared" si="85"/>
        <v>1193.9948046850595</v>
      </c>
      <c r="AF35" s="1102">
        <f t="shared" si="86"/>
        <v>260.89544660619578</v>
      </c>
      <c r="AG35" s="1102">
        <f t="shared" si="87"/>
        <v>4322.9017903124422</v>
      </c>
      <c r="AH35" s="1144">
        <f t="shared" si="60"/>
        <v>19915.174331998511</v>
      </c>
      <c r="AI35" s="1425" t="str">
        <f>IF(OR('Recycling - Case 1'!AI16="No",'Recycling - Case 1'!Z145="No"), "No", "Yes")</f>
        <v>Yes</v>
      </c>
      <c r="AJ35" s="1101">
        <f t="shared" si="88"/>
        <v>13716.317227575641</v>
      </c>
      <c r="AK35" s="1102">
        <f t="shared" si="89"/>
        <v>1303.1960951483334</v>
      </c>
      <c r="AL35" s="1102">
        <f t="shared" si="90"/>
        <v>193.05753067442905</v>
      </c>
      <c r="AM35" s="1102">
        <f t="shared" si="91"/>
        <v>4755.015547311632</v>
      </c>
      <c r="AN35" s="1144">
        <f t="shared" si="92"/>
        <v>19967.586400710035</v>
      </c>
      <c r="AO35" s="1418" t="str">
        <f>IF(OR('Recycling - Case 2'!AC105="No",'Recycling - Case 2'!T145="No"), "No", "Yes")</f>
        <v>No</v>
      </c>
      <c r="AP35" s="1101">
        <f t="shared" si="93"/>
        <v>13716.317227575641</v>
      </c>
      <c r="AQ35" s="1102">
        <f t="shared" si="94"/>
        <v>1303.1960951483334</v>
      </c>
      <c r="AR35" s="1102">
        <f t="shared" si="95"/>
        <v>193.05753067442905</v>
      </c>
      <c r="AS35" s="1102">
        <f t="shared" si="96"/>
        <v>4755.015547311632</v>
      </c>
      <c r="AT35" s="1144">
        <f t="shared" si="37"/>
        <v>19967.586400710035</v>
      </c>
      <c r="AU35" s="1425" t="str">
        <f>IF(OR('Recycling - Case 2'!AC105="No",'Recycling - Case 2'!T185="No"), "No", "Yes")</f>
        <v>No</v>
      </c>
      <c r="AV35" s="1101">
        <f t="shared" si="63"/>
        <v>13716.51748839062</v>
      </c>
      <c r="AW35" s="1102">
        <f t="shared" si="64"/>
        <v>791.45852700356363</v>
      </c>
      <c r="AX35" s="1102">
        <f t="shared" si="65"/>
        <v>193.05753067442905</v>
      </c>
      <c r="AY35" s="1102">
        <f t="shared" si="66"/>
        <v>4755.015547311632</v>
      </c>
      <c r="AZ35" s="1144">
        <f t="shared" si="67"/>
        <v>19456.049093380243</v>
      </c>
      <c r="BA35" s="1425" t="str">
        <f>IF(OR('Recycling - Case 3'!AC105="No",'Recycling - Case 3'!T145="No"), "No", "Yes")</f>
        <v>No</v>
      </c>
      <c r="BB35" s="1101">
        <f t="shared" si="97"/>
        <v>13716.51748839062</v>
      </c>
      <c r="BC35" s="1102">
        <f t="shared" si="98"/>
        <v>791.45852700356363</v>
      </c>
      <c r="BD35" s="1102">
        <f t="shared" si="99"/>
        <v>193.05753067442905</v>
      </c>
      <c r="BE35" s="1102">
        <f t="shared" si="100"/>
        <v>4755.015547311632</v>
      </c>
      <c r="BF35" s="1144">
        <f t="shared" si="47"/>
        <v>19456.049093380243</v>
      </c>
      <c r="BG35" s="1425" t="str">
        <f>IF(OR('Recycling - Case 3'!AC105="No",'Recycling - Case 3'!T185="No"), "No", "Yes")</f>
        <v>No</v>
      </c>
      <c r="BH35" s="596">
        <f t="shared" si="48"/>
        <v>2025</v>
      </c>
      <c r="BI35" s="1102">
        <f>'Recycling - Case 1'!BV105</f>
        <v>91.563526723502207</v>
      </c>
      <c r="BJ35" s="417">
        <f>'Recycling - Case 1'!BW105</f>
        <v>0.43264798215588113</v>
      </c>
      <c r="BK35" s="1144">
        <f>'Recycling - Case 1'!BX105</f>
        <v>48.067893250297409</v>
      </c>
      <c r="BL35" s="1101">
        <f>'Recycling - Case 1'!BY105</f>
        <v>91.563526723502207</v>
      </c>
      <c r="BM35" s="417">
        <f>'Recycling - Case 1'!BZ105</f>
        <v>0.43264798215588113</v>
      </c>
      <c r="BN35" s="1144">
        <f>'Recycling - Case 1'!CA105</f>
        <v>48.067893250297409</v>
      </c>
      <c r="BO35" s="1102">
        <f>'Recycling - Case 2'!BV105</f>
        <v>87.182463771130955</v>
      </c>
      <c r="BP35" s="417">
        <f>'Recycling - Case 2'!BW105</f>
        <v>0.54501198388267424</v>
      </c>
      <c r="BQ35" s="1144">
        <f>'Recycling - Case 2'!BX105</f>
        <v>48.067893250297409</v>
      </c>
      <c r="BR35" s="1101">
        <f>'Recycling - Case 2'!BY105</f>
        <v>87.182463771130955</v>
      </c>
      <c r="BS35" s="417">
        <f>'Recycling - Case 2'!BZ105</f>
        <v>0.54501198388267424</v>
      </c>
      <c r="BT35" s="1144">
        <f>'Recycling - Case 2'!CA105</f>
        <v>48.067893250297409</v>
      </c>
      <c r="BU35" s="1102">
        <f>'Recycling - Case 3'!BV105</f>
        <v>87.182463771130955</v>
      </c>
      <c r="BV35" s="417">
        <f>'Recycling - Case 3'!BW105</f>
        <v>0.54501198388267424</v>
      </c>
      <c r="BW35" s="1144">
        <f>'Recycling - Case 3'!BX105</f>
        <v>48.067893250297409</v>
      </c>
      <c r="BX35" s="1101">
        <f>'Recycling - Case 3'!BY105</f>
        <v>87.182463771130955</v>
      </c>
      <c r="BY35" s="417">
        <f>'Recycling - Case 3'!BZ105</f>
        <v>0.54501198388267424</v>
      </c>
      <c r="BZ35" s="1144">
        <f>'Recycling - Case 3'!CA105</f>
        <v>48.067893250297409</v>
      </c>
      <c r="CA35" s="596">
        <v>2025</v>
      </c>
      <c r="CB35" s="649">
        <f>'Recycling - Case 1'!CB105</f>
        <v>0.14528032436176563</v>
      </c>
      <c r="CC35" s="417">
        <f>'Recycling - Case 1'!CC105</f>
        <v>0.22624311924279061</v>
      </c>
      <c r="CD35" s="417">
        <f>'Recycling - Case 1'!CD105</f>
        <v>0.14528032436176563</v>
      </c>
      <c r="CE35" s="525">
        <f>'Recycling - Case 1'!CE105</f>
        <v>0.22624311924279061</v>
      </c>
      <c r="CF35" s="649">
        <f>'Recycling - Case 2'!CB105</f>
        <v>0.21340034507035144</v>
      </c>
      <c r="CG35" s="417">
        <f>'Recycling - Case 2'!CC105</f>
        <v>0.255106060103234</v>
      </c>
      <c r="CH35" s="417">
        <f>'Recycling - Case 2'!CD105</f>
        <v>0.21340034507035144</v>
      </c>
      <c r="CI35" s="525">
        <f>'Recycling - Case 2'!CE105</f>
        <v>0.255106060103234</v>
      </c>
      <c r="CJ35" s="649">
        <f>'Recycling - Case 3'!CB105</f>
        <v>0.21340034507035144</v>
      </c>
      <c r="CK35" s="417">
        <f>'Recycling - Case 3'!CC105</f>
        <v>0.255106060103234</v>
      </c>
      <c r="CL35" s="417">
        <f>'Recycling - Case 3'!CD105</f>
        <v>0.21340034507035144</v>
      </c>
      <c r="CM35" s="525">
        <f>'Recycling - Case 3'!CE105</f>
        <v>0.255106060103234</v>
      </c>
    </row>
    <row r="36" spans="1:91">
      <c r="A36" s="4">
        <f>'Input data'!A125</f>
        <v>2025</v>
      </c>
      <c r="B36" s="4"/>
      <c r="C36" s="769">
        <f>'4A SWD Case 1'!BG95</f>
        <v>673.2086804949912</v>
      </c>
      <c r="D36" s="3">
        <f>'4B Biological treatment '!T89</f>
        <v>0.6622267358208872</v>
      </c>
      <c r="E36" s="1159">
        <f>'4B Biological treatment '!U89</f>
        <v>29.800203111939918</v>
      </c>
      <c r="F36" s="1159">
        <f>'4B Biological treatment '!W89</f>
        <v>1.7880121867163949</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14137.382290394815</v>
      </c>
      <c r="M36" s="772">
        <f t="shared" si="70"/>
        <v>13.906761452238632</v>
      </c>
      <c r="N36" s="771">
        <f t="shared" si="71"/>
        <v>1180.0880432328208</v>
      </c>
      <c r="O36" s="773">
        <f t="shared" si="72"/>
        <v>260.89544660619578</v>
      </c>
      <c r="P36" s="771">
        <f t="shared" si="73"/>
        <v>4322.9017903124422</v>
      </c>
      <c r="Q36" s="519">
        <f t="shared" si="74"/>
        <v>14137.382290394815</v>
      </c>
      <c r="R36" s="521">
        <f t="shared" si="75"/>
        <v>1193.9948046850595</v>
      </c>
      <c r="S36" s="518">
        <f t="shared" si="76"/>
        <v>260.89544660619578</v>
      </c>
      <c r="T36" s="519">
        <f t="shared" si="77"/>
        <v>4322.9017903124422</v>
      </c>
      <c r="U36" s="519">
        <f t="shared" si="78"/>
        <v>19915.174331998511</v>
      </c>
      <c r="V36" s="3"/>
      <c r="W36" s="596">
        <f t="shared" si="79"/>
        <v>2026</v>
      </c>
      <c r="X36" s="1101">
        <f t="shared" si="80"/>
        <v>13685.651787900428</v>
      </c>
      <c r="Y36" s="1102">
        <f t="shared" si="81"/>
        <v>1256.223102354576</v>
      </c>
      <c r="Z36" s="1102">
        <f t="shared" si="82"/>
        <v>254.421083403664</v>
      </c>
      <c r="AA36" s="1102">
        <f t="shared" si="83"/>
        <v>4400.9219620497197</v>
      </c>
      <c r="AB36" s="1144">
        <f t="shared" si="22"/>
        <v>19597.217935708388</v>
      </c>
      <c r="AC36" s="1425" t="str">
        <f>IF(OR('Recycling - Case 1'!AC106="No",'Recycling - Case 1'!T146="No"), "No", "Yes")</f>
        <v>Yes</v>
      </c>
      <c r="AD36" s="1101">
        <f t="shared" si="84"/>
        <v>13685.651787900428</v>
      </c>
      <c r="AE36" s="1102">
        <f t="shared" si="85"/>
        <v>1256.223102354576</v>
      </c>
      <c r="AF36" s="1102">
        <f t="shared" si="86"/>
        <v>254.421083403664</v>
      </c>
      <c r="AG36" s="1102">
        <f t="shared" si="87"/>
        <v>4400.9219620497197</v>
      </c>
      <c r="AH36" s="1144">
        <f t="shared" si="60"/>
        <v>19597.217935708388</v>
      </c>
      <c r="AI36" s="1425" t="str">
        <f>IF(OR('Recycling - Case 1'!AI17="No",'Recycling - Case 1'!Z146="No"), "No", "Yes")</f>
        <v>Yes</v>
      </c>
      <c r="AJ36" s="1101">
        <f t="shared" si="88"/>
        <v>13205.069173885187</v>
      </c>
      <c r="AK36" s="1102">
        <f t="shared" si="89"/>
        <v>1310.8237475862131</v>
      </c>
      <c r="AL36" s="1102">
        <f t="shared" si="90"/>
        <v>180.70037146955198</v>
      </c>
      <c r="AM36" s="1102">
        <f t="shared" si="91"/>
        <v>4891.8365725125823</v>
      </c>
      <c r="AN36" s="1144">
        <f t="shared" si="92"/>
        <v>19588.429865453534</v>
      </c>
      <c r="AO36" s="1418" t="str">
        <f>IF(OR('Recycling - Case 2'!AC106="No",'Recycling - Case 2'!T146="No"), "No", "Yes")</f>
        <v>No</v>
      </c>
      <c r="AP36" s="1101">
        <f t="shared" si="93"/>
        <v>13205.069173885187</v>
      </c>
      <c r="AQ36" s="1102">
        <f t="shared" si="94"/>
        <v>1310.8237475862131</v>
      </c>
      <c r="AR36" s="1102">
        <f t="shared" si="95"/>
        <v>180.70037146955198</v>
      </c>
      <c r="AS36" s="1102">
        <f t="shared" si="96"/>
        <v>4891.8365725125823</v>
      </c>
      <c r="AT36" s="1144">
        <f t="shared" si="37"/>
        <v>19588.429865453534</v>
      </c>
      <c r="AU36" s="1425" t="str">
        <f>IF(OR('Recycling - Case 2'!AC106="No",'Recycling - Case 2'!T186="No"), "No", "Yes")</f>
        <v>No</v>
      </c>
      <c r="AV36" s="1101">
        <f t="shared" si="63"/>
        <v>13205.324075721908</v>
      </c>
      <c r="AW36" s="1102">
        <f t="shared" si="64"/>
        <v>796.09096151242557</v>
      </c>
      <c r="AX36" s="1102">
        <f t="shared" si="65"/>
        <v>180.70037146955198</v>
      </c>
      <c r="AY36" s="1102">
        <f t="shared" si="66"/>
        <v>4891.8365725125823</v>
      </c>
      <c r="AZ36" s="1144">
        <f t="shared" si="67"/>
        <v>19073.951981216465</v>
      </c>
      <c r="BA36" s="1425" t="str">
        <f>IF(OR('Recycling - Case 3'!AC106="No",'Recycling - Case 3'!T146="No"), "No", "Yes")</f>
        <v>No</v>
      </c>
      <c r="BB36" s="1101">
        <f t="shared" si="97"/>
        <v>13205.324075721908</v>
      </c>
      <c r="BC36" s="1102">
        <f t="shared" si="98"/>
        <v>796.09096151242557</v>
      </c>
      <c r="BD36" s="1102">
        <f t="shared" si="99"/>
        <v>180.70037146955198</v>
      </c>
      <c r="BE36" s="1102">
        <f t="shared" si="100"/>
        <v>4891.8365725125823</v>
      </c>
      <c r="BF36" s="1144">
        <f t="shared" si="47"/>
        <v>19073.951981216465</v>
      </c>
      <c r="BG36" s="1425" t="str">
        <f>IF(OR('Recycling - Case 3'!AC106="No",'Recycling - Case 3'!T186="No"), "No", "Yes")</f>
        <v>No</v>
      </c>
      <c r="BH36" s="596">
        <f t="shared" si="48"/>
        <v>2026</v>
      </c>
      <c r="BI36" s="1102">
        <f>'Recycling - Case 1'!BV106</f>
        <v>90.217693754367957</v>
      </c>
      <c r="BJ36" s="417">
        <f>'Recycling - Case 1'!BW106</f>
        <v>0.45408221729672726</v>
      </c>
      <c r="BK36" s="1144">
        <f>'Recycling - Case 1'!BX106</f>
        <v>47.214250183632494</v>
      </c>
      <c r="BL36" s="1101">
        <f>'Recycling - Case 1'!BY106</f>
        <v>90.217693754367957</v>
      </c>
      <c r="BM36" s="417">
        <f>'Recycling - Case 1'!BZ106</f>
        <v>0.45408221729672726</v>
      </c>
      <c r="BN36" s="1144">
        <f>'Recycling - Case 1'!CA106</f>
        <v>47.214250183632494</v>
      </c>
      <c r="BO36" s="1102">
        <f>'Recycling - Case 2'!BV106</f>
        <v>86.575402907035212</v>
      </c>
      <c r="BP36" s="417">
        <f>'Recycling - Case 2'!BW106</f>
        <v>0.56708102943675343</v>
      </c>
      <c r="BQ36" s="1144">
        <f>'Recycling - Case 2'!BX106</f>
        <v>47.214250183632494</v>
      </c>
      <c r="BR36" s="1101">
        <f>'Recycling - Case 2'!BY106</f>
        <v>86.575402907035212</v>
      </c>
      <c r="BS36" s="417">
        <f>'Recycling - Case 2'!BZ106</f>
        <v>0.56708102943675343</v>
      </c>
      <c r="BT36" s="1144">
        <f>'Recycling - Case 2'!CA106</f>
        <v>47.214250183632494</v>
      </c>
      <c r="BU36" s="1102">
        <f>'Recycling - Case 3'!BV106</f>
        <v>86.575402907035212</v>
      </c>
      <c r="BV36" s="417">
        <f>'Recycling - Case 3'!BW106</f>
        <v>0.56708102943675343</v>
      </c>
      <c r="BW36" s="1144">
        <f>'Recycling - Case 3'!BX106</f>
        <v>47.214250183632494</v>
      </c>
      <c r="BX36" s="1101">
        <f>'Recycling - Case 3'!BY106</f>
        <v>86.575402907035212</v>
      </c>
      <c r="BY36" s="417">
        <f>'Recycling - Case 3'!BZ106</f>
        <v>0.56708102943675343</v>
      </c>
      <c r="BZ36" s="1144">
        <f>'Recycling - Case 3'!CA106</f>
        <v>47.214250183632494</v>
      </c>
      <c r="CA36" s="596">
        <v>2026</v>
      </c>
      <c r="CB36" s="649">
        <f>'Recycling - Case 1'!CB106</f>
        <v>0.15588583154405877</v>
      </c>
      <c r="CC36" s="417">
        <f>'Recycling - Case 1'!CC106</f>
        <v>0.24338797465748274</v>
      </c>
      <c r="CD36" s="417">
        <f>'Recycling - Case 1'!CD106</f>
        <v>0.15588583154405877</v>
      </c>
      <c r="CE36" s="525">
        <f>'Recycling - Case 1'!CE106</f>
        <v>0.24338797465748274</v>
      </c>
      <c r="CF36" s="649">
        <f>'Recycling - Case 2'!CB106</f>
        <v>0.23044140465623386</v>
      </c>
      <c r="CG36" s="417">
        <f>'Recycling - Case 2'!CC106</f>
        <v>0.26172699690365431</v>
      </c>
      <c r="CH36" s="417">
        <f>'Recycling - Case 2'!CD106</f>
        <v>0.23044140465623386</v>
      </c>
      <c r="CI36" s="525">
        <f>'Recycling - Case 2'!CE106</f>
        <v>0.26172699690365431</v>
      </c>
      <c r="CJ36" s="649">
        <f>'Recycling - Case 3'!CB106</f>
        <v>0.23044140465623386</v>
      </c>
      <c r="CK36" s="417">
        <f>'Recycling - Case 3'!CC106</f>
        <v>0.26172699690365431</v>
      </c>
      <c r="CL36" s="417">
        <f>'Recycling - Case 3'!CD106</f>
        <v>0.23044140465623386</v>
      </c>
      <c r="CM36" s="525">
        <f>'Recycling - Case 3'!CE106</f>
        <v>0.26172699690365431</v>
      </c>
    </row>
    <row r="37" spans="1:91">
      <c r="A37" s="4">
        <f>'Input data'!A126</f>
        <v>2026</v>
      </c>
      <c r="B37" s="4"/>
      <c r="C37" s="769">
        <f>'4A SWD Case 1'!BG96</f>
        <v>651.69770418573466</v>
      </c>
      <c r="D37" s="3">
        <f>'4B Biological treatment '!T90</f>
        <v>0.69674048938135125</v>
      </c>
      <c r="E37" s="1159">
        <f>'4B Biological treatment '!U90</f>
        <v>31.353322022160803</v>
      </c>
      <c r="F37" s="1159">
        <f>'4B Biological treatment '!W90</f>
        <v>1.8811993213296481</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13685.651787900428</v>
      </c>
      <c r="M37" s="772">
        <f t="shared" si="70"/>
        <v>14.631550277008376</v>
      </c>
      <c r="N37" s="771">
        <f t="shared" si="71"/>
        <v>1241.5915520775677</v>
      </c>
      <c r="O37" s="773">
        <f t="shared" si="72"/>
        <v>254.421083403664</v>
      </c>
      <c r="P37" s="771">
        <f t="shared" si="73"/>
        <v>4400.9219620497197</v>
      </c>
      <c r="Q37" s="519">
        <f t="shared" si="74"/>
        <v>13685.651787900428</v>
      </c>
      <c r="R37" s="521">
        <f t="shared" si="75"/>
        <v>1256.223102354576</v>
      </c>
      <c r="S37" s="518">
        <f t="shared" si="76"/>
        <v>254.421083403664</v>
      </c>
      <c r="T37" s="519">
        <f t="shared" si="77"/>
        <v>4400.9219620497197</v>
      </c>
      <c r="U37" s="519">
        <f t="shared" si="78"/>
        <v>19597.217935708388</v>
      </c>
      <c r="V37" s="3"/>
      <c r="W37" s="596">
        <f t="shared" si="79"/>
        <v>2027</v>
      </c>
      <c r="X37" s="1101">
        <f t="shared" si="80"/>
        <v>13238.760035032827</v>
      </c>
      <c r="Y37" s="1102">
        <f t="shared" si="81"/>
        <v>1318.9306638085661</v>
      </c>
      <c r="Z37" s="1102">
        <f t="shared" si="82"/>
        <v>248.16184383159901</v>
      </c>
      <c r="AA37" s="1102">
        <f t="shared" si="83"/>
        <v>4480.0594606132472</v>
      </c>
      <c r="AB37" s="1144">
        <f t="shared" si="22"/>
        <v>19285.912003286237</v>
      </c>
      <c r="AC37" s="1425" t="str">
        <f>IF(OR('Recycling - Case 1'!AC107="No",'Recycling - Case 1'!T147="No"), "No", "Yes")</f>
        <v>Yes</v>
      </c>
      <c r="AD37" s="1101">
        <f t="shared" si="84"/>
        <v>13238.760035032827</v>
      </c>
      <c r="AE37" s="1102">
        <f t="shared" si="85"/>
        <v>1318.9306638085661</v>
      </c>
      <c r="AF37" s="1102">
        <f t="shared" si="86"/>
        <v>248.16184383159901</v>
      </c>
      <c r="AG37" s="1102">
        <f t="shared" si="87"/>
        <v>4480.0594606132472</v>
      </c>
      <c r="AH37" s="1144">
        <f t="shared" si="60"/>
        <v>19285.912003286237</v>
      </c>
      <c r="AI37" s="1425" t="str">
        <f>IF(OR('Recycling - Case 1'!AI18="No",'Recycling - Case 1'!Z147="No"), "No", "Yes")</f>
        <v>Yes</v>
      </c>
      <c r="AJ37" s="1101">
        <f t="shared" si="88"/>
        <v>12712.34753959483</v>
      </c>
      <c r="AK37" s="1102">
        <f t="shared" si="89"/>
        <v>1318.9306638085661</v>
      </c>
      <c r="AL37" s="1102">
        <f t="shared" si="90"/>
        <v>168.10228643963038</v>
      </c>
      <c r="AM37" s="1102">
        <f t="shared" si="91"/>
        <v>5030.8909891052281</v>
      </c>
      <c r="AN37" s="1144">
        <f t="shared" si="92"/>
        <v>19230.271478948256</v>
      </c>
      <c r="AO37" s="1418" t="str">
        <f>IF(OR('Recycling - Case 2'!AC107="No",'Recycling - Case 2'!T147="No"), "No", "Yes")</f>
        <v>No</v>
      </c>
      <c r="AP37" s="1101">
        <f t="shared" si="93"/>
        <v>12712.34753959483</v>
      </c>
      <c r="AQ37" s="1102">
        <f t="shared" si="94"/>
        <v>1318.9306638085661</v>
      </c>
      <c r="AR37" s="1102">
        <f t="shared" si="95"/>
        <v>168.10228643963038</v>
      </c>
      <c r="AS37" s="1102">
        <f t="shared" si="96"/>
        <v>5030.8909891052281</v>
      </c>
      <c r="AT37" s="1144">
        <f t="shared" si="37"/>
        <v>19230.271478948256</v>
      </c>
      <c r="AU37" s="1425" t="str">
        <f>IF(OR('Recycling - Case 2'!AC107="No",'Recycling - Case 2'!T187="No"), "No", "Yes")</f>
        <v>No</v>
      </c>
      <c r="AV37" s="1101">
        <f t="shared" si="63"/>
        <v>12712.662922779409</v>
      </c>
      <c r="AW37" s="1102">
        <f t="shared" si="64"/>
        <v>801.01446304513581</v>
      </c>
      <c r="AX37" s="1102">
        <f t="shared" si="65"/>
        <v>168.10228643963038</v>
      </c>
      <c r="AY37" s="1102">
        <f t="shared" si="66"/>
        <v>5030.8909891052281</v>
      </c>
      <c r="AZ37" s="1144">
        <f t="shared" si="67"/>
        <v>18712.670661369404</v>
      </c>
      <c r="BA37" s="1425" t="str">
        <f>IF(OR('Recycling - Case 3'!AC107="No",'Recycling - Case 3'!T147="No"), "No", "Yes")</f>
        <v>No</v>
      </c>
      <c r="BB37" s="1101">
        <f t="shared" si="97"/>
        <v>12712.662922779409</v>
      </c>
      <c r="BC37" s="1102">
        <f t="shared" si="98"/>
        <v>801.01446304513581</v>
      </c>
      <c r="BD37" s="1102">
        <f t="shared" si="99"/>
        <v>168.10228643963038</v>
      </c>
      <c r="BE37" s="1102">
        <f t="shared" si="100"/>
        <v>5030.8909891052281</v>
      </c>
      <c r="BF37" s="1144">
        <f t="shared" si="47"/>
        <v>18712.670661369404</v>
      </c>
      <c r="BG37" s="1425" t="str">
        <f>IF(OR('Recycling - Case 3'!AC107="No",'Recycling - Case 3'!T187="No"), "No", "Yes")</f>
        <v>No</v>
      </c>
      <c r="BH37" s="596">
        <f t="shared" si="48"/>
        <v>2027</v>
      </c>
      <c r="BI37" s="1102">
        <f>'Recycling - Case 1'!BV107</f>
        <v>89.075635125070136</v>
      </c>
      <c r="BJ37" s="417">
        <f>'Recycling - Case 1'!BW107</f>
        <v>0.47579171443359702</v>
      </c>
      <c r="BK37" s="1144">
        <f>'Recycling - Case 1'!BX107</f>
        <v>46.342627412279974</v>
      </c>
      <c r="BL37" s="1101">
        <f>'Recycling - Case 1'!BY107</f>
        <v>89.075635125070136</v>
      </c>
      <c r="BM37" s="417">
        <f>'Recycling - Case 1'!BZ107</f>
        <v>0.47579171443359702</v>
      </c>
      <c r="BN37" s="1144">
        <f>'Recycling - Case 1'!CA107</f>
        <v>46.342627412279974</v>
      </c>
      <c r="BO37" s="1102">
        <f>'Recycling - Case 2'!BV107</f>
        <v>85.982544123138922</v>
      </c>
      <c r="BP37" s="417">
        <f>'Recycling - Case 2'!BW107</f>
        <v>0.58915440974015076</v>
      </c>
      <c r="BQ37" s="1144">
        <f>'Recycling - Case 2'!BX107</f>
        <v>46.342627412279974</v>
      </c>
      <c r="BR37" s="1101">
        <f>'Recycling - Case 2'!BY107</f>
        <v>85.982544123138922</v>
      </c>
      <c r="BS37" s="417">
        <f>'Recycling - Case 2'!BZ107</f>
        <v>0.58915440974015076</v>
      </c>
      <c r="BT37" s="1144">
        <f>'Recycling - Case 2'!CA107</f>
        <v>46.342627412279974</v>
      </c>
      <c r="BU37" s="1102">
        <f>'Recycling - Case 3'!BV107</f>
        <v>85.982544123138922</v>
      </c>
      <c r="BV37" s="417">
        <f>'Recycling - Case 3'!BW107</f>
        <v>0.58915440974015076</v>
      </c>
      <c r="BW37" s="1144">
        <f>'Recycling - Case 3'!BX107</f>
        <v>46.342627412279974</v>
      </c>
      <c r="BX37" s="1101">
        <f>'Recycling - Case 3'!BY107</f>
        <v>85.982544123138922</v>
      </c>
      <c r="BY37" s="417">
        <f>'Recycling - Case 3'!BZ107</f>
        <v>0.58915440974015076</v>
      </c>
      <c r="BZ37" s="1144">
        <f>'Recycling - Case 3'!CA107</f>
        <v>46.342627412279974</v>
      </c>
      <c r="CA37" s="596">
        <v>2027</v>
      </c>
      <c r="CB37" s="649">
        <f>'Recycling - Case 1'!CB107</f>
        <v>0.16554621920854717</v>
      </c>
      <c r="CC37" s="417">
        <f>'Recycling - Case 1'!CC107</f>
        <v>0.25884423925256728</v>
      </c>
      <c r="CD37" s="417">
        <f>'Recycling - Case 1'!CD107</f>
        <v>0.16554621920854717</v>
      </c>
      <c r="CE37" s="525">
        <f>'Recycling - Case 1'!CE107</f>
        <v>0.25884423925256728</v>
      </c>
      <c r="CF37" s="649">
        <f>'Recycling - Case 2'!CB107</f>
        <v>0.24719384179753368</v>
      </c>
      <c r="CG37" s="417">
        <f>'Recycling - Case 2'!CC107</f>
        <v>0.26860568482478986</v>
      </c>
      <c r="CH37" s="417">
        <f>'Recycling - Case 2'!CD107</f>
        <v>0.24719384179753368</v>
      </c>
      <c r="CI37" s="525">
        <f>'Recycling - Case 2'!CE107</f>
        <v>0.26860568482478986</v>
      </c>
      <c r="CJ37" s="649">
        <f>'Recycling - Case 3'!CB107</f>
        <v>0.24719384179753368</v>
      </c>
      <c r="CK37" s="417">
        <f>'Recycling - Case 3'!CC107</f>
        <v>0.26860568482478986</v>
      </c>
      <c r="CL37" s="417">
        <f>'Recycling - Case 3'!CD107</f>
        <v>0.24719384179753368</v>
      </c>
      <c r="CM37" s="525">
        <f>'Recycling - Case 3'!CE107</f>
        <v>0.26860568482478986</v>
      </c>
    </row>
    <row r="38" spans="1:91">
      <c r="A38" s="4">
        <f>'Input data'!A127</f>
        <v>2027</v>
      </c>
      <c r="B38" s="4"/>
      <c r="C38" s="769">
        <f>'4A SWD Case 1'!BG97</f>
        <v>630.41714452537269</v>
      </c>
      <c r="D38" s="3">
        <f>'4B Biological treatment '!T91</f>
        <v>0.73152005757546656</v>
      </c>
      <c r="E38" s="1159">
        <f>'4B Biological treatment '!U91</f>
        <v>32.918402590895994</v>
      </c>
      <c r="F38" s="1159">
        <f>'4B Biological treatment '!W91</f>
        <v>1.9751041554537596</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13238.760035032827</v>
      </c>
      <c r="M38" s="772">
        <f t="shared" si="70"/>
        <v>15.361921209084798</v>
      </c>
      <c r="N38" s="771">
        <f t="shared" si="71"/>
        <v>1303.5687425994813</v>
      </c>
      <c r="O38" s="773">
        <f t="shared" si="72"/>
        <v>248.16184383159901</v>
      </c>
      <c r="P38" s="771">
        <f t="shared" si="73"/>
        <v>4480.0594606132472</v>
      </c>
      <c r="Q38" s="519">
        <f t="shared" si="74"/>
        <v>13238.760035032827</v>
      </c>
      <c r="R38" s="521">
        <f t="shared" si="75"/>
        <v>1318.9306638085661</v>
      </c>
      <c r="S38" s="518">
        <f t="shared" si="76"/>
        <v>248.16184383159901</v>
      </c>
      <c r="T38" s="519">
        <f t="shared" si="77"/>
        <v>4480.0594606132472</v>
      </c>
      <c r="U38" s="519">
        <f t="shared" si="78"/>
        <v>19285.912003286237</v>
      </c>
      <c r="V38" s="3"/>
      <c r="W38" s="596">
        <f t="shared" si="79"/>
        <v>2028</v>
      </c>
      <c r="X38" s="1101">
        <f t="shared" si="80"/>
        <v>12798.105613868738</v>
      </c>
      <c r="Y38" s="1102">
        <f t="shared" si="81"/>
        <v>1327.5733715861825</v>
      </c>
      <c r="Z38" s="1102">
        <f t="shared" si="82"/>
        <v>234.55354113759998</v>
      </c>
      <c r="AA38" s="1102">
        <f t="shared" si="83"/>
        <v>4560.3287251503234</v>
      </c>
      <c r="AB38" s="1144">
        <f t="shared" si="22"/>
        <v>18920.561251742845</v>
      </c>
      <c r="AC38" s="1425" t="str">
        <f>IF(OR('Recycling - Case 1'!AC108="No",'Recycling - Case 1'!T148="No"), "No", "Yes")</f>
        <v>No</v>
      </c>
      <c r="AD38" s="1101">
        <f t="shared" si="84"/>
        <v>12798.105613868738</v>
      </c>
      <c r="AE38" s="1102">
        <f t="shared" si="85"/>
        <v>1327.5733715861825</v>
      </c>
      <c r="AF38" s="1102">
        <f t="shared" si="86"/>
        <v>234.55354113759998</v>
      </c>
      <c r="AG38" s="1102">
        <f t="shared" si="87"/>
        <v>4560.3287251503234</v>
      </c>
      <c r="AH38" s="1144">
        <f t="shared" si="60"/>
        <v>18920.561251742845</v>
      </c>
      <c r="AI38" s="1425" t="str">
        <f>IF(OR('Recycling - Case 1'!AI19="No",'Recycling - Case 1'!Z148="No"), "No", "Yes")</f>
        <v>Yes</v>
      </c>
      <c r="AJ38" s="1101">
        <f t="shared" si="88"/>
        <v>12236.677063831296</v>
      </c>
      <c r="AK38" s="1102">
        <f t="shared" si="89"/>
        <v>1327.5733715861825</v>
      </c>
      <c r="AL38" s="1102">
        <f t="shared" si="90"/>
        <v>155.25457728774188</v>
      </c>
      <c r="AM38" s="1102">
        <f t="shared" si="91"/>
        <v>5172.2095138882814</v>
      </c>
      <c r="AN38" s="1144">
        <f t="shared" si="92"/>
        <v>18891.714526593503</v>
      </c>
      <c r="AO38" s="1418" t="str">
        <f>IF(OR('Recycling - Case 2'!AC108="No",'Recycling - Case 2'!T148="No"), "No", "Yes")</f>
        <v>No</v>
      </c>
      <c r="AP38" s="1101">
        <f t="shared" si="93"/>
        <v>12236.677063831296</v>
      </c>
      <c r="AQ38" s="1102">
        <f t="shared" si="94"/>
        <v>1327.5733715861825</v>
      </c>
      <c r="AR38" s="1102">
        <f t="shared" si="95"/>
        <v>155.25457728774188</v>
      </c>
      <c r="AS38" s="1102">
        <f t="shared" si="96"/>
        <v>5172.2095138882814</v>
      </c>
      <c r="AT38" s="1144">
        <f t="shared" si="37"/>
        <v>18891.714526593503</v>
      </c>
      <c r="AU38" s="1425" t="str">
        <f>IF(OR('Recycling - Case 2'!AC108="No",'Recycling - Case 2'!T188="No"), "No", "Yes")</f>
        <v>No</v>
      </c>
      <c r="AV38" s="1101">
        <f t="shared" si="63"/>
        <v>12237.058599824079</v>
      </c>
      <c r="AW38" s="1102">
        <f t="shared" si="64"/>
        <v>806.2633621114087</v>
      </c>
      <c r="AX38" s="1102">
        <f t="shared" si="65"/>
        <v>155.25457728774188</v>
      </c>
      <c r="AY38" s="1102">
        <f t="shared" si="66"/>
        <v>5172.2095138882814</v>
      </c>
      <c r="AZ38" s="1144">
        <f t="shared" si="67"/>
        <v>18370.786053111511</v>
      </c>
      <c r="BA38" s="1425" t="str">
        <f>IF(OR('Recycling - Case 3'!AC108="No",'Recycling - Case 3'!T148="No"), "No", "Yes")</f>
        <v>No</v>
      </c>
      <c r="BB38" s="1101">
        <f t="shared" si="97"/>
        <v>12237.058599824079</v>
      </c>
      <c r="BC38" s="1102">
        <f t="shared" si="98"/>
        <v>806.2633621114087</v>
      </c>
      <c r="BD38" s="1102">
        <f t="shared" si="99"/>
        <v>155.25457728774188</v>
      </c>
      <c r="BE38" s="1102">
        <f t="shared" si="100"/>
        <v>5172.2095138882814</v>
      </c>
      <c r="BF38" s="1144">
        <f t="shared" si="47"/>
        <v>18370.786053111511</v>
      </c>
      <c r="BG38" s="1425" t="str">
        <f>IF(OR('Recycling - Case 3'!AC108="No",'Recycling - Case 3'!T188="No"), "No", "Yes")</f>
        <v>No</v>
      </c>
      <c r="BH38" s="596">
        <f t="shared" si="48"/>
        <v>2028</v>
      </c>
      <c r="BI38" s="1102">
        <f>'Recycling - Case 1'!BV108</f>
        <v>89.050096321722933</v>
      </c>
      <c r="BJ38" s="417">
        <f>'Recycling - Case 1'!BW108</f>
        <v>0.49049881657946787</v>
      </c>
      <c r="BK38" s="1144">
        <f>'Recycling - Case 1'!BX108</f>
        <v>47.016036124858687</v>
      </c>
      <c r="BL38" s="1101">
        <f>'Recycling - Case 1'!BY108</f>
        <v>89.050096321722933</v>
      </c>
      <c r="BM38" s="417">
        <f>'Recycling - Case 1'!BZ108</f>
        <v>0.49049881657946787</v>
      </c>
      <c r="BN38" s="1144">
        <f>'Recycling - Case 1'!CA108</f>
        <v>47.016036124858687</v>
      </c>
      <c r="BO38" s="1102">
        <f>'Recycling - Case 2'!BV108</f>
        <v>86.970556689639423</v>
      </c>
      <c r="BP38" s="417">
        <f>'Recycling - Case 2'!BW108</f>
        <v>0.60648961851091598</v>
      </c>
      <c r="BQ38" s="1144">
        <f>'Recycling - Case 2'!BX108</f>
        <v>47.016036124858687</v>
      </c>
      <c r="BR38" s="1101">
        <f>'Recycling - Case 2'!BY108</f>
        <v>86.970556689639423</v>
      </c>
      <c r="BS38" s="417">
        <f>'Recycling - Case 2'!BZ108</f>
        <v>0.60648961851091598</v>
      </c>
      <c r="BT38" s="1144">
        <f>'Recycling - Case 2'!CA108</f>
        <v>47.016036124858687</v>
      </c>
      <c r="BU38" s="1102">
        <f>'Recycling - Case 3'!BV108</f>
        <v>86.970556689639423</v>
      </c>
      <c r="BV38" s="417">
        <f>'Recycling - Case 3'!BW108</f>
        <v>0.60648961851091598</v>
      </c>
      <c r="BW38" s="1144">
        <f>'Recycling - Case 3'!BX108</f>
        <v>47.016036124858687</v>
      </c>
      <c r="BX38" s="1101">
        <f>'Recycling - Case 3'!BY108</f>
        <v>86.970556689639423</v>
      </c>
      <c r="BY38" s="417">
        <f>'Recycling - Case 3'!BZ108</f>
        <v>0.60648961851091598</v>
      </c>
      <c r="BZ38" s="1144">
        <f>'Recycling - Case 3'!CA108</f>
        <v>47.016036124858687</v>
      </c>
      <c r="CA38" s="596">
        <v>2028</v>
      </c>
      <c r="CB38" s="649">
        <f>'Recycling - Case 1'!CB108</f>
        <v>0.18787758011779954</v>
      </c>
      <c r="CC38" s="417">
        <f>'Recycling - Case 1'!CC108</f>
        <v>0.27104914261438473</v>
      </c>
      <c r="CD38" s="417">
        <f>'Recycling - Case 1'!CD108</f>
        <v>0.18787758011779954</v>
      </c>
      <c r="CE38" s="525">
        <f>'Recycling - Case 1'!CE108</f>
        <v>0.27104914261438473</v>
      </c>
      <c r="CF38" s="649">
        <f>'Recycling - Case 2'!CB108</f>
        <v>0.26366335378378059</v>
      </c>
      <c r="CG38" s="417">
        <f>'Recycling - Case 2'!CC108</f>
        <v>0.27104914261438484</v>
      </c>
      <c r="CH38" s="417">
        <f>'Recycling - Case 2'!CD108</f>
        <v>0.26366335378378059</v>
      </c>
      <c r="CI38" s="525">
        <f>'Recycling - Case 2'!CE108</f>
        <v>0.27104914261438484</v>
      </c>
      <c r="CJ38" s="649">
        <f>'Recycling - Case 3'!CB108</f>
        <v>0.26366335378378059</v>
      </c>
      <c r="CK38" s="417">
        <f>'Recycling - Case 3'!CC108</f>
        <v>0.27104914261438484</v>
      </c>
      <c r="CL38" s="417">
        <f>'Recycling - Case 3'!CD108</f>
        <v>0.26366335378378059</v>
      </c>
      <c r="CM38" s="525">
        <f>'Recycling - Case 3'!CE108</f>
        <v>0.27104914261438484</v>
      </c>
    </row>
    <row r="39" spans="1:91">
      <c r="A39" s="4">
        <f>'Input data'!A128</f>
        <v>2028</v>
      </c>
      <c r="B39" s="4"/>
      <c r="C39" s="769">
        <f>'4A SWD Case 1'!BG98</f>
        <v>609.43360066041612</v>
      </c>
      <c r="D39" s="3">
        <f>'4B Biological treatment '!T92</f>
        <v>0.73631357270448294</v>
      </c>
      <c r="E39" s="1159">
        <f>'4B Biological treatment '!U92</f>
        <v>33.134110771701728</v>
      </c>
      <c r="F39" s="1159">
        <f>'4B Biological treatment '!W92</f>
        <v>1.9880466463021036</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12798.105613868738</v>
      </c>
      <c r="M39" s="772">
        <f t="shared" si="70"/>
        <v>15.462585026794141</v>
      </c>
      <c r="N39" s="771">
        <f t="shared" si="71"/>
        <v>1312.1107865593883</v>
      </c>
      <c r="O39" s="773">
        <f t="shared" si="72"/>
        <v>234.55354113759998</v>
      </c>
      <c r="P39" s="771">
        <f t="shared" si="73"/>
        <v>4560.3287251503234</v>
      </c>
      <c r="Q39" s="519">
        <f t="shared" si="74"/>
        <v>12798.105613868738</v>
      </c>
      <c r="R39" s="521">
        <f t="shared" si="75"/>
        <v>1327.5733715861825</v>
      </c>
      <c r="S39" s="518">
        <f t="shared" si="76"/>
        <v>234.55354113759998</v>
      </c>
      <c r="T39" s="519">
        <f t="shared" si="77"/>
        <v>4560.3287251503234</v>
      </c>
      <c r="U39" s="519">
        <f t="shared" si="78"/>
        <v>18920.561251742845</v>
      </c>
      <c r="V39" s="3"/>
      <c r="W39" s="596">
        <f t="shared" si="79"/>
        <v>2029</v>
      </c>
      <c r="X39" s="1101">
        <f t="shared" si="80"/>
        <v>12368.415715583598</v>
      </c>
      <c r="Y39" s="1102">
        <f t="shared" si="81"/>
        <v>1337.2203814474231</v>
      </c>
      <c r="Z39" s="1102">
        <f t="shared" si="82"/>
        <v>221.70018656133303</v>
      </c>
      <c r="AA39" s="1102">
        <f t="shared" si="83"/>
        <v>4641.7443708292039</v>
      </c>
      <c r="AB39" s="1144">
        <f t="shared" si="22"/>
        <v>18569.080654421559</v>
      </c>
      <c r="AC39" s="1425" t="str">
        <f>IF(OR('Recycling - Case 1'!AC109="No",'Recycling - Case 1'!T149="No"), "No", "Yes")</f>
        <v>No</v>
      </c>
      <c r="AD39" s="1101">
        <f t="shared" si="84"/>
        <v>12368.415715583598</v>
      </c>
      <c r="AE39" s="1102">
        <f t="shared" si="85"/>
        <v>1337.2203814474231</v>
      </c>
      <c r="AF39" s="1102">
        <f t="shared" si="86"/>
        <v>221.70018656133303</v>
      </c>
      <c r="AG39" s="1102">
        <f t="shared" si="87"/>
        <v>4641.7443708292039</v>
      </c>
      <c r="AH39" s="1144">
        <f t="shared" si="60"/>
        <v>18569.080654421559</v>
      </c>
      <c r="AI39" s="1425" t="str">
        <f>IF(OR('Recycling - Case 1'!AI20="No",'Recycling - Case 1'!Z149="No"), "No", "Yes")</f>
        <v>Yes</v>
      </c>
      <c r="AJ39" s="1101">
        <f t="shared" si="88"/>
        <v>11776.643882910608</v>
      </c>
      <c r="AK39" s="1102">
        <f t="shared" si="89"/>
        <v>1337.2203814474231</v>
      </c>
      <c r="AL39" s="1102">
        <f t="shared" si="90"/>
        <v>142.1481547216269</v>
      </c>
      <c r="AM39" s="1102">
        <f t="shared" si="91"/>
        <v>5315.8232520302154</v>
      </c>
      <c r="AN39" s="1144">
        <f t="shared" si="92"/>
        <v>18571.835671109875</v>
      </c>
      <c r="AO39" s="1418" t="str">
        <f>IF(OR('Recycling - Case 2'!AC109="No",'Recycling - Case 2'!T149="No"), "No", "Yes")</f>
        <v>No</v>
      </c>
      <c r="AP39" s="1101">
        <f t="shared" si="93"/>
        <v>11776.643882910608</v>
      </c>
      <c r="AQ39" s="1102">
        <f t="shared" si="94"/>
        <v>1337.2203814474231</v>
      </c>
      <c r="AR39" s="1102">
        <f t="shared" si="95"/>
        <v>142.1481547216269</v>
      </c>
      <c r="AS39" s="1102">
        <f t="shared" si="96"/>
        <v>5315.8232520302154</v>
      </c>
      <c r="AT39" s="1144">
        <f t="shared" si="37"/>
        <v>18571.835671109875</v>
      </c>
      <c r="AU39" s="1425" t="str">
        <f>IF(OR('Recycling - Case 2'!AC109="No",'Recycling - Case 2'!T189="No"), "No", "Yes")</f>
        <v>No</v>
      </c>
      <c r="AV39" s="1101">
        <f t="shared" si="63"/>
        <v>11777.097086637783</v>
      </c>
      <c r="AW39" s="1102">
        <f t="shared" si="64"/>
        <v>812.12219505542328</v>
      </c>
      <c r="AX39" s="1102">
        <f t="shared" si="65"/>
        <v>142.1481547216269</v>
      </c>
      <c r="AY39" s="1102">
        <f t="shared" si="66"/>
        <v>5315.8232520302154</v>
      </c>
      <c r="AZ39" s="1144">
        <f t="shared" si="67"/>
        <v>18047.190688445047</v>
      </c>
      <c r="BA39" s="1425" t="str">
        <f>IF(OR('Recycling - Case 3'!AC109="No",'Recycling - Case 3'!T149="No"), "No", "Yes")</f>
        <v>No</v>
      </c>
      <c r="BB39" s="1101">
        <f t="shared" si="97"/>
        <v>11777.097086637783</v>
      </c>
      <c r="BC39" s="1102">
        <f t="shared" si="98"/>
        <v>812.12219505542328</v>
      </c>
      <c r="BD39" s="1102">
        <f t="shared" si="99"/>
        <v>142.1481547216269</v>
      </c>
      <c r="BE39" s="1102">
        <f t="shared" si="100"/>
        <v>5315.8232520302154</v>
      </c>
      <c r="BF39" s="1144">
        <f t="shared" si="47"/>
        <v>18047.190688445047</v>
      </c>
      <c r="BG39" s="1425" t="str">
        <f>IF(OR('Recycling - Case 3'!AC109="No",'Recycling - Case 3'!T189="No"), "No", "Yes")</f>
        <v>No</v>
      </c>
      <c r="BH39" s="596">
        <f t="shared" si="48"/>
        <v>2029</v>
      </c>
      <c r="BI39" s="1102">
        <f>'Recycling - Case 1'!BV109</f>
        <v>89.884774114459688</v>
      </c>
      <c r="BJ39" s="417">
        <f>'Recycling - Case 1'!BW109</f>
        <v>0.50192490345959218</v>
      </c>
      <c r="BK39" s="1144">
        <f>'Recycling - Case 1'!BX109</f>
        <v>47.584252923668913</v>
      </c>
      <c r="BL39" s="1101">
        <f>'Recycling - Case 1'!BY109</f>
        <v>89.884774114459688</v>
      </c>
      <c r="BM39" s="417">
        <f>'Recycling - Case 1'!BZ109</f>
        <v>0.50192490345959218</v>
      </c>
      <c r="BN39" s="1144">
        <f>'Recycling - Case 1'!CA109</f>
        <v>47.584252923668913</v>
      </c>
      <c r="BO39" s="1102">
        <f>'Recycling - Case 2'!BV109</f>
        <v>87.919810049379308</v>
      </c>
      <c r="BP39" s="417">
        <f>'Recycling - Case 2'!BW109</f>
        <v>0.62441721761981228</v>
      </c>
      <c r="BQ39" s="1144">
        <f>'Recycling - Case 2'!BX109</f>
        <v>47.584252923668913</v>
      </c>
      <c r="BR39" s="1101">
        <f>'Recycling - Case 2'!BY109</f>
        <v>87.919810049379308</v>
      </c>
      <c r="BS39" s="417">
        <f>'Recycling - Case 2'!BZ109</f>
        <v>0.62441721761981228</v>
      </c>
      <c r="BT39" s="1144">
        <f>'Recycling - Case 2'!CA109</f>
        <v>47.584252923668913</v>
      </c>
      <c r="BU39" s="1102">
        <f>'Recycling - Case 3'!BV109</f>
        <v>87.919810049379308</v>
      </c>
      <c r="BV39" s="417">
        <f>'Recycling - Case 3'!BW109</f>
        <v>0.62441721761981228</v>
      </c>
      <c r="BW39" s="1144">
        <f>'Recycling - Case 3'!BX109</f>
        <v>47.584252923668913</v>
      </c>
      <c r="BX39" s="1101">
        <f>'Recycling - Case 3'!BY109</f>
        <v>87.919810049379308</v>
      </c>
      <c r="BY39" s="417">
        <f>'Recycling - Case 3'!BZ109</f>
        <v>0.62441721761981228</v>
      </c>
      <c r="BZ39" s="1144">
        <f>'Recycling - Case 3'!CA109</f>
        <v>47.584252923668913</v>
      </c>
      <c r="CA39" s="596">
        <v>2029</v>
      </c>
      <c r="CB39" s="649">
        <f>'Recycling - Case 1'!CB109</f>
        <v>0.20894363003364869</v>
      </c>
      <c r="CC39" s="417">
        <f>'Recycling - Case 1'!CC109</f>
        <v>0.27418963824954834</v>
      </c>
      <c r="CD39" s="417">
        <f>'Recycling - Case 1'!CD109</f>
        <v>0.20894363003364869</v>
      </c>
      <c r="CE39" s="525">
        <f>'Recycling - Case 1'!CE109</f>
        <v>0.27418963824954834</v>
      </c>
      <c r="CF39" s="649">
        <f>'Recycling - Case 2'!CB109</f>
        <v>0.27985563375052358</v>
      </c>
      <c r="CG39" s="417">
        <f>'Recycling - Case 2'!CC109</f>
        <v>0.27418963824954845</v>
      </c>
      <c r="CH39" s="417">
        <f>'Recycling - Case 2'!CD109</f>
        <v>0.27985563375052358</v>
      </c>
      <c r="CI39" s="525">
        <f>'Recycling - Case 2'!CE109</f>
        <v>0.27418963824954845</v>
      </c>
      <c r="CJ39" s="649">
        <f>'Recycling - Case 3'!CB109</f>
        <v>0.27985563375052358</v>
      </c>
      <c r="CK39" s="417">
        <f>'Recycling - Case 3'!CC109</f>
        <v>0.27418963824954845</v>
      </c>
      <c r="CL39" s="417">
        <f>'Recycling - Case 3'!CD109</f>
        <v>0.27985563375052358</v>
      </c>
      <c r="CM39" s="525">
        <f>'Recycling - Case 3'!CE109</f>
        <v>0.27418963824954845</v>
      </c>
    </row>
    <row r="40" spans="1:91">
      <c r="A40" s="4">
        <f>'Input data'!A129</f>
        <v>2029</v>
      </c>
      <c r="B40" s="4"/>
      <c r="C40" s="769">
        <f>'4A SWD Case 1'!BG99</f>
        <v>588.97217693255232</v>
      </c>
      <c r="D40" s="3">
        <f>'4B Biological treatment '!T93</f>
        <v>0.74166410507344604</v>
      </c>
      <c r="E40" s="1159">
        <f>'4B Biological treatment '!U93</f>
        <v>33.374884728305069</v>
      </c>
      <c r="F40" s="1159">
        <f>'4B Biological treatment '!W93</f>
        <v>2.0024930836983041</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12368.415715583598</v>
      </c>
      <c r="M40" s="772">
        <f t="shared" si="70"/>
        <v>15.574946206542368</v>
      </c>
      <c r="N40" s="771">
        <f t="shared" si="71"/>
        <v>1321.6454352408807</v>
      </c>
      <c r="O40" s="773">
        <f t="shared" si="72"/>
        <v>221.70018656133303</v>
      </c>
      <c r="P40" s="771">
        <f t="shared" si="73"/>
        <v>4641.7443708292039</v>
      </c>
      <c r="Q40" s="519">
        <f t="shared" si="74"/>
        <v>12368.415715583598</v>
      </c>
      <c r="R40" s="521">
        <f t="shared" si="75"/>
        <v>1337.2203814474231</v>
      </c>
      <c r="S40" s="518">
        <f t="shared" si="76"/>
        <v>221.70018656133303</v>
      </c>
      <c r="T40" s="519">
        <f t="shared" si="77"/>
        <v>4641.7443708292039</v>
      </c>
      <c r="U40" s="519">
        <f t="shared" si="78"/>
        <v>18569.080654421559</v>
      </c>
      <c r="V40" s="3"/>
      <c r="W40" s="596">
        <f t="shared" si="79"/>
        <v>2030</v>
      </c>
      <c r="X40" s="1101">
        <f t="shared" si="80"/>
        <v>11952.883872301889</v>
      </c>
      <c r="Y40" s="1102">
        <f t="shared" si="81"/>
        <v>1346.8813192228158</v>
      </c>
      <c r="Z40" s="1102">
        <f t="shared" si="82"/>
        <v>209.55929653855324</v>
      </c>
      <c r="AA40" s="1102">
        <f t="shared" si="83"/>
        <v>4724.3211909055435</v>
      </c>
      <c r="AB40" s="1144">
        <f t="shared" si="22"/>
        <v>18233.645678968802</v>
      </c>
      <c r="AC40" s="1425" t="str">
        <f>IF(OR('Recycling - Case 1'!AC110="No",'Recycling - Case 1'!T150="No"), "No", "Yes")</f>
        <v>No</v>
      </c>
      <c r="AD40" s="1101">
        <f t="shared" si="84"/>
        <v>11952.883872301889</v>
      </c>
      <c r="AE40" s="1102">
        <f t="shared" si="85"/>
        <v>1346.8813192228158</v>
      </c>
      <c r="AF40" s="1102">
        <f t="shared" si="86"/>
        <v>209.55929653855324</v>
      </c>
      <c r="AG40" s="1102">
        <f t="shared" si="87"/>
        <v>4724.3211909055435</v>
      </c>
      <c r="AH40" s="1144">
        <f t="shared" si="60"/>
        <v>18233.645678968802</v>
      </c>
      <c r="AI40" s="1425" t="str">
        <f>IF(OR('Recycling - Case 1'!AI21="No",'Recycling - Case 1'!Z150="No"), "No", "Yes")</f>
        <v>Yes</v>
      </c>
      <c r="AJ40" s="1101">
        <f t="shared" si="88"/>
        <v>11330.892145919319</v>
      </c>
      <c r="AK40" s="1102">
        <f t="shared" si="89"/>
        <v>1346.8813192228158</v>
      </c>
      <c r="AL40" s="1102">
        <f t="shared" si="90"/>
        <v>128.77351562592733</v>
      </c>
      <c r="AM40" s="1102">
        <f t="shared" si="91"/>
        <v>5461.7637017393099</v>
      </c>
      <c r="AN40" s="1144">
        <f t="shared" si="92"/>
        <v>18268.31068250737</v>
      </c>
      <c r="AO40" s="1418" t="str">
        <f>IF(OR('Recycling - Case 2'!AC110="No",'Recycling - Case 2'!T150="No"), "No", "Yes")</f>
        <v>No</v>
      </c>
      <c r="AP40" s="1101">
        <f t="shared" si="93"/>
        <v>11330.892145919319</v>
      </c>
      <c r="AQ40" s="1102">
        <f t="shared" si="94"/>
        <v>1346.8813192228158</v>
      </c>
      <c r="AR40" s="1102">
        <f t="shared" si="95"/>
        <v>128.77351562592733</v>
      </c>
      <c r="AS40" s="1102">
        <f t="shared" si="96"/>
        <v>5461.7637017393099</v>
      </c>
      <c r="AT40" s="1144">
        <f t="shared" si="37"/>
        <v>18268.31068250737</v>
      </c>
      <c r="AU40" s="1425" t="str">
        <f>IF(OR('Recycling - Case 2'!AC110="No",'Recycling - Case 2'!T190="No"), "No", "Yes")</f>
        <v>No</v>
      </c>
      <c r="AV40" s="1101">
        <f t="shared" si="63"/>
        <v>11331.422387418983</v>
      </c>
      <c r="AW40" s="1102">
        <f t="shared" si="64"/>
        <v>817.98948671601954</v>
      </c>
      <c r="AX40" s="1102">
        <f t="shared" si="65"/>
        <v>128.77351562592733</v>
      </c>
      <c r="AY40" s="1102">
        <f t="shared" si="66"/>
        <v>5461.7637017393099</v>
      </c>
      <c r="AZ40" s="1144">
        <f t="shared" si="67"/>
        <v>17739.949091500239</v>
      </c>
      <c r="BA40" s="1425" t="str">
        <f>IF(OR('Recycling - Case 3'!AC110="No",'Recycling - Case 3'!T150="No"), "No", "Yes")</f>
        <v>No</v>
      </c>
      <c r="BB40" s="1101">
        <f t="shared" si="97"/>
        <v>11331.422387418983</v>
      </c>
      <c r="BC40" s="1102">
        <f t="shared" si="98"/>
        <v>817.98948671601954</v>
      </c>
      <c r="BD40" s="1102">
        <f t="shared" si="99"/>
        <v>128.77351562592733</v>
      </c>
      <c r="BE40" s="1102">
        <f t="shared" si="100"/>
        <v>5461.7637017393099</v>
      </c>
      <c r="BF40" s="1144">
        <f t="shared" si="47"/>
        <v>17739.949091500239</v>
      </c>
      <c r="BG40" s="1425" t="str">
        <f>IF(OR('Recycling - Case 3'!AC110="No",'Recycling - Case 3'!T190="No"), "No", "Yes")</f>
        <v>No</v>
      </c>
      <c r="BH40" s="596">
        <f t="shared" si="48"/>
        <v>2030</v>
      </c>
      <c r="BI40" s="1102">
        <f>'Recycling - Case 1'!BV110</f>
        <v>90.107136369633068</v>
      </c>
      <c r="BJ40" s="417">
        <f>'Recycling - Case 1'!BW110</f>
        <v>0.51630589253725578</v>
      </c>
      <c r="BK40" s="1144">
        <f>'Recycling - Case 1'!BX110</f>
        <v>47.515343951691307</v>
      </c>
      <c r="BL40" s="1101">
        <f>'Recycling - Case 1'!BY110</f>
        <v>90.107136369633068</v>
      </c>
      <c r="BM40" s="417">
        <f>'Recycling - Case 1'!BZ110</f>
        <v>0.51630589253725578</v>
      </c>
      <c r="BN40" s="1144">
        <f>'Recycling - Case 1'!CA110</f>
        <v>47.515343951691307</v>
      </c>
      <c r="BO40" s="1102">
        <f>'Recycling - Case 2'!BV110</f>
        <v>88.233569711670938</v>
      </c>
      <c r="BP40" s="417">
        <f>'Recycling - Case 2'!BW110</f>
        <v>0.64405095862090767</v>
      </c>
      <c r="BQ40" s="1144">
        <f>'Recycling - Case 2'!BX110</f>
        <v>47.515343951691307</v>
      </c>
      <c r="BR40" s="1101">
        <f>'Recycling - Case 2'!BY110</f>
        <v>88.233569711670938</v>
      </c>
      <c r="BS40" s="417">
        <f>'Recycling - Case 2'!BZ110</f>
        <v>0.64405095862090767</v>
      </c>
      <c r="BT40" s="1144">
        <f>'Recycling - Case 2'!CA110</f>
        <v>47.515343951691307</v>
      </c>
      <c r="BU40" s="1102">
        <f>'Recycling - Case 3'!BV110</f>
        <v>88.233569711670938</v>
      </c>
      <c r="BV40" s="417">
        <f>'Recycling - Case 3'!BW110</f>
        <v>0.64405095862090767</v>
      </c>
      <c r="BW40" s="1144">
        <f>'Recycling - Case 3'!BX110</f>
        <v>47.515343951691307</v>
      </c>
      <c r="BX40" s="1101">
        <f>'Recycling - Case 3'!BY110</f>
        <v>88.233569711670938</v>
      </c>
      <c r="BY40" s="417">
        <f>'Recycling - Case 3'!BZ110</f>
        <v>0.64405095862090767</v>
      </c>
      <c r="BZ40" s="1144">
        <f>'Recycling - Case 3'!CA110</f>
        <v>47.515343951691307</v>
      </c>
      <c r="CA40" s="596">
        <v>2030</v>
      </c>
      <c r="CB40" s="649">
        <f>'Recycling - Case 1'!CB110</f>
        <v>0.22882200098597416</v>
      </c>
      <c r="CC40" s="417">
        <f>'Recycling - Case 1'!CC110</f>
        <v>0.27906035506825189</v>
      </c>
      <c r="CD40" s="417">
        <f>'Recycling - Case 1'!CD110</f>
        <v>0.22882200098597416</v>
      </c>
      <c r="CE40" s="525">
        <f>'Recycling - Case 1'!CE110</f>
        <v>0.27906035506825189</v>
      </c>
      <c r="CF40" s="649">
        <f>'Recycling - Case 2'!CB110</f>
        <v>0.29577637461695849</v>
      </c>
      <c r="CG40" s="417">
        <f>'Recycling - Case 2'!CC110</f>
        <v>0.279060355068252</v>
      </c>
      <c r="CH40" s="417">
        <f>'Recycling - Case 2'!CD110</f>
        <v>0.29577637461695849</v>
      </c>
      <c r="CI40" s="525">
        <f>'Recycling - Case 2'!CE110</f>
        <v>0.279060355068252</v>
      </c>
      <c r="CJ40" s="649">
        <f>'Recycling - Case 3'!CB110</f>
        <v>0.29577637461695849</v>
      </c>
      <c r="CK40" s="417">
        <f>'Recycling - Case 3'!CC110</f>
        <v>0.279060355068252</v>
      </c>
      <c r="CL40" s="417">
        <f>'Recycling - Case 3'!CD110</f>
        <v>0.29577637461695849</v>
      </c>
      <c r="CM40" s="525">
        <f>'Recycling - Case 3'!CE110</f>
        <v>0.279060355068252</v>
      </c>
    </row>
    <row r="41" spans="1:91">
      <c r="A41" s="4">
        <f>'Input data'!A130</f>
        <v>2030</v>
      </c>
      <c r="B41" s="4"/>
      <c r="C41" s="769">
        <f>'4A SWD Case 1'!BG100</f>
        <v>569.1849463000899</v>
      </c>
      <c r="D41" s="3">
        <f>'4B Biological treatment '!T94</f>
        <v>0.74702236229773478</v>
      </c>
      <c r="E41" s="1159">
        <f>'4B Biological treatment '!U94</f>
        <v>33.616006303398066</v>
      </c>
      <c r="F41" s="1159">
        <f>'4B Biological treatment '!W94</f>
        <v>2.0169603782038839</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11952.883872301889</v>
      </c>
      <c r="M41" s="772">
        <f t="shared" si="70"/>
        <v>15.68746960825243</v>
      </c>
      <c r="N41" s="771">
        <f t="shared" si="71"/>
        <v>1331.1938496145633</v>
      </c>
      <c r="O41" s="773">
        <f t="shared" si="72"/>
        <v>209.55929653855324</v>
      </c>
      <c r="P41" s="771">
        <f t="shared" si="73"/>
        <v>4724.3211909055435</v>
      </c>
      <c r="Q41" s="519">
        <f t="shared" si="74"/>
        <v>11952.883872301889</v>
      </c>
      <c r="R41" s="521">
        <f t="shared" si="75"/>
        <v>1346.8813192228158</v>
      </c>
      <c r="S41" s="518">
        <f t="shared" si="76"/>
        <v>209.55929653855324</v>
      </c>
      <c r="T41" s="519">
        <f t="shared" si="77"/>
        <v>4724.3211909055435</v>
      </c>
      <c r="U41" s="519">
        <f t="shared" si="78"/>
        <v>18233.645678968802</v>
      </c>
      <c r="V41" s="3"/>
      <c r="W41" s="596">
        <f t="shared" si="79"/>
        <v>2031</v>
      </c>
      <c r="X41" s="1101">
        <f t="shared" si="80"/>
        <v>11551.057121611118</v>
      </c>
      <c r="Y41" s="1102">
        <f t="shared" si="81"/>
        <v>1357.9866109272423</v>
      </c>
      <c r="Z41" s="1102">
        <f t="shared" si="82"/>
        <v>199.12484182484837</v>
      </c>
      <c r="AA41" s="1102">
        <f t="shared" si="83"/>
        <v>4801.8266337074856</v>
      </c>
      <c r="AB41" s="1144">
        <f t="shared" si="22"/>
        <v>17909.995208070693</v>
      </c>
      <c r="AC41" s="1425" t="str">
        <f>IF(OR('Recycling - Case 1'!AC111="No",'Recycling - Case 1'!T151="No"), "No", "Yes")</f>
        <v>No</v>
      </c>
      <c r="AD41" s="1101">
        <f t="shared" si="84"/>
        <v>11551.057121611118</v>
      </c>
      <c r="AE41" s="1102">
        <f t="shared" si="85"/>
        <v>1357.9866109272423</v>
      </c>
      <c r="AF41" s="1102">
        <f t="shared" si="86"/>
        <v>199.12484182484837</v>
      </c>
      <c r="AG41" s="1102">
        <f t="shared" si="87"/>
        <v>4801.8266337074856</v>
      </c>
      <c r="AH41" s="1144">
        <f t="shared" si="60"/>
        <v>17909.995208070693</v>
      </c>
      <c r="AI41" s="1425" t="str">
        <f>IF(OR('Recycling - Case 1'!AI22="No",'Recycling - Case 1'!Z151="No"), "No", "Yes")</f>
        <v>Yes</v>
      </c>
      <c r="AJ41" s="1101">
        <f t="shared" si="88"/>
        <v>10898.120770478841</v>
      </c>
      <c r="AK41" s="1102">
        <f t="shared" si="89"/>
        <v>1357.9866109272423</v>
      </c>
      <c r="AL41" s="1102">
        <f t="shared" si="90"/>
        <v>113.56951234567336</v>
      </c>
      <c r="AM41" s="1102">
        <f t="shared" si="91"/>
        <v>5508.3758769951792</v>
      </c>
      <c r="AN41" s="1144">
        <f t="shared" si="92"/>
        <v>17878.052770746937</v>
      </c>
      <c r="AO41" s="1418" t="str">
        <f>IF(OR('Recycling - Case 2'!AC111="No",'Recycling - Case 2'!T151="No"), "No", "Yes")</f>
        <v>No</v>
      </c>
      <c r="AP41" s="1101">
        <f t="shared" si="93"/>
        <v>10898.120770478841</v>
      </c>
      <c r="AQ41" s="1102">
        <f t="shared" si="94"/>
        <v>1357.9866109272423</v>
      </c>
      <c r="AR41" s="1102">
        <f t="shared" si="95"/>
        <v>113.56951234567336</v>
      </c>
      <c r="AS41" s="1102">
        <f t="shared" si="96"/>
        <v>5508.3758769951792</v>
      </c>
      <c r="AT41" s="1144">
        <f t="shared" si="37"/>
        <v>17878.052770746937</v>
      </c>
      <c r="AU41" s="1425" t="str">
        <f>IF(OR('Recycling - Case 2'!AC111="No",'Recycling - Case 2'!T191="No"), "No", "Yes")</f>
        <v>No</v>
      </c>
      <c r="AV41" s="1101">
        <f t="shared" si="63"/>
        <v>10898.733285901815</v>
      </c>
      <c r="AW41" s="1102">
        <f t="shared" si="64"/>
        <v>824.73396503900744</v>
      </c>
      <c r="AX41" s="1102">
        <f t="shared" si="65"/>
        <v>113.56951234567336</v>
      </c>
      <c r="AY41" s="1102">
        <f t="shared" si="66"/>
        <v>5508.3758769951792</v>
      </c>
      <c r="AZ41" s="1144">
        <f t="shared" si="67"/>
        <v>17345.412640281676</v>
      </c>
      <c r="BA41" s="1425" t="str">
        <f>IF(OR('Recycling - Case 3'!AC111="No",'Recycling - Case 3'!T151="No"), "No", "Yes")</f>
        <v>No</v>
      </c>
      <c r="BB41" s="1101">
        <f t="shared" si="97"/>
        <v>10898.733285901815</v>
      </c>
      <c r="BC41" s="1102">
        <f t="shared" si="98"/>
        <v>824.73396503900744</v>
      </c>
      <c r="BD41" s="1102">
        <f t="shared" si="99"/>
        <v>113.56951234567336</v>
      </c>
      <c r="BE41" s="1102">
        <f t="shared" si="100"/>
        <v>5508.3758769951792</v>
      </c>
      <c r="BF41" s="1144">
        <f t="shared" si="47"/>
        <v>17345.412640281676</v>
      </c>
      <c r="BG41" s="1425" t="str">
        <f>IF(OR('Recycling - Case 3'!AC111="No",'Recycling - Case 3'!T191="No"), "No", "Yes")</f>
        <v>No</v>
      </c>
      <c r="BH41" s="596">
        <f t="shared" si="48"/>
        <v>2031</v>
      </c>
      <c r="BI41" s="1102">
        <f>'Recycling - Case 1'!BV111</f>
        <v>89.60207407906681</v>
      </c>
      <c r="BJ41" s="417">
        <f>'Recycling - Case 1'!BW111</f>
        <v>0.52490081759498008</v>
      </c>
      <c r="BK41" s="1144">
        <f>'Recycling - Case 1'!BX111</f>
        <v>46.577086636707534</v>
      </c>
      <c r="BL41" s="1101">
        <f>'Recycling - Case 1'!BY111</f>
        <v>89.60207407906681</v>
      </c>
      <c r="BM41" s="417">
        <f>'Recycling - Case 1'!BZ111</f>
        <v>0.52490081759498008</v>
      </c>
      <c r="BN41" s="1144">
        <f>'Recycling - Case 1'!CA111</f>
        <v>46.577086636707534</v>
      </c>
      <c r="BO41" s="1102">
        <f>'Recycling - Case 2'!BV111</f>
        <v>87.627851876238893</v>
      </c>
      <c r="BP41" s="417">
        <f>'Recycling - Case 2'!BW111</f>
        <v>0.65183011371812016</v>
      </c>
      <c r="BQ41" s="1144">
        <f>'Recycling - Case 2'!BX111</f>
        <v>46.577086636707534</v>
      </c>
      <c r="BR41" s="1101">
        <f>'Recycling - Case 2'!BY111</f>
        <v>87.627851876238893</v>
      </c>
      <c r="BS41" s="417">
        <f>'Recycling - Case 2'!BZ111</f>
        <v>0.65183011371812016</v>
      </c>
      <c r="BT41" s="1144">
        <f>'Recycling - Case 2'!CA111</f>
        <v>46.577086636707534</v>
      </c>
      <c r="BU41" s="1102">
        <f>'Recycling - Case 3'!BV111</f>
        <v>87.627851876238893</v>
      </c>
      <c r="BV41" s="417">
        <f>'Recycling - Case 3'!BW111</f>
        <v>0.65183011371812016</v>
      </c>
      <c r="BW41" s="1144">
        <f>'Recycling - Case 3'!BX111</f>
        <v>46.577086636707534</v>
      </c>
      <c r="BX41" s="1101">
        <f>'Recycling - Case 3'!BY111</f>
        <v>87.627851876238893</v>
      </c>
      <c r="BY41" s="417">
        <f>'Recycling - Case 3'!BZ111</f>
        <v>0.65183011371812016</v>
      </c>
      <c r="BZ41" s="1144">
        <f>'Recycling - Case 3'!CA111</f>
        <v>46.577086636707534</v>
      </c>
      <c r="CA41" s="596">
        <v>2031</v>
      </c>
      <c r="CB41" s="649">
        <f>'Recycling - Case 1'!CB111</f>
        <v>0.24572749882361522</v>
      </c>
      <c r="CC41" s="417">
        <f>'Recycling - Case 1'!CC111</f>
        <v>0.28703382984762293</v>
      </c>
      <c r="CD41" s="417">
        <f>'Recycling - Case 1'!CD111</f>
        <v>0.24572749882361522</v>
      </c>
      <c r="CE41" s="525">
        <f>'Recycling - Case 1'!CE111</f>
        <v>0.28703382984762293</v>
      </c>
      <c r="CF41" s="649">
        <f>'Recycling - Case 2'!CB111</f>
        <v>0.31568192095747505</v>
      </c>
      <c r="CG41" s="417">
        <f>'Recycling - Case 2'!CC111</f>
        <v>0.28703382984762293</v>
      </c>
      <c r="CH41" s="417">
        <f>'Recycling - Case 2'!CD111</f>
        <v>0.31568192095747505</v>
      </c>
      <c r="CI41" s="525">
        <f>'Recycling - Case 2'!CE111</f>
        <v>0.28703382984762293</v>
      </c>
      <c r="CJ41" s="649">
        <f>'Recycling - Case 3'!CB111</f>
        <v>0.31568192095747505</v>
      </c>
      <c r="CK41" s="417">
        <f>'Recycling - Case 3'!CC111</f>
        <v>0.28703382984762293</v>
      </c>
      <c r="CL41" s="417">
        <f>'Recycling - Case 3'!CD111</f>
        <v>0.31568192095747505</v>
      </c>
      <c r="CM41" s="525">
        <f>'Recycling - Case 3'!CE111</f>
        <v>0.28703382984762293</v>
      </c>
    </row>
    <row r="42" spans="1:91">
      <c r="A42" s="4">
        <f>'Input data'!A131</f>
        <v>2031</v>
      </c>
      <c r="B42" s="4"/>
      <c r="C42" s="769">
        <f>'4A SWD Case 1'!BG101</f>
        <v>550.05033912433896</v>
      </c>
      <c r="D42" s="3">
        <f>'4B Biological treatment '!T95</f>
        <v>0.75318170323197031</v>
      </c>
      <c r="E42" s="1159">
        <f>'4B Biological treatment '!U95</f>
        <v>33.893176645438658</v>
      </c>
      <c r="F42" s="1159">
        <f>'4B Biological treatment '!W95</f>
        <v>2.0335905987263194</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11551.057121611118</v>
      </c>
      <c r="M42" s="772">
        <f t="shared" si="70"/>
        <v>15.816815767871377</v>
      </c>
      <c r="N42" s="771">
        <f t="shared" si="71"/>
        <v>1342.169795159371</v>
      </c>
      <c r="O42" s="773">
        <f t="shared" si="72"/>
        <v>199.12484182484837</v>
      </c>
      <c r="P42" s="771">
        <f t="shared" si="73"/>
        <v>4801.8266337074856</v>
      </c>
      <c r="Q42" s="519">
        <f t="shared" si="74"/>
        <v>11551.057121611118</v>
      </c>
      <c r="R42" s="521">
        <f t="shared" si="75"/>
        <v>1357.9866109272423</v>
      </c>
      <c r="S42" s="518">
        <f t="shared" si="76"/>
        <v>199.12484182484837</v>
      </c>
      <c r="T42" s="519">
        <f t="shared" si="77"/>
        <v>4801.8266337074856</v>
      </c>
      <c r="U42" s="519">
        <f t="shared" si="78"/>
        <v>17909.995208070693</v>
      </c>
      <c r="V42" s="3"/>
      <c r="W42" s="596">
        <f t="shared" si="79"/>
        <v>2032</v>
      </c>
      <c r="X42" s="1101">
        <f t="shared" si="80"/>
        <v>11162.541996772532</v>
      </c>
      <c r="Y42" s="1102">
        <f t="shared" si="81"/>
        <v>1369.5190394626909</v>
      </c>
      <c r="Z42" s="1102">
        <f t="shared" si="82"/>
        <v>188.7479302250164</v>
      </c>
      <c r="AA42" s="1102">
        <f t="shared" si="83"/>
        <v>4880.3108912879725</v>
      </c>
      <c r="AB42" s="1144">
        <f t="shared" si="22"/>
        <v>17601.119857748214</v>
      </c>
      <c r="AC42" s="1425" t="str">
        <f>IF(OR('Recycling - Case 1'!AC112="No",'Recycling - Case 1'!T152="No"), "No", "Yes")</f>
        <v>No</v>
      </c>
      <c r="AD42" s="1101">
        <f t="shared" si="84"/>
        <v>11162.541996772532</v>
      </c>
      <c r="AE42" s="1102">
        <f t="shared" si="85"/>
        <v>1369.5190394626909</v>
      </c>
      <c r="AF42" s="1102">
        <f t="shared" si="86"/>
        <v>188.7479302250164</v>
      </c>
      <c r="AG42" s="1102">
        <f t="shared" si="87"/>
        <v>4880.3108912879725</v>
      </c>
      <c r="AH42" s="1144">
        <f t="shared" si="60"/>
        <v>17601.119857748214</v>
      </c>
      <c r="AI42" s="1425" t="str">
        <f>IF(OR('Recycling - Case 1'!AI23="No",'Recycling - Case 1'!Z152="No"), "No", "Yes")</f>
        <v>Yes</v>
      </c>
      <c r="AJ42" s="1101">
        <f t="shared" si="88"/>
        <v>10474.452302221051</v>
      </c>
      <c r="AK42" s="1102">
        <f t="shared" si="89"/>
        <v>1369.5190394626909</v>
      </c>
      <c r="AL42" s="1102">
        <f t="shared" si="90"/>
        <v>98.459981517794233</v>
      </c>
      <c r="AM42" s="1102">
        <f t="shared" si="91"/>
        <v>5555.3858532180511</v>
      </c>
      <c r="AN42" s="1144">
        <f t="shared" si="92"/>
        <v>17497.817176419587</v>
      </c>
      <c r="AO42" s="1418" t="str">
        <f>IF(OR('Recycling - Case 2'!AC112="No",'Recycling - Case 2'!T152="No"), "No", "Yes")</f>
        <v>No</v>
      </c>
      <c r="AP42" s="1101">
        <f t="shared" si="93"/>
        <v>10474.452302221051</v>
      </c>
      <c r="AQ42" s="1102">
        <f t="shared" si="94"/>
        <v>1369.5190394626909</v>
      </c>
      <c r="AR42" s="1102">
        <f t="shared" si="95"/>
        <v>98.459981517794233</v>
      </c>
      <c r="AS42" s="1102">
        <f t="shared" si="96"/>
        <v>5555.3858532180511</v>
      </c>
      <c r="AT42" s="1144">
        <f t="shared" si="37"/>
        <v>17497.817176419587</v>
      </c>
      <c r="AU42" s="1425" t="str">
        <f>IF(OR('Recycling - Case 2'!AC112="No",'Recycling - Case 2'!T192="No"), "No", "Yes")</f>
        <v>No</v>
      </c>
      <c r="AV42" s="1101">
        <f t="shared" si="63"/>
        <v>10475.143265983639</v>
      </c>
      <c r="AW42" s="1102">
        <f t="shared" si="64"/>
        <v>831.73785258549447</v>
      </c>
      <c r="AX42" s="1102">
        <f t="shared" si="65"/>
        <v>98.459981517794233</v>
      </c>
      <c r="AY42" s="1102">
        <f t="shared" si="66"/>
        <v>5555.3858532180511</v>
      </c>
      <c r="AZ42" s="1144">
        <f t="shared" si="67"/>
        <v>16960.726953304977</v>
      </c>
      <c r="BA42" s="1425" t="str">
        <f>IF(OR('Recycling - Case 3'!AC112="No",'Recycling - Case 3'!T152="No"), "No", "Yes")</f>
        <v>No</v>
      </c>
      <c r="BB42" s="1101">
        <f t="shared" si="97"/>
        <v>10475.143265983639</v>
      </c>
      <c r="BC42" s="1102">
        <f t="shared" si="98"/>
        <v>831.73785258549447</v>
      </c>
      <c r="BD42" s="1102">
        <f t="shared" si="99"/>
        <v>98.459981517794233</v>
      </c>
      <c r="BE42" s="1102">
        <f t="shared" si="100"/>
        <v>5555.3858532180511</v>
      </c>
      <c r="BF42" s="1144">
        <f t="shared" si="47"/>
        <v>16960.726953304977</v>
      </c>
      <c r="BG42" s="1425" t="str">
        <f>IF(OR('Recycling - Case 3'!AC112="No",'Recycling - Case 3'!T192="No"), "No", "Yes")</f>
        <v>No</v>
      </c>
      <c r="BH42" s="596">
        <f t="shared" si="48"/>
        <v>2032</v>
      </c>
      <c r="BI42" s="1102">
        <f>'Recycling - Case 1'!BV112</f>
        <v>89.13173792899768</v>
      </c>
      <c r="BJ42" s="417">
        <f>'Recycling - Case 1'!BW112</f>
        <v>0.53372358580635137</v>
      </c>
      <c r="BK42" s="1144">
        <f>'Recycling - Case 1'!BX112</f>
        <v>45.644546548220241</v>
      </c>
      <c r="BL42" s="1101">
        <f>'Recycling - Case 1'!BY112</f>
        <v>89.13173792899768</v>
      </c>
      <c r="BM42" s="417">
        <f>'Recycling - Case 1'!BZ112</f>
        <v>0.53372358580635137</v>
      </c>
      <c r="BN42" s="1144">
        <f>'Recycling - Case 1'!CA112</f>
        <v>45.644546548220241</v>
      </c>
      <c r="BO42" s="1102">
        <f>'Recycling - Case 2'!BV112</f>
        <v>87.05730659585673</v>
      </c>
      <c r="BP42" s="417">
        <f>'Recycling - Case 2'!BW112</f>
        <v>0.65981563887787709</v>
      </c>
      <c r="BQ42" s="1144">
        <f>'Recycling - Case 2'!BX112</f>
        <v>45.644546548220241</v>
      </c>
      <c r="BR42" s="1101">
        <f>'Recycling - Case 2'!BY112</f>
        <v>87.05730659585673</v>
      </c>
      <c r="BS42" s="417">
        <f>'Recycling - Case 2'!BZ112</f>
        <v>0.65981563887787709</v>
      </c>
      <c r="BT42" s="1144">
        <f>'Recycling - Case 2'!CA112</f>
        <v>45.644546548220241</v>
      </c>
      <c r="BU42" s="1102">
        <f>'Recycling - Case 3'!BV112</f>
        <v>87.05730659585673</v>
      </c>
      <c r="BV42" s="417">
        <f>'Recycling - Case 3'!BW112</f>
        <v>0.65981563887787709</v>
      </c>
      <c r="BW42" s="1144">
        <f>'Recycling - Case 3'!BX112</f>
        <v>45.644546548220241</v>
      </c>
      <c r="BX42" s="1101">
        <f>'Recycling - Case 3'!BY112</f>
        <v>87.05730659585673</v>
      </c>
      <c r="BY42" s="417">
        <f>'Recycling - Case 3'!BZ112</f>
        <v>0.65981563887787709</v>
      </c>
      <c r="BZ42" s="1144">
        <f>'Recycling - Case 3'!CA112</f>
        <v>45.644546548220241</v>
      </c>
      <c r="CA42" s="596">
        <v>2032</v>
      </c>
      <c r="CB42" s="649">
        <f>'Recycling - Case 1'!CB112</f>
        <v>0.26236415346842734</v>
      </c>
      <c r="CC42" s="417">
        <f>'Recycling - Case 1'!CC112</f>
        <v>0.29505257846268151</v>
      </c>
      <c r="CD42" s="417">
        <f>'Recycling - Case 1'!CD112</f>
        <v>0.26236415346842734</v>
      </c>
      <c r="CE42" s="525">
        <f>'Recycling - Case 1'!CE112</f>
        <v>0.29505257846268151</v>
      </c>
      <c r="CF42" s="649">
        <f>'Recycling - Case 2'!CB112</f>
        <v>0.33524737223917422</v>
      </c>
      <c r="CG42" s="417">
        <f>'Recycling - Case 2'!CC112</f>
        <v>0.29505257846268151</v>
      </c>
      <c r="CH42" s="417">
        <f>'Recycling - Case 2'!CD112</f>
        <v>0.33524737223917422</v>
      </c>
      <c r="CI42" s="525">
        <f>'Recycling - Case 2'!CE112</f>
        <v>0.29505257846268151</v>
      </c>
      <c r="CJ42" s="649">
        <f>'Recycling - Case 3'!CB112</f>
        <v>0.33524737223917422</v>
      </c>
      <c r="CK42" s="417">
        <f>'Recycling - Case 3'!CC112</f>
        <v>0.29505257846268151</v>
      </c>
      <c r="CL42" s="417">
        <f>'Recycling - Case 3'!CD112</f>
        <v>0.33524737223917422</v>
      </c>
      <c r="CM42" s="525">
        <f>'Recycling - Case 3'!CE112</f>
        <v>0.29505257846268151</v>
      </c>
    </row>
    <row r="43" spans="1:91">
      <c r="A43" s="4">
        <f>'Input data'!A132</f>
        <v>2032</v>
      </c>
      <c r="B43" s="4"/>
      <c r="C43" s="769">
        <f>'4A SWD Case 1'!BG102</f>
        <v>531.54961889393007</v>
      </c>
      <c r="D43" s="3">
        <f>'4B Biological treatment '!T96</f>
        <v>0.75957794756666164</v>
      </c>
      <c r="E43" s="1159">
        <f>'4B Biological treatment '!U96</f>
        <v>34.181007640499772</v>
      </c>
      <c r="F43" s="1159">
        <f>'4B Biological treatment '!W96</f>
        <v>2.0508604584299861</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11162.541996772532</v>
      </c>
      <c r="M43" s="772">
        <f t="shared" si="70"/>
        <v>15.951136898899895</v>
      </c>
      <c r="N43" s="771">
        <f t="shared" si="71"/>
        <v>1353.567902563791</v>
      </c>
      <c r="O43" s="773">
        <f t="shared" si="72"/>
        <v>188.7479302250164</v>
      </c>
      <c r="P43" s="771">
        <f t="shared" si="73"/>
        <v>4880.3108912879725</v>
      </c>
      <c r="Q43" s="519">
        <f t="shared" si="74"/>
        <v>11162.541996772532</v>
      </c>
      <c r="R43" s="521">
        <f t="shared" si="75"/>
        <v>1369.5190394626909</v>
      </c>
      <c r="S43" s="518">
        <f t="shared" si="76"/>
        <v>188.7479302250164</v>
      </c>
      <c r="T43" s="519">
        <f t="shared" si="77"/>
        <v>4880.3108912879725</v>
      </c>
      <c r="U43" s="519">
        <f t="shared" si="78"/>
        <v>17601.119857748214</v>
      </c>
      <c r="V43" s="3"/>
      <c r="W43" s="596">
        <f t="shared" si="79"/>
        <v>2033</v>
      </c>
      <c r="X43" s="1101">
        <f t="shared" si="80"/>
        <v>10786.537090923743</v>
      </c>
      <c r="Y43" s="1102">
        <f t="shared" si="81"/>
        <v>1381.4376259259814</v>
      </c>
      <c r="Z43" s="1102">
        <f t="shared" si="82"/>
        <v>178.42741871714372</v>
      </c>
      <c r="AA43" s="1102">
        <f t="shared" si="83"/>
        <v>4959.7850255740987</v>
      </c>
      <c r="AB43" s="1144">
        <f t="shared" si="22"/>
        <v>17306.187161140966</v>
      </c>
      <c r="AC43" s="1425" t="str">
        <f>IF(OR('Recycling - Case 1'!AC113="No",'Recycling - Case 1'!T153="No"), "No", "Yes")</f>
        <v>No</v>
      </c>
      <c r="AD43" s="1101">
        <f t="shared" si="84"/>
        <v>10786.537090923743</v>
      </c>
      <c r="AE43" s="1102">
        <f t="shared" si="85"/>
        <v>1381.4376259259814</v>
      </c>
      <c r="AF43" s="1102">
        <f t="shared" si="86"/>
        <v>178.42741871714372</v>
      </c>
      <c r="AG43" s="1102">
        <f t="shared" si="87"/>
        <v>4959.7850255740987</v>
      </c>
      <c r="AH43" s="1144">
        <f t="shared" si="60"/>
        <v>17306.187161140966</v>
      </c>
      <c r="AI43" s="1425" t="str">
        <f>IF(OR('Recycling - Case 1'!AI24="No",'Recycling - Case 1'!Z153="No"), "No", "Yes")</f>
        <v>Yes</v>
      </c>
      <c r="AJ43" s="1101">
        <f t="shared" si="88"/>
        <v>10059.394406886928</v>
      </c>
      <c r="AK43" s="1102">
        <f t="shared" si="89"/>
        <v>1381.4376259259814</v>
      </c>
      <c r="AL43" s="1102">
        <f t="shared" si="90"/>
        <v>98.168119205727166</v>
      </c>
      <c r="AM43" s="1102">
        <f t="shared" si="91"/>
        <v>5602.7970253494477</v>
      </c>
      <c r="AN43" s="1144">
        <f t="shared" si="92"/>
        <v>17141.797177368084</v>
      </c>
      <c r="AO43" s="1418" t="str">
        <f>IF(OR('Recycling - Case 2'!AC113="No",'Recycling - Case 2'!T153="No"), "No", "Yes")</f>
        <v>No</v>
      </c>
      <c r="AP43" s="1101">
        <f t="shared" si="93"/>
        <v>10059.394406886928</v>
      </c>
      <c r="AQ43" s="1102">
        <f t="shared" si="94"/>
        <v>1381.4376259259814</v>
      </c>
      <c r="AR43" s="1102">
        <f t="shared" si="95"/>
        <v>98.168119205727166</v>
      </c>
      <c r="AS43" s="1102">
        <f t="shared" si="96"/>
        <v>5602.7970253494477</v>
      </c>
      <c r="AT43" s="1144">
        <f t="shared" si="37"/>
        <v>17141.797177368084</v>
      </c>
      <c r="AU43" s="1425" t="str">
        <f>IF(OR('Recycling - Case 2'!AC113="No",'Recycling - Case 2'!T193="No"), "No", "Yes")</f>
        <v>No</v>
      </c>
      <c r="AV43" s="1101">
        <f t="shared" si="63"/>
        <v>10060.160224431431</v>
      </c>
      <c r="AW43" s="1102">
        <f t="shared" si="64"/>
        <v>838.97626200163609</v>
      </c>
      <c r="AX43" s="1102">
        <f t="shared" si="65"/>
        <v>98.168119205727166</v>
      </c>
      <c r="AY43" s="1102">
        <f t="shared" si="66"/>
        <v>5602.7970253494477</v>
      </c>
      <c r="AZ43" s="1144">
        <f t="shared" si="67"/>
        <v>16600.10163098824</v>
      </c>
      <c r="BA43" s="1425" t="str">
        <f>IF(OR('Recycling - Case 3'!AC113="No",'Recycling - Case 3'!T153="No"), "No", "Yes")</f>
        <v>No</v>
      </c>
      <c r="BB43" s="1101">
        <f t="shared" si="97"/>
        <v>10060.160224431431</v>
      </c>
      <c r="BC43" s="1102">
        <f t="shared" si="98"/>
        <v>838.97626200163609</v>
      </c>
      <c r="BD43" s="1102">
        <f t="shared" si="99"/>
        <v>98.168119205727166</v>
      </c>
      <c r="BE43" s="1102">
        <f t="shared" si="100"/>
        <v>5602.7970253494477</v>
      </c>
      <c r="BF43" s="1144">
        <f t="shared" si="47"/>
        <v>16600.10163098824</v>
      </c>
      <c r="BG43" s="1425" t="str">
        <f>IF(OR('Recycling - Case 3'!AC113="No",'Recycling - Case 3'!T193="No"), "No", "Yes")</f>
        <v>No</v>
      </c>
      <c r="BH43" s="596">
        <f t="shared" si="48"/>
        <v>2033</v>
      </c>
      <c r="BI43" s="1102">
        <f>'Recycling - Case 1'!BV113</f>
        <v>88.082584342621558</v>
      </c>
      <c r="BJ43" s="417">
        <f>'Recycling - Case 1'!BW113</f>
        <v>0.54513063610162515</v>
      </c>
      <c r="BK43" s="1144">
        <f>'Recycling - Case 1'!BX113</f>
        <v>44.106865137795133</v>
      </c>
      <c r="BL43" s="1101">
        <f>'Recycling - Case 1'!BY113</f>
        <v>88.082584342621558</v>
      </c>
      <c r="BM43" s="417">
        <f>'Recycling - Case 1'!BZ113</f>
        <v>0.54513063610162515</v>
      </c>
      <c r="BN43" s="1144">
        <f>'Recycling - Case 1'!CA113</f>
        <v>44.106865137795133</v>
      </c>
      <c r="BO43" s="1102">
        <f>'Recycling - Case 2'!BV113</f>
        <v>86.376178797171335</v>
      </c>
      <c r="BP43" s="417">
        <f>'Recycling - Case 2'!BW113</f>
        <v>0.6678143699034661</v>
      </c>
      <c r="BQ43" s="1144">
        <f>'Recycling - Case 2'!BX113</f>
        <v>44.106865137795133</v>
      </c>
      <c r="BR43" s="1101">
        <f>'Recycling - Case 2'!BY113</f>
        <v>86.376178797171335</v>
      </c>
      <c r="BS43" s="417">
        <f>'Recycling - Case 2'!BZ113</f>
        <v>0.6678143699034661</v>
      </c>
      <c r="BT43" s="1144">
        <f>'Recycling - Case 2'!CA113</f>
        <v>44.106865137795133</v>
      </c>
      <c r="BU43" s="1102">
        <f>'Recycling - Case 3'!BV113</f>
        <v>86.376178797171335</v>
      </c>
      <c r="BV43" s="417">
        <f>'Recycling - Case 3'!BW113</f>
        <v>0.6678143699034661</v>
      </c>
      <c r="BW43" s="1144">
        <f>'Recycling - Case 3'!BX113</f>
        <v>44.106865137795133</v>
      </c>
      <c r="BX43" s="1101">
        <f>'Recycling - Case 3'!BY113</f>
        <v>86.376178797171335</v>
      </c>
      <c r="BY43" s="417">
        <f>'Recycling - Case 3'!BZ113</f>
        <v>0.6678143699034661</v>
      </c>
      <c r="BZ43" s="1144">
        <f>'Recycling - Case 3'!CA113</f>
        <v>44.106865137795133</v>
      </c>
      <c r="CA43" s="596">
        <v>2033</v>
      </c>
      <c r="CB43" s="649">
        <f>'Recycling - Case 1'!CB113</f>
        <v>0.27873582031809607</v>
      </c>
      <c r="CC43" s="417">
        <f>'Recycling - Case 1'!CC113</f>
        <v>0.30499013696419874</v>
      </c>
      <c r="CD43" s="417">
        <f>'Recycling - Case 1'!CD113</f>
        <v>0.27873582031809607</v>
      </c>
      <c r="CE43" s="525">
        <f>'Recycling - Case 1'!CE113</f>
        <v>0.30499013696419874</v>
      </c>
      <c r="CF43" s="649">
        <f>'Recycling - Case 2'!CB113</f>
        <v>0.33818146943254268</v>
      </c>
      <c r="CG43" s="417">
        <f>'Recycling - Case 2'!CC113</f>
        <v>0.30499013696419874</v>
      </c>
      <c r="CH43" s="417">
        <f>'Recycling - Case 2'!CD113</f>
        <v>0.33818146943254268</v>
      </c>
      <c r="CI43" s="525">
        <f>'Recycling - Case 2'!CE113</f>
        <v>0.30499013696419874</v>
      </c>
      <c r="CJ43" s="649">
        <f>'Recycling - Case 3'!CB113</f>
        <v>0.33818146943254268</v>
      </c>
      <c r="CK43" s="417">
        <f>'Recycling - Case 3'!CC113</f>
        <v>0.30499013696419874</v>
      </c>
      <c r="CL43" s="417">
        <f>'Recycling - Case 3'!CD113</f>
        <v>0.33818146943254268</v>
      </c>
      <c r="CM43" s="525">
        <f>'Recycling - Case 3'!CE113</f>
        <v>0.30499013696419874</v>
      </c>
    </row>
    <row r="44" spans="1:91">
      <c r="A44" s="4">
        <f>'Input data'!A133</f>
        <v>2033</v>
      </c>
      <c r="B44" s="4"/>
      <c r="C44" s="769">
        <f>'4A SWD Case 1'!BG103</f>
        <v>513.64462337732107</v>
      </c>
      <c r="D44" s="3">
        <f>'4B Biological treatment '!T97</f>
        <v>0.76618836712478178</v>
      </c>
      <c r="E44" s="1159">
        <f>'4B Biological treatment '!U97</f>
        <v>34.478476520615175</v>
      </c>
      <c r="F44" s="1159">
        <f>'4B Biological treatment '!W97</f>
        <v>2.0687085912369105</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10786.537090923743</v>
      </c>
      <c r="M44" s="772">
        <f t="shared" si="70"/>
        <v>16.089955709620419</v>
      </c>
      <c r="N44" s="771">
        <f t="shared" si="71"/>
        <v>1365.3476702163609</v>
      </c>
      <c r="O44" s="773">
        <f t="shared" si="72"/>
        <v>178.42741871714372</v>
      </c>
      <c r="P44" s="771">
        <f t="shared" si="73"/>
        <v>4959.7850255740987</v>
      </c>
      <c r="Q44" s="519">
        <f t="shared" si="74"/>
        <v>10786.537090923743</v>
      </c>
      <c r="R44" s="521">
        <f t="shared" si="75"/>
        <v>1381.4376259259814</v>
      </c>
      <c r="S44" s="518">
        <f t="shared" si="76"/>
        <v>178.42741871714372</v>
      </c>
      <c r="T44" s="519">
        <f t="shared" si="77"/>
        <v>4959.7850255740987</v>
      </c>
      <c r="U44" s="519">
        <f t="shared" si="78"/>
        <v>17306.187161140966</v>
      </c>
      <c r="V44" s="3"/>
      <c r="W44" s="596">
        <f t="shared" si="79"/>
        <v>2034</v>
      </c>
      <c r="X44" s="1101">
        <f t="shared" si="80"/>
        <v>10422.27997676311</v>
      </c>
      <c r="Y44" s="1102">
        <f t="shared" si="81"/>
        <v>1393.6960694959005</v>
      </c>
      <c r="Z44" s="1102">
        <f t="shared" si="82"/>
        <v>168.16219083511854</v>
      </c>
      <c r="AA44" s="1102">
        <f t="shared" si="83"/>
        <v>5040.2602160131582</v>
      </c>
      <c r="AB44" s="1144">
        <f t="shared" si="22"/>
        <v>17024.398453107286</v>
      </c>
      <c r="AC44" s="1425" t="str">
        <f>IF(OR('Recycling - Case 1'!AC114="No",'Recycling - Case 1'!T154="No"), "No", "Yes")</f>
        <v>No</v>
      </c>
      <c r="AD44" s="1101">
        <f t="shared" si="84"/>
        <v>10422.27997676311</v>
      </c>
      <c r="AE44" s="1102">
        <f t="shared" si="85"/>
        <v>1393.6960694959005</v>
      </c>
      <c r="AF44" s="1102">
        <f t="shared" si="86"/>
        <v>168.16219083511854</v>
      </c>
      <c r="AG44" s="1102">
        <f t="shared" si="87"/>
        <v>5040.2602160131582</v>
      </c>
      <c r="AH44" s="1144">
        <f t="shared" si="60"/>
        <v>17024.398453107286</v>
      </c>
      <c r="AI44" s="1425" t="str">
        <f>IF(OR('Recycling - Case 1'!AI25="No",'Recycling - Case 1'!Z154="No"), "No", "Yes")</f>
        <v>Yes</v>
      </c>
      <c r="AJ44" s="1101">
        <f t="shared" si="88"/>
        <v>9664.8222379700328</v>
      </c>
      <c r="AK44" s="1102">
        <f t="shared" si="89"/>
        <v>1393.6960694959005</v>
      </c>
      <c r="AL44" s="1102">
        <f t="shared" si="90"/>
        <v>97.880430060004471</v>
      </c>
      <c r="AM44" s="1102">
        <f t="shared" si="91"/>
        <v>5650.6128173042498</v>
      </c>
      <c r="AN44" s="1144">
        <f t="shared" si="92"/>
        <v>16807.011554830187</v>
      </c>
      <c r="AO44" s="1418" t="str">
        <f>IF(OR('Recycling - Case 2'!AC114="No",'Recycling - Case 2'!T154="No"), "No", "Yes")</f>
        <v>No</v>
      </c>
      <c r="AP44" s="1101">
        <f t="shared" si="93"/>
        <v>9664.8222379700328</v>
      </c>
      <c r="AQ44" s="1102">
        <f t="shared" si="94"/>
        <v>1393.6960694959005</v>
      </c>
      <c r="AR44" s="1102">
        <f t="shared" si="95"/>
        <v>97.880430060004471</v>
      </c>
      <c r="AS44" s="1102">
        <f t="shared" si="96"/>
        <v>5650.6128173042498</v>
      </c>
      <c r="AT44" s="1144">
        <f t="shared" si="37"/>
        <v>16807.011554830187</v>
      </c>
      <c r="AU44" s="1425" t="str">
        <f>IF(OR('Recycling - Case 2'!AC114="No",'Recycling - Case 2'!T194="No"), "No", "Yes")</f>
        <v>No</v>
      </c>
      <c r="AV44" s="1101">
        <f t="shared" si="63"/>
        <v>9665.6595323811798</v>
      </c>
      <c r="AW44" s="1102">
        <f t="shared" si="64"/>
        <v>846.42107382030565</v>
      </c>
      <c r="AX44" s="1102">
        <f t="shared" si="65"/>
        <v>97.880430060004471</v>
      </c>
      <c r="AY44" s="1102">
        <f t="shared" si="66"/>
        <v>5650.6128173042498</v>
      </c>
      <c r="AZ44" s="1144">
        <f t="shared" si="67"/>
        <v>16260.57385356574</v>
      </c>
      <c r="BA44" s="1425" t="str">
        <f>IF(OR('Recycling - Case 3'!AC114="No",'Recycling - Case 3'!T154="No"), "No", "Yes")</f>
        <v>No</v>
      </c>
      <c r="BB44" s="1101">
        <f t="shared" si="97"/>
        <v>9665.6595323811798</v>
      </c>
      <c r="BC44" s="1102">
        <f t="shared" si="98"/>
        <v>846.42107382030565</v>
      </c>
      <c r="BD44" s="1102">
        <f t="shared" si="99"/>
        <v>97.880430060004471</v>
      </c>
      <c r="BE44" s="1102">
        <f t="shared" si="100"/>
        <v>5650.6128173042498</v>
      </c>
      <c r="BF44" s="1144">
        <f t="shared" si="47"/>
        <v>16260.57385356574</v>
      </c>
      <c r="BG44" s="1425" t="str">
        <f>IF(OR('Recycling - Case 3'!AC114="No",'Recycling - Case 3'!T194="No"), "No", "Yes")</f>
        <v>No</v>
      </c>
      <c r="BH44" s="596">
        <f t="shared" si="48"/>
        <v>2034</v>
      </c>
      <c r="BI44" s="1102">
        <f>'Recycling - Case 1'!BV114</f>
        <v>87.514660001330697</v>
      </c>
      <c r="BJ44" s="417">
        <f>'Recycling - Case 1'!BW114</f>
        <v>0.5550635569507576</v>
      </c>
      <c r="BK44" s="1144">
        <f>'Recycling - Case 1'!BX114</f>
        <v>43.027121811283166</v>
      </c>
      <c r="BL44" s="1101">
        <f>'Recycling - Case 1'!BY114</f>
        <v>87.514660001330697</v>
      </c>
      <c r="BM44" s="417">
        <f>'Recycling - Case 1'!BZ114</f>
        <v>0.5550635569507576</v>
      </c>
      <c r="BN44" s="1144">
        <f>'Recycling - Case 1'!CA114</f>
        <v>43.027121811283166</v>
      </c>
      <c r="BO44" s="1102">
        <f>'Recycling - Case 2'!BV114</f>
        <v>86.175930548570193</v>
      </c>
      <c r="BP44" s="417">
        <f>'Recycling - Case 2'!BW114</f>
        <v>0.67456017933736867</v>
      </c>
      <c r="BQ44" s="1144">
        <f>'Recycling - Case 2'!BX114</f>
        <v>43.027121811283166</v>
      </c>
      <c r="BR44" s="1101">
        <f>'Recycling - Case 2'!BY114</f>
        <v>86.175930548570193</v>
      </c>
      <c r="BS44" s="417">
        <f>'Recycling - Case 2'!BZ114</f>
        <v>0.67456017933736867</v>
      </c>
      <c r="BT44" s="1144">
        <f>'Recycling - Case 2'!CA114</f>
        <v>43.027121811283166</v>
      </c>
      <c r="BU44" s="1102">
        <f>'Recycling - Case 3'!BV114</f>
        <v>86.175930548570193</v>
      </c>
      <c r="BV44" s="417">
        <f>'Recycling - Case 3'!BW114</f>
        <v>0.67456017933736867</v>
      </c>
      <c r="BW44" s="1144">
        <f>'Recycling - Case 3'!BX114</f>
        <v>43.027121811283166</v>
      </c>
      <c r="BX44" s="1101">
        <f>'Recycling - Case 3'!BY114</f>
        <v>86.175930548570193</v>
      </c>
      <c r="BY44" s="417">
        <f>'Recycling - Case 3'!BZ114</f>
        <v>0.67456017933736867</v>
      </c>
      <c r="BZ44" s="1144">
        <f>'Recycling - Case 3'!CA114</f>
        <v>43.027121811283166</v>
      </c>
      <c r="CA44" s="596">
        <v>2034</v>
      </c>
      <c r="CB44" s="649">
        <f>'Recycling - Case 1'!CB114</f>
        <v>0.29484629303664733</v>
      </c>
      <c r="CC44" s="417">
        <f>'Recycling - Case 1'!CC114</f>
        <v>0.31353123361894419</v>
      </c>
      <c r="CD44" s="417">
        <f>'Recycling - Case 1'!CD114</f>
        <v>0.29484629303664733</v>
      </c>
      <c r="CE44" s="525">
        <f>'Recycling - Case 1'!CE114</f>
        <v>0.31353123361894419</v>
      </c>
      <c r="CF44" s="649">
        <f>'Recycling - Case 2'!CB114</f>
        <v>0.34108865163413971</v>
      </c>
      <c r="CG44" s="417">
        <f>'Recycling - Case 2'!CC114</f>
        <v>0.31353123361894419</v>
      </c>
      <c r="CH44" s="417">
        <f>'Recycling - Case 2'!CD114</f>
        <v>0.34108865163413971</v>
      </c>
      <c r="CI44" s="525">
        <f>'Recycling - Case 2'!CE114</f>
        <v>0.31353123361894419</v>
      </c>
      <c r="CJ44" s="649">
        <f>'Recycling - Case 3'!CB114</f>
        <v>0.34108865163413971</v>
      </c>
      <c r="CK44" s="417">
        <f>'Recycling - Case 3'!CC114</f>
        <v>0.31353123361894419</v>
      </c>
      <c r="CL44" s="417">
        <f>'Recycling - Case 3'!CD114</f>
        <v>0.34108865163413971</v>
      </c>
      <c r="CM44" s="525">
        <f>'Recycling - Case 3'!CE114</f>
        <v>0.31353123361894419</v>
      </c>
    </row>
    <row r="45" spans="1:91">
      <c r="A45" s="4">
        <f>'Input data'!A134</f>
        <v>2034</v>
      </c>
      <c r="B45" s="4"/>
      <c r="C45" s="769">
        <f>'4A SWD Case 1'!BG104</f>
        <v>496.299046512529</v>
      </c>
      <c r="D45" s="3">
        <f>'4B Biological treatment '!T98</f>
        <v>0.77298728202767653</v>
      </c>
      <c r="E45" s="1159">
        <f>'4B Biological treatment '!U98</f>
        <v>34.78442769124544</v>
      </c>
      <c r="F45" s="1159">
        <f>'4B Biological treatment '!W98</f>
        <v>2.0870656614747265</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10422.27997676311</v>
      </c>
      <c r="M45" s="772">
        <f t="shared" si="70"/>
        <v>16.232732922581206</v>
      </c>
      <c r="N45" s="771">
        <f t="shared" si="71"/>
        <v>1377.4633365733193</v>
      </c>
      <c r="O45" s="773">
        <f t="shared" si="72"/>
        <v>168.16219083511854</v>
      </c>
      <c r="P45" s="771">
        <f t="shared" si="73"/>
        <v>5040.2602160131582</v>
      </c>
      <c r="Q45" s="519">
        <f t="shared" si="74"/>
        <v>10422.27997676311</v>
      </c>
      <c r="R45" s="521">
        <f t="shared" si="75"/>
        <v>1393.6960694959005</v>
      </c>
      <c r="S45" s="518">
        <f t="shared" si="76"/>
        <v>168.16219083511854</v>
      </c>
      <c r="T45" s="519">
        <f t="shared" si="77"/>
        <v>5040.2602160131582</v>
      </c>
      <c r="U45" s="519">
        <f t="shared" si="78"/>
        <v>17024.398453107286</v>
      </c>
      <c r="V45" s="3"/>
      <c r="W45" s="596">
        <f t="shared" si="79"/>
        <v>2035</v>
      </c>
      <c r="X45" s="1101">
        <f t="shared" si="80"/>
        <v>10069.045312194554</v>
      </c>
      <c r="Y45" s="1102">
        <f t="shared" si="81"/>
        <v>1405.257894997834</v>
      </c>
      <c r="Z45" s="1102">
        <f t="shared" si="82"/>
        <v>157.95115591721603</v>
      </c>
      <c r="AA45" s="1102">
        <f t="shared" si="83"/>
        <v>5121.7477607728442</v>
      </c>
      <c r="AB45" s="1144">
        <f t="shared" si="22"/>
        <v>16754.002123882448</v>
      </c>
      <c r="AC45" s="1425" t="str">
        <f>IF(OR('Recycling - Case 1'!AC115="No",'Recycling - Case 1'!T155="No"), "No", "Yes")</f>
        <v>No</v>
      </c>
      <c r="AD45" s="1101">
        <f t="shared" si="84"/>
        <v>10069.045312194554</v>
      </c>
      <c r="AE45" s="1102">
        <f t="shared" si="85"/>
        <v>1405.257894997834</v>
      </c>
      <c r="AF45" s="1102">
        <f t="shared" si="86"/>
        <v>157.95115591721603</v>
      </c>
      <c r="AG45" s="1102">
        <f t="shared" si="87"/>
        <v>5121.7477607728442</v>
      </c>
      <c r="AH45" s="1144">
        <f t="shared" si="60"/>
        <v>16754.002123882448</v>
      </c>
      <c r="AI45" s="1425" t="str">
        <f>IF(OR('Recycling - Case 1'!AI26="No",'Recycling - Case 1'!Z155="No"), "No", "Yes")</f>
        <v>Yes</v>
      </c>
      <c r="AJ45" s="1101">
        <f t="shared" si="88"/>
        <v>9289.7369933152586</v>
      </c>
      <c r="AK45" s="1102">
        <f t="shared" si="89"/>
        <v>1405.257894997834</v>
      </c>
      <c r="AL45" s="1102">
        <f t="shared" si="90"/>
        <v>97.596835379073497</v>
      </c>
      <c r="AM45" s="1102">
        <f t="shared" si="91"/>
        <v>5698.8366822179532</v>
      </c>
      <c r="AN45" s="1144">
        <f t="shared" si="92"/>
        <v>16491.428405910119</v>
      </c>
      <c r="AO45" s="1418" t="str">
        <f>IF(OR('Recycling - Case 2'!AC115="No",'Recycling - Case 2'!T155="No"), "No", "Yes")</f>
        <v>No</v>
      </c>
      <c r="AP45" s="1101">
        <f t="shared" si="93"/>
        <v>9289.7369933152586</v>
      </c>
      <c r="AQ45" s="1102">
        <f t="shared" si="94"/>
        <v>1405.257894997834</v>
      </c>
      <c r="AR45" s="1102">
        <f t="shared" si="95"/>
        <v>97.596835379073497</v>
      </c>
      <c r="AS45" s="1102">
        <f t="shared" si="96"/>
        <v>5698.8366822179532</v>
      </c>
      <c r="AT45" s="1144">
        <f t="shared" si="37"/>
        <v>16491.428405910119</v>
      </c>
      <c r="AU45" s="1425" t="str">
        <f>IF(OR('Recycling - Case 2'!AC115="No",'Recycling - Case 2'!T195="No"), "No", "Yes")</f>
        <v>No</v>
      </c>
      <c r="AV45" s="1101">
        <f t="shared" si="63"/>
        <v>9290.6425927166238</v>
      </c>
      <c r="AW45" s="1102">
        <f t="shared" si="64"/>
        <v>853.44281476573951</v>
      </c>
      <c r="AX45" s="1102">
        <f t="shared" si="65"/>
        <v>97.596835379073497</v>
      </c>
      <c r="AY45" s="1102">
        <f t="shared" si="66"/>
        <v>5698.8366822179532</v>
      </c>
      <c r="AZ45" s="1144">
        <f t="shared" si="67"/>
        <v>15940.518925079392</v>
      </c>
      <c r="BA45" s="1425" t="str">
        <f>IF(OR('Recycling - Case 3'!AC115="No",'Recycling - Case 3'!T155="No"), "No", "Yes")</f>
        <v>No</v>
      </c>
      <c r="BB45" s="1101">
        <f t="shared" si="97"/>
        <v>9290.6425927166238</v>
      </c>
      <c r="BC45" s="1102">
        <f t="shared" si="98"/>
        <v>853.44281476573951</v>
      </c>
      <c r="BD45" s="1102">
        <f t="shared" si="99"/>
        <v>97.596835379073497</v>
      </c>
      <c r="BE45" s="1102">
        <f t="shared" si="100"/>
        <v>5698.8366822179532</v>
      </c>
      <c r="BF45" s="1144">
        <f t="shared" si="47"/>
        <v>15940.518925079392</v>
      </c>
      <c r="BG45" s="1425" t="str">
        <f>IF(OR('Recycling - Case 3'!AC115="No",'Recycling - Case 3'!T195="No"), "No", "Yes")</f>
        <v>No</v>
      </c>
      <c r="BH45" s="596">
        <f t="shared" si="48"/>
        <v>2035</v>
      </c>
      <c r="BI45" s="1102">
        <f>'Recycling - Case 1'!BV115</f>
        <v>87.411871515198257</v>
      </c>
      <c r="BJ45" s="417">
        <f>'Recycling - Case 1'!BW115</f>
        <v>0.56277620384172589</v>
      </c>
      <c r="BK45" s="1144">
        <f>'Recycling - Case 1'!BX115</f>
        <v>42.456998900165864</v>
      </c>
      <c r="BL45" s="1101">
        <f>'Recycling - Case 1'!BY115</f>
        <v>87.411871515198257</v>
      </c>
      <c r="BM45" s="417">
        <f>'Recycling - Case 1'!BZ115</f>
        <v>0.56277620384172589</v>
      </c>
      <c r="BN45" s="1144">
        <f>'Recycling - Case 1'!CA115</f>
        <v>42.456998900165864</v>
      </c>
      <c r="BO45" s="1102">
        <f>'Recycling - Case 2'!BV115</f>
        <v>86.440478602283491</v>
      </c>
      <c r="BP45" s="417">
        <f>'Recycling - Case 2'!BW115</f>
        <v>0.6795135093599558</v>
      </c>
      <c r="BQ45" s="1144">
        <f>'Recycling - Case 2'!BX115</f>
        <v>42.456998900165864</v>
      </c>
      <c r="BR45" s="1101">
        <f>'Recycling - Case 2'!BY115</f>
        <v>86.440478602283491</v>
      </c>
      <c r="BS45" s="417">
        <f>'Recycling - Case 2'!BZ115</f>
        <v>0.6795135093599558</v>
      </c>
      <c r="BT45" s="1144">
        <f>'Recycling - Case 2'!CA115</f>
        <v>42.456998900165864</v>
      </c>
      <c r="BU45" s="1102">
        <f>'Recycling - Case 3'!BV115</f>
        <v>86.440478602283491</v>
      </c>
      <c r="BV45" s="417">
        <f>'Recycling - Case 3'!BW115</f>
        <v>0.6795135093599558</v>
      </c>
      <c r="BW45" s="1144">
        <f>'Recycling - Case 3'!BX115</f>
        <v>42.456998900165864</v>
      </c>
      <c r="BX45" s="1101">
        <f>'Recycling - Case 3'!BY115</f>
        <v>86.440478602283491</v>
      </c>
      <c r="BY45" s="417">
        <f>'Recycling - Case 3'!BZ115</f>
        <v>0.6795135093599558</v>
      </c>
      <c r="BZ45" s="1144">
        <f>'Recycling - Case 3'!CA115</f>
        <v>42.456998900165864</v>
      </c>
      <c r="CA45" s="596">
        <v>2035</v>
      </c>
      <c r="CB45" s="649">
        <f>'Recycling - Case 1'!CB115</f>
        <v>0.31069930485615582</v>
      </c>
      <c r="CC45" s="417">
        <f>'Recycling - Case 1'!CC115</f>
        <v>0.32000341997567583</v>
      </c>
      <c r="CD45" s="417">
        <f>'Recycling - Case 1'!CD115</f>
        <v>0.31069930485615582</v>
      </c>
      <c r="CE45" s="525">
        <f>'Recycling - Case 1'!CE115</f>
        <v>0.32000341997567583</v>
      </c>
      <c r="CF45" s="649">
        <f>'Recycling - Case 2'!CB115</f>
        <v>0.34396919974586804</v>
      </c>
      <c r="CG45" s="417">
        <f>'Recycling - Case 2'!CC115</f>
        <v>0.32000341997567583</v>
      </c>
      <c r="CH45" s="417">
        <f>'Recycling - Case 2'!CD115</f>
        <v>0.34396919974586804</v>
      </c>
      <c r="CI45" s="525">
        <f>'Recycling - Case 2'!CE115</f>
        <v>0.32000341997567583</v>
      </c>
      <c r="CJ45" s="649">
        <f>'Recycling - Case 3'!CB115</f>
        <v>0.34396919974586804</v>
      </c>
      <c r="CK45" s="417">
        <f>'Recycling - Case 3'!CC115</f>
        <v>0.32000341997567583</v>
      </c>
      <c r="CL45" s="417">
        <f>'Recycling - Case 3'!CD115</f>
        <v>0.34396919974586804</v>
      </c>
      <c r="CM45" s="525">
        <f>'Recycling - Case 3'!CE115</f>
        <v>0.32000341997567583</v>
      </c>
    </row>
    <row r="46" spans="1:91">
      <c r="A46" s="4">
        <f>'Input data'!A135</f>
        <v>2035</v>
      </c>
      <c r="B46" s="4"/>
      <c r="C46" s="769">
        <f>'4A SWD Case 1'!BG105</f>
        <v>479.47834819974065</v>
      </c>
      <c r="D46" s="3">
        <f>'4B Biological treatment '!T99</f>
        <v>0.77939983083629183</v>
      </c>
      <c r="E46" s="1159">
        <f>'4B Biological treatment '!U99</f>
        <v>35.072992387633128</v>
      </c>
      <c r="F46" s="1159">
        <f>'4B Biological treatment '!W99</f>
        <v>2.1043795432579877</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10069.045312194554</v>
      </c>
      <c r="M46" s="772">
        <f t="shared" si="70"/>
        <v>16.367396447562129</v>
      </c>
      <c r="N46" s="771">
        <f t="shared" si="71"/>
        <v>1388.8904985502718</v>
      </c>
      <c r="O46" s="773">
        <f t="shared" si="72"/>
        <v>157.95115591721603</v>
      </c>
      <c r="P46" s="771">
        <f t="shared" si="73"/>
        <v>5121.7477607728442</v>
      </c>
      <c r="Q46" s="519">
        <f t="shared" si="74"/>
        <v>10069.045312194554</v>
      </c>
      <c r="R46" s="521">
        <f t="shared" si="75"/>
        <v>1405.257894997834</v>
      </c>
      <c r="S46" s="518">
        <f t="shared" si="76"/>
        <v>157.95115591721603</v>
      </c>
      <c r="T46" s="519">
        <f t="shared" si="77"/>
        <v>5121.7477607728442</v>
      </c>
      <c r="U46" s="519">
        <f t="shared" si="78"/>
        <v>16754.002123882448</v>
      </c>
      <c r="V46" s="3"/>
      <c r="W46" s="596">
        <f t="shared" si="79"/>
        <v>2036</v>
      </c>
      <c r="X46" s="1101">
        <f t="shared" si="80"/>
        <v>9726.143038123344</v>
      </c>
      <c r="Y46" s="1102">
        <f t="shared" si="81"/>
        <v>1417.2916179745555</v>
      </c>
      <c r="Z46" s="1102">
        <f t="shared" si="82"/>
        <v>147.84395852682215</v>
      </c>
      <c r="AA46" s="1102">
        <f t="shared" si="83"/>
        <v>5197.9991360271206</v>
      </c>
      <c r="AB46" s="1144">
        <f t="shared" si="22"/>
        <v>16489.277750651843</v>
      </c>
      <c r="AC46" s="1425" t="str">
        <f>IF(OR('Recycling - Case 1'!AC116="No",'Recycling - Case 1'!T156="No"), "No", "Yes")</f>
        <v>No</v>
      </c>
      <c r="AD46" s="1101">
        <f t="shared" si="84"/>
        <v>9726.143038123344</v>
      </c>
      <c r="AE46" s="1102">
        <f t="shared" si="85"/>
        <v>1417.2916179745555</v>
      </c>
      <c r="AF46" s="1102">
        <f t="shared" si="86"/>
        <v>147.84395852682215</v>
      </c>
      <c r="AG46" s="1102">
        <f t="shared" si="87"/>
        <v>5197.9991360271206</v>
      </c>
      <c r="AH46" s="1144">
        <f t="shared" si="60"/>
        <v>16489.277750651843</v>
      </c>
      <c r="AI46" s="1425" t="str">
        <f>IF(OR('Recycling - Case 1'!AI27="No",'Recycling - Case 1'!Z156="No"), "No", "Yes")</f>
        <v>Yes</v>
      </c>
      <c r="AJ46" s="1101">
        <f t="shared" si="88"/>
        <v>8933.1885407645168</v>
      </c>
      <c r="AK46" s="1102">
        <f t="shared" si="89"/>
        <v>1417.2916179745555</v>
      </c>
      <c r="AL46" s="1102">
        <f t="shared" si="90"/>
        <v>97.356613290882166</v>
      </c>
      <c r="AM46" s="1102">
        <f t="shared" si="91"/>
        <v>5740.5587570983689</v>
      </c>
      <c r="AN46" s="1144">
        <f t="shared" si="92"/>
        <v>16188.395529128324</v>
      </c>
      <c r="AO46" s="1418" t="str">
        <f>IF(OR('Recycling - Case 2'!AC116="No",'Recycling - Case 2'!T156="No"), "No", "Yes")</f>
        <v>No</v>
      </c>
      <c r="AP46" s="1101">
        <f t="shared" si="93"/>
        <v>8933.1885407645168</v>
      </c>
      <c r="AQ46" s="1102">
        <f t="shared" si="94"/>
        <v>1417.2916179745555</v>
      </c>
      <c r="AR46" s="1102">
        <f t="shared" si="95"/>
        <v>97.356613290882166</v>
      </c>
      <c r="AS46" s="1102">
        <f t="shared" si="96"/>
        <v>5740.5587570983689</v>
      </c>
      <c r="AT46" s="1144">
        <f t="shared" si="37"/>
        <v>16188.395529128324</v>
      </c>
      <c r="AU46" s="1425" t="str">
        <f>IF(OR('Recycling - Case 2'!AC116="No",'Recycling - Case 2'!T196="No"), "No", "Yes")</f>
        <v>No</v>
      </c>
      <c r="AV46" s="1101">
        <f t="shared" si="63"/>
        <v>8934.1594664495369</v>
      </c>
      <c r="AW46" s="1102">
        <f t="shared" si="64"/>
        <v>860.75114901948893</v>
      </c>
      <c r="AX46" s="1102">
        <f t="shared" si="65"/>
        <v>97.356613290882166</v>
      </c>
      <c r="AY46" s="1102">
        <f t="shared" si="66"/>
        <v>5740.5587570983689</v>
      </c>
      <c r="AZ46" s="1144">
        <f t="shared" si="67"/>
        <v>15632.825985858275</v>
      </c>
      <c r="BA46" s="1425" t="str">
        <f>IF(OR('Recycling - Case 3'!AC116="No",'Recycling - Case 3'!T156="No"), "No", "Yes")</f>
        <v>No</v>
      </c>
      <c r="BB46" s="1101">
        <f t="shared" si="97"/>
        <v>8934.1594664495369</v>
      </c>
      <c r="BC46" s="1102">
        <f t="shared" si="98"/>
        <v>860.75114901948893</v>
      </c>
      <c r="BD46" s="1102">
        <f t="shared" si="99"/>
        <v>97.356613290882166</v>
      </c>
      <c r="BE46" s="1102">
        <f t="shared" si="100"/>
        <v>5740.5587570983689</v>
      </c>
      <c r="BF46" s="1144">
        <f t="shared" si="47"/>
        <v>15632.825985858275</v>
      </c>
      <c r="BG46" s="1425" t="str">
        <f>IF(OR('Recycling - Case 3'!AC116="No",'Recycling - Case 3'!T196="No"), "No", "Yes")</f>
        <v>No</v>
      </c>
      <c r="BH46" s="596">
        <f t="shared" si="48"/>
        <v>2036</v>
      </c>
      <c r="BI46" s="1102">
        <f>'Recycling - Case 1'!BV116</f>
        <v>86.664712228292728</v>
      </c>
      <c r="BJ46" s="417">
        <f>'Recycling - Case 1'!BW116</f>
        <v>0.57347103495095864</v>
      </c>
      <c r="BK46" s="1144">
        <f>'Recycling - Case 1'!BX116</f>
        <v>41.219839691941068</v>
      </c>
      <c r="BL46" s="1101">
        <f>'Recycling - Case 1'!BY116</f>
        <v>86.664712228292728</v>
      </c>
      <c r="BM46" s="417">
        <f>'Recycling - Case 1'!BZ116</f>
        <v>0.57347103495095864</v>
      </c>
      <c r="BN46" s="1144">
        <f>'Recycling - Case 1'!CA116</f>
        <v>41.219839691941068</v>
      </c>
      <c r="BO46" s="1102">
        <f>'Recycling - Case 2'!BV116</f>
        <v>86.058282543148621</v>
      </c>
      <c r="BP46" s="417">
        <f>'Recycling - Case 2'!BW116</f>
        <v>0.6867156848262802</v>
      </c>
      <c r="BQ46" s="1144">
        <f>'Recycling - Case 2'!BX116</f>
        <v>41.219839691941068</v>
      </c>
      <c r="BR46" s="1101">
        <f>'Recycling - Case 2'!BY116</f>
        <v>86.058282543148621</v>
      </c>
      <c r="BS46" s="417">
        <f>'Recycling - Case 2'!BZ116</f>
        <v>0.6867156848262802</v>
      </c>
      <c r="BT46" s="1144">
        <f>'Recycling - Case 2'!CA116</f>
        <v>41.219839691941068</v>
      </c>
      <c r="BU46" s="1102">
        <f>'Recycling - Case 3'!BV116</f>
        <v>86.058282543148621</v>
      </c>
      <c r="BV46" s="417">
        <f>'Recycling - Case 3'!BW116</f>
        <v>0.6867156848262802</v>
      </c>
      <c r="BW46" s="1144">
        <f>'Recycling - Case 3'!BX116</f>
        <v>41.219839691941068</v>
      </c>
      <c r="BX46" s="1101">
        <f>'Recycling - Case 3'!BY116</f>
        <v>86.058282543148621</v>
      </c>
      <c r="BY46" s="417">
        <f>'Recycling - Case 3'!BZ116</f>
        <v>0.6867156848262802</v>
      </c>
      <c r="BZ46" s="1144">
        <f>'Recycling - Case 3'!CA116</f>
        <v>41.219839691941068</v>
      </c>
      <c r="CA46" s="596">
        <v>2036</v>
      </c>
      <c r="CB46" s="649">
        <f>'Recycling - Case 1'!CB116</f>
        <v>0.32580167937132221</v>
      </c>
      <c r="CC46" s="417">
        <f>'Recycling - Case 1'!CC116</f>
        <v>0.32868630537040322</v>
      </c>
      <c r="CD46" s="417">
        <f>'Recycling - Case 1'!CD116</f>
        <v>0.32580167937132221</v>
      </c>
      <c r="CE46" s="525">
        <f>'Recycling - Case 1'!CE116</f>
        <v>0.32868630537040322</v>
      </c>
      <c r="CF46" s="649">
        <f>'Recycling - Case 2'!CB116</f>
        <v>0.34642074566368197</v>
      </c>
      <c r="CG46" s="417">
        <f>'Recycling - Case 2'!CC116</f>
        <v>0.32868630537040322</v>
      </c>
      <c r="CH46" s="417">
        <f>'Recycling - Case 2'!CD116</f>
        <v>0.34642074566368197</v>
      </c>
      <c r="CI46" s="525">
        <f>'Recycling - Case 2'!CE116</f>
        <v>0.32868630537040322</v>
      </c>
      <c r="CJ46" s="649">
        <f>'Recycling - Case 3'!CB116</f>
        <v>0.34642074566368197</v>
      </c>
      <c r="CK46" s="417">
        <f>'Recycling - Case 3'!CC116</f>
        <v>0.32868630537040322</v>
      </c>
      <c r="CL46" s="417">
        <f>'Recycling - Case 3'!CD116</f>
        <v>0.34642074566368197</v>
      </c>
      <c r="CM46" s="525">
        <f>'Recycling - Case 3'!CE116</f>
        <v>0.32868630537040322</v>
      </c>
    </row>
    <row r="47" spans="1:91">
      <c r="A47" s="4">
        <f>'Input data'!A136</f>
        <v>2036</v>
      </c>
      <c r="B47" s="4"/>
      <c r="C47" s="769">
        <f>'4A SWD Case 1'!BG106</f>
        <v>463.14966848206399</v>
      </c>
      <c r="D47" s="3">
        <f>'4B Biological treatment '!T100</f>
        <v>0.78607410869359717</v>
      </c>
      <c r="E47" s="1159">
        <f>'4B Biological treatment '!U100</f>
        <v>35.373334891211869</v>
      </c>
      <c r="F47" s="1159">
        <f>'4B Biological treatment '!W100</f>
        <v>2.1224000934727121</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9726.143038123344</v>
      </c>
      <c r="M47" s="772">
        <f t="shared" si="70"/>
        <v>16.507556282565542</v>
      </c>
      <c r="N47" s="771">
        <f t="shared" si="71"/>
        <v>1400.78406169199</v>
      </c>
      <c r="O47" s="773">
        <f t="shared" si="72"/>
        <v>147.84395852682215</v>
      </c>
      <c r="P47" s="771">
        <f t="shared" si="73"/>
        <v>5197.9991360271206</v>
      </c>
      <c r="Q47" s="519">
        <f t="shared" si="74"/>
        <v>9726.143038123344</v>
      </c>
      <c r="R47" s="521">
        <f t="shared" si="75"/>
        <v>1417.2916179745555</v>
      </c>
      <c r="S47" s="518">
        <f t="shared" si="76"/>
        <v>147.84395852682215</v>
      </c>
      <c r="T47" s="519">
        <f t="shared" si="77"/>
        <v>5197.9991360271206</v>
      </c>
      <c r="U47" s="519">
        <f t="shared" si="78"/>
        <v>16489.277750651843</v>
      </c>
      <c r="V47" s="3"/>
      <c r="W47" s="596">
        <f t="shared" si="79"/>
        <v>2037</v>
      </c>
      <c r="X47" s="1101">
        <f t="shared" si="80"/>
        <v>9392.868007254614</v>
      </c>
      <c r="Y47" s="1102">
        <f t="shared" si="81"/>
        <v>1430.1601059673194</v>
      </c>
      <c r="Z47" s="1102">
        <f t="shared" si="82"/>
        <v>144.25651033931339</v>
      </c>
      <c r="AA47" s="1102">
        <f t="shared" si="83"/>
        <v>5275.0924855187541</v>
      </c>
      <c r="AB47" s="1144">
        <f t="shared" si="22"/>
        <v>16242.37710908</v>
      </c>
      <c r="AC47" s="1425" t="str">
        <f>IF(OR('Recycling - Case 1'!AC117="No",'Recycling - Case 1'!T157="No"), "No", "Yes")</f>
        <v>No</v>
      </c>
      <c r="AD47" s="1101">
        <f t="shared" si="84"/>
        <v>9392.868007254614</v>
      </c>
      <c r="AE47" s="1102">
        <f t="shared" si="85"/>
        <v>1430.1601059673194</v>
      </c>
      <c r="AF47" s="1102">
        <f t="shared" si="86"/>
        <v>144.25651033931339</v>
      </c>
      <c r="AG47" s="1102">
        <f t="shared" si="87"/>
        <v>5275.0924855187541</v>
      </c>
      <c r="AH47" s="1144">
        <f t="shared" si="60"/>
        <v>16242.37710908</v>
      </c>
      <c r="AI47" s="1425" t="str">
        <f>IF(OR('Recycling - Case 1'!AI28="No",'Recycling - Case 1'!Z157="No"), "No", "Yes")</f>
        <v>Yes</v>
      </c>
      <c r="AJ47" s="1101">
        <f t="shared" si="88"/>
        <v>8594.2326246429893</v>
      </c>
      <c r="AK47" s="1102">
        <f t="shared" si="89"/>
        <v>1430.1601059673194</v>
      </c>
      <c r="AL47" s="1102">
        <f t="shared" si="90"/>
        <v>97.11930396370947</v>
      </c>
      <c r="AM47" s="1102">
        <f t="shared" si="91"/>
        <v>5782.5862858160108</v>
      </c>
      <c r="AN47" s="1144">
        <f t="shared" si="92"/>
        <v>15904.098320390029</v>
      </c>
      <c r="AO47" s="1418" t="str">
        <f>IF(OR('Recycling - Case 2'!AC117="No",'Recycling - Case 2'!T157="No"), "No", "Yes")</f>
        <v>No</v>
      </c>
      <c r="AP47" s="1101">
        <f t="shared" si="93"/>
        <v>8594.2326246429893</v>
      </c>
      <c r="AQ47" s="1102">
        <f t="shared" si="94"/>
        <v>1430.1601059673194</v>
      </c>
      <c r="AR47" s="1102">
        <f t="shared" si="95"/>
        <v>97.11930396370947</v>
      </c>
      <c r="AS47" s="1102">
        <f t="shared" si="96"/>
        <v>5782.5862858160108</v>
      </c>
      <c r="AT47" s="1144">
        <f t="shared" si="37"/>
        <v>15904.098320390029</v>
      </c>
      <c r="AU47" s="1425" t="str">
        <f>IF(OR('Recycling - Case 2'!AC117="No",'Recycling - Case 2'!T197="No"), "No", "Yes")</f>
        <v>No</v>
      </c>
      <c r="AV47" s="1101">
        <f t="shared" si="63"/>
        <v>8595.2659366721819</v>
      </c>
      <c r="AW47" s="1102">
        <f t="shared" si="64"/>
        <v>868.56645370727392</v>
      </c>
      <c r="AX47" s="1102">
        <f t="shared" si="65"/>
        <v>97.11930396370947</v>
      </c>
      <c r="AY47" s="1102">
        <f t="shared" si="66"/>
        <v>5782.5862858160108</v>
      </c>
      <c r="AZ47" s="1144">
        <f t="shared" si="67"/>
        <v>15343.537980159175</v>
      </c>
      <c r="BA47" s="1425" t="str">
        <f>IF(OR('Recycling - Case 3'!AC117="No",'Recycling - Case 3'!T157="No"), "No", "Yes")</f>
        <v>No</v>
      </c>
      <c r="BB47" s="1101">
        <f t="shared" si="97"/>
        <v>8595.2659366721819</v>
      </c>
      <c r="BC47" s="1102">
        <f t="shared" si="98"/>
        <v>868.56645370727392</v>
      </c>
      <c r="BD47" s="1102">
        <f t="shared" si="99"/>
        <v>97.11930396370947</v>
      </c>
      <c r="BE47" s="1102">
        <f t="shared" si="100"/>
        <v>5782.5862858160108</v>
      </c>
      <c r="BF47" s="1144">
        <f t="shared" si="47"/>
        <v>15343.537980159175</v>
      </c>
      <c r="BG47" s="1425" t="str">
        <f>IF(OR('Recycling - Case 3'!AC117="No",'Recycling - Case 3'!T197="No"), "No", "Yes")</f>
        <v>No</v>
      </c>
      <c r="BH47" s="596">
        <f t="shared" si="48"/>
        <v>2037</v>
      </c>
      <c r="BI47" s="1102">
        <f>'Recycling - Case 1'!BV117</f>
        <v>84.949636365889617</v>
      </c>
      <c r="BJ47" s="417">
        <f>'Recycling - Case 1'!BW117</f>
        <v>0.58939356664258213</v>
      </c>
      <c r="BK47" s="1144">
        <f>'Recycling - Case 1'!BX117</f>
        <v>38.725570230651577</v>
      </c>
      <c r="BL47" s="1101">
        <f>'Recycling - Case 1'!BY117</f>
        <v>84.949636365889617</v>
      </c>
      <c r="BM47" s="417">
        <f>'Recycling - Case 1'!BZ117</f>
        <v>0.58939356664258213</v>
      </c>
      <c r="BN47" s="1144">
        <f>'Recycling - Case 1'!CA117</f>
        <v>38.725570230651577</v>
      </c>
      <c r="BO47" s="1102">
        <f>'Recycling - Case 2'!BV117</f>
        <v>84.474099079827326</v>
      </c>
      <c r="BP47" s="417">
        <f>'Recycling - Case 2'!BW117</f>
        <v>0.6985567326297295</v>
      </c>
      <c r="BQ47" s="1144">
        <f>'Recycling - Case 2'!BX117</f>
        <v>38.725570230651577</v>
      </c>
      <c r="BR47" s="1101">
        <f>'Recycling - Case 2'!BY117</f>
        <v>84.474099079827326</v>
      </c>
      <c r="BS47" s="417">
        <f>'Recycling - Case 2'!BZ117</f>
        <v>0.6985567326297295</v>
      </c>
      <c r="BT47" s="1144">
        <f>'Recycling - Case 2'!CA117</f>
        <v>38.725570230651577</v>
      </c>
      <c r="BU47" s="1102">
        <f>'Recycling - Case 3'!BV117</f>
        <v>84.474099079827326</v>
      </c>
      <c r="BV47" s="417">
        <f>'Recycling - Case 3'!BW117</f>
        <v>0.6985567326297295</v>
      </c>
      <c r="BW47" s="1144">
        <f>'Recycling - Case 3'!BX117</f>
        <v>38.725570230651577</v>
      </c>
      <c r="BX47" s="1101">
        <f>'Recycling - Case 3'!BY117</f>
        <v>84.474099079827326</v>
      </c>
      <c r="BY47" s="417">
        <f>'Recycling - Case 3'!BZ117</f>
        <v>0.6985567326297295</v>
      </c>
      <c r="BZ47" s="1144">
        <f>'Recycling - Case 3'!CA117</f>
        <v>38.725570230651577</v>
      </c>
      <c r="CA47" s="596">
        <v>2037</v>
      </c>
      <c r="CB47" s="649">
        <f>'Recycling - Case 1'!CB117</f>
        <v>0.33280193124638935</v>
      </c>
      <c r="CC47" s="417">
        <f>'Recycling - Case 1'!CC117</f>
        <v>0.34185036506667699</v>
      </c>
      <c r="CD47" s="417">
        <f>'Recycling - Case 1'!CD117</f>
        <v>0.33280193124638935</v>
      </c>
      <c r="CE47" s="525">
        <f>'Recycling - Case 1'!CE117</f>
        <v>0.34185036506667699</v>
      </c>
      <c r="CF47" s="649">
        <f>'Recycling - Case 2'!CB117</f>
        <v>0.34885304461912336</v>
      </c>
      <c r="CG47" s="417">
        <f>'Recycling - Case 2'!CC117</f>
        <v>0.34185036506667699</v>
      </c>
      <c r="CH47" s="417">
        <f>'Recycling - Case 2'!CD117</f>
        <v>0.34885304461912336</v>
      </c>
      <c r="CI47" s="525">
        <f>'Recycling - Case 2'!CE117</f>
        <v>0.34185036506667699</v>
      </c>
      <c r="CJ47" s="649">
        <f>'Recycling - Case 3'!CB117</f>
        <v>0.34885304461912336</v>
      </c>
      <c r="CK47" s="417">
        <f>'Recycling - Case 3'!CC117</f>
        <v>0.34185036506667699</v>
      </c>
      <c r="CL47" s="417">
        <f>'Recycling - Case 3'!CD117</f>
        <v>0.34885304461912336</v>
      </c>
      <c r="CM47" s="525">
        <f>'Recycling - Case 3'!CE117</f>
        <v>0.34185036506667699</v>
      </c>
    </row>
    <row r="48" spans="1:91">
      <c r="A48" s="4">
        <f>'Input data'!A137</f>
        <v>2037</v>
      </c>
      <c r="B48" s="4"/>
      <c r="C48" s="769">
        <f>'4A SWD Case 1'!BG107</f>
        <v>447.27942891688639</v>
      </c>
      <c r="D48" s="3">
        <f>'4B Biological treatment '!T101</f>
        <v>0.7932113732486521</v>
      </c>
      <c r="E48" s="1159">
        <f>'4B Biological treatment '!U101</f>
        <v>35.694511796189339</v>
      </c>
      <c r="F48" s="1159">
        <f>'4B Biological treatment '!W101</f>
        <v>2.1416707077713601</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9392.868007254614</v>
      </c>
      <c r="M48" s="772">
        <f t="shared" si="70"/>
        <v>16.657438838221694</v>
      </c>
      <c r="N48" s="771">
        <f t="shared" si="71"/>
        <v>1413.5026671290977</v>
      </c>
      <c r="O48" s="773">
        <f t="shared" si="72"/>
        <v>144.25651033931339</v>
      </c>
      <c r="P48" s="771">
        <f t="shared" si="73"/>
        <v>5275.0924855187541</v>
      </c>
      <c r="Q48" s="519">
        <f t="shared" si="74"/>
        <v>9392.868007254614</v>
      </c>
      <c r="R48" s="521">
        <f t="shared" si="75"/>
        <v>1430.1601059673194</v>
      </c>
      <c r="S48" s="518">
        <f t="shared" si="76"/>
        <v>144.25651033931339</v>
      </c>
      <c r="T48" s="519">
        <f t="shared" si="77"/>
        <v>5275.0924855187541</v>
      </c>
      <c r="U48" s="519">
        <f t="shared" si="78"/>
        <v>16242.37710908</v>
      </c>
      <c r="V48" s="3"/>
      <c r="W48" s="596">
        <f t="shared" si="79"/>
        <v>2038</v>
      </c>
      <c r="X48" s="1101">
        <f t="shared" si="80"/>
        <v>9074.2860794309763</v>
      </c>
      <c r="Y48" s="1102">
        <f t="shared" si="81"/>
        <v>1443.634491198299</v>
      </c>
      <c r="Z48" s="1102">
        <f t="shared" si="82"/>
        <v>137.79108332877814</v>
      </c>
      <c r="AA48" s="1102">
        <f t="shared" si="83"/>
        <v>5353.0360506752186</v>
      </c>
      <c r="AB48" s="1144">
        <f t="shared" si="22"/>
        <v>16008.747704633273</v>
      </c>
      <c r="AC48" s="1425" t="str">
        <f>IF(OR('Recycling - Case 1'!AC118="No",'Recycling - Case 1'!T158="No"), "No", "Yes")</f>
        <v>No</v>
      </c>
      <c r="AD48" s="1101">
        <f t="shared" si="84"/>
        <v>9074.2860794309763</v>
      </c>
      <c r="AE48" s="1102">
        <f t="shared" si="85"/>
        <v>1443.634491198299</v>
      </c>
      <c r="AF48" s="1102">
        <f t="shared" si="86"/>
        <v>137.79108332877814</v>
      </c>
      <c r="AG48" s="1102">
        <f t="shared" si="87"/>
        <v>5353.0360506752186</v>
      </c>
      <c r="AH48" s="1144">
        <f t="shared" si="60"/>
        <v>16008.747704633273</v>
      </c>
      <c r="AI48" s="1425" t="str">
        <f>IF(OR('Recycling - Case 1'!AI29="No",'Recycling - Case 1'!Z158="No"), "No", "Yes")</f>
        <v>Yes</v>
      </c>
      <c r="AJ48" s="1101">
        <f t="shared" si="88"/>
        <v>8272.0118670680167</v>
      </c>
      <c r="AK48" s="1102">
        <f t="shared" si="89"/>
        <v>1443.634491198299</v>
      </c>
      <c r="AL48" s="1102">
        <f t="shared" si="90"/>
        <v>96.88486093946301</v>
      </c>
      <c r="AM48" s="1102">
        <f t="shared" si="91"/>
        <v>5824.9215046462123</v>
      </c>
      <c r="AN48" s="1144">
        <f t="shared" si="92"/>
        <v>15637.452723851991</v>
      </c>
      <c r="AO48" s="1418" t="str">
        <f>IF(OR('Recycling - Case 2'!AC118="No",'Recycling - Case 2'!T158="No"), "No", "Yes")</f>
        <v>No</v>
      </c>
      <c r="AP48" s="1101">
        <f t="shared" si="93"/>
        <v>8272.0118670680167</v>
      </c>
      <c r="AQ48" s="1102">
        <f t="shared" si="94"/>
        <v>1443.634491198299</v>
      </c>
      <c r="AR48" s="1102">
        <f t="shared" si="95"/>
        <v>96.88486093946301</v>
      </c>
      <c r="AS48" s="1102">
        <f t="shared" si="96"/>
        <v>5824.9215046462123</v>
      </c>
      <c r="AT48" s="1144">
        <f t="shared" si="37"/>
        <v>15637.452723851991</v>
      </c>
      <c r="AU48" s="1425" t="str">
        <f>IF(OR('Recycling - Case 2'!AC118="No",'Recycling - Case 2'!T198="No"), "No", "Yes")</f>
        <v>No</v>
      </c>
      <c r="AV48" s="1101">
        <f t="shared" si="63"/>
        <v>8273.1048030388138</v>
      </c>
      <c r="AW48" s="1102">
        <f t="shared" si="64"/>
        <v>876.74973259131298</v>
      </c>
      <c r="AX48" s="1102">
        <f t="shared" si="65"/>
        <v>96.88486093946301</v>
      </c>
      <c r="AY48" s="1102">
        <f t="shared" si="66"/>
        <v>5824.9215046462123</v>
      </c>
      <c r="AZ48" s="1144">
        <f t="shared" si="67"/>
        <v>15071.660901215802</v>
      </c>
      <c r="BA48" s="1425" t="str">
        <f>IF(OR('Recycling - Case 3'!AC118="No",'Recycling - Case 3'!T158="No"), "No", "Yes")</f>
        <v>No</v>
      </c>
      <c r="BB48" s="1101">
        <f t="shared" si="97"/>
        <v>8273.1048030388138</v>
      </c>
      <c r="BC48" s="1102">
        <f t="shared" si="98"/>
        <v>876.74973259131298</v>
      </c>
      <c r="BD48" s="1102">
        <f t="shared" si="99"/>
        <v>96.88486093946301</v>
      </c>
      <c r="BE48" s="1102">
        <f t="shared" si="100"/>
        <v>5824.9215046462123</v>
      </c>
      <c r="BF48" s="1144">
        <f t="shared" si="47"/>
        <v>15071.660901215802</v>
      </c>
      <c r="BG48" s="1425" t="str">
        <f>IF(OR('Recycling - Case 3'!AC118="No",'Recycling - Case 3'!T198="No"), "No", "Yes")</f>
        <v>No</v>
      </c>
      <c r="BH48" s="596">
        <f t="shared" si="48"/>
        <v>2038</v>
      </c>
      <c r="BI48" s="1102">
        <f>'Recycling - Case 1'!BV118</f>
        <v>82.961244231132937</v>
      </c>
      <c r="BJ48" s="417">
        <f>'Recycling - Case 1'!BW118</f>
        <v>0.60763347605782336</v>
      </c>
      <c r="BK48" s="1144">
        <f>'Recycling - Case 1'!BX118</f>
        <v>36.022455593038394</v>
      </c>
      <c r="BL48" s="1101">
        <f>'Recycling - Case 1'!BY118</f>
        <v>82.961244231132937</v>
      </c>
      <c r="BM48" s="417">
        <f>'Recycling - Case 1'!BZ118</f>
        <v>0.60763347605782336</v>
      </c>
      <c r="BN48" s="1144">
        <f>'Recycling - Case 1'!CA118</f>
        <v>36.022455593038394</v>
      </c>
      <c r="BO48" s="1102">
        <f>'Recycling - Case 2'!BV118</f>
        <v>82.721231949861661</v>
      </c>
      <c r="BP48" s="417">
        <f>'Recycling - Case 2'!BW118</f>
        <v>0.71177557332963437</v>
      </c>
      <c r="BQ48" s="1144">
        <f>'Recycling - Case 2'!BX118</f>
        <v>36.022455593038394</v>
      </c>
      <c r="BR48" s="1101">
        <f>'Recycling - Case 2'!BY118</f>
        <v>82.721231949861661</v>
      </c>
      <c r="BS48" s="417">
        <f>'Recycling - Case 2'!BZ118</f>
        <v>0.71177557332963437</v>
      </c>
      <c r="BT48" s="1144">
        <f>'Recycling - Case 2'!CA118</f>
        <v>36.022455593038394</v>
      </c>
      <c r="BU48" s="1102">
        <f>'Recycling - Case 3'!BV118</f>
        <v>82.721231949861661</v>
      </c>
      <c r="BV48" s="417">
        <f>'Recycling - Case 3'!BW118</f>
        <v>0.71177557332963437</v>
      </c>
      <c r="BW48" s="1144">
        <f>'Recycling - Case 3'!BX118</f>
        <v>36.022455593038394</v>
      </c>
      <c r="BX48" s="1101">
        <f>'Recycling - Case 3'!BY118</f>
        <v>82.721231949861661</v>
      </c>
      <c r="BY48" s="417">
        <f>'Recycling - Case 3'!BZ118</f>
        <v>0.71177557332963437</v>
      </c>
      <c r="BZ48" s="1144">
        <f>'Recycling - Case 3'!CA118</f>
        <v>36.022455593038394</v>
      </c>
      <c r="CA48" s="596">
        <v>2038</v>
      </c>
      <c r="CB48" s="649">
        <f>'Recycling - Case 1'!CB118</f>
        <v>0.3432238595609628</v>
      </c>
      <c r="CC48" s="417">
        <f>'Recycling - Case 1'!CC118</f>
        <v>0.35611369077654575</v>
      </c>
      <c r="CD48" s="417">
        <f>'Recycling - Case 1'!CD118</f>
        <v>0.3432238595609628</v>
      </c>
      <c r="CE48" s="525">
        <f>'Recycling - Case 1'!CE118</f>
        <v>0.35611369077654575</v>
      </c>
      <c r="CF48" s="649">
        <f>'Recycling - Case 2'!CB118</f>
        <v>0.35126626747362921</v>
      </c>
      <c r="CG48" s="417">
        <f>'Recycling - Case 2'!CC118</f>
        <v>0.35611369077654575</v>
      </c>
      <c r="CH48" s="417">
        <f>'Recycling - Case 2'!CD118</f>
        <v>0.35126626747362921</v>
      </c>
      <c r="CI48" s="525">
        <f>'Recycling - Case 2'!CE118</f>
        <v>0.35611369077654575</v>
      </c>
      <c r="CJ48" s="649">
        <f>'Recycling - Case 3'!CB118</f>
        <v>0.35126626747362921</v>
      </c>
      <c r="CK48" s="417">
        <f>'Recycling - Case 3'!CC118</f>
        <v>0.35611369077654575</v>
      </c>
      <c r="CL48" s="417">
        <f>'Recycling - Case 3'!CD118</f>
        <v>0.35126626747362921</v>
      </c>
      <c r="CM48" s="525">
        <f>'Recycling - Case 3'!CE118</f>
        <v>0.35611369077654575</v>
      </c>
    </row>
    <row r="49" spans="1:91">
      <c r="A49" s="4">
        <f>'Input data'!A138</f>
        <v>2038</v>
      </c>
      <c r="B49" s="4"/>
      <c r="C49" s="769">
        <f>'4A SWD Case 1'!BG108</f>
        <v>432.10886092528455</v>
      </c>
      <c r="D49" s="3">
        <f>'4B Biological treatment '!T102</f>
        <v>0.8006846872980028</v>
      </c>
      <c r="E49" s="1159">
        <f>'4B Biological treatment '!U102</f>
        <v>36.030810928410119</v>
      </c>
      <c r="F49" s="1159">
        <f>'4B Biological treatment '!W102</f>
        <v>2.1618486557046075</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9074.2860794309763</v>
      </c>
      <c r="M49" s="772">
        <f t="shared" si="70"/>
        <v>16.81437843325806</v>
      </c>
      <c r="N49" s="771">
        <f t="shared" si="71"/>
        <v>1426.8201127650409</v>
      </c>
      <c r="O49" s="773">
        <f t="shared" si="72"/>
        <v>137.79108332877814</v>
      </c>
      <c r="P49" s="771">
        <f t="shared" si="73"/>
        <v>5353.0360506752186</v>
      </c>
      <c r="Q49" s="519">
        <f t="shared" si="74"/>
        <v>9074.2860794309763</v>
      </c>
      <c r="R49" s="521">
        <f t="shared" si="75"/>
        <v>1443.634491198299</v>
      </c>
      <c r="S49" s="518">
        <f t="shared" si="76"/>
        <v>137.79108332877814</v>
      </c>
      <c r="T49" s="519">
        <f t="shared" si="77"/>
        <v>5353.0360506752186</v>
      </c>
      <c r="U49" s="519">
        <f t="shared" si="78"/>
        <v>16008.747704633273</v>
      </c>
      <c r="V49" s="3"/>
      <c r="W49" s="596">
        <f t="shared" si="79"/>
        <v>2039</v>
      </c>
      <c r="X49" s="1101">
        <f t="shared" si="80"/>
        <v>8767.0638224883332</v>
      </c>
      <c r="Y49" s="1102">
        <f t="shared" si="81"/>
        <v>1456.9458638168933</v>
      </c>
      <c r="Z49" s="1102">
        <f t="shared" si="82"/>
        <v>131.35405873525082</v>
      </c>
      <c r="AA49" s="1102">
        <f t="shared" si="83"/>
        <v>5431.8381484682886</v>
      </c>
      <c r="AB49" s="1144">
        <f t="shared" si="22"/>
        <v>15787.201893508765</v>
      </c>
      <c r="AC49" s="1425" t="str">
        <f>IF(OR('Recycling - Case 1'!AC119="No",'Recycling - Case 1'!T159="No"), "No", "Yes")</f>
        <v>No</v>
      </c>
      <c r="AD49" s="1101">
        <f t="shared" si="84"/>
        <v>8767.0638224883332</v>
      </c>
      <c r="AE49" s="1102">
        <f t="shared" si="85"/>
        <v>1456.9458638168933</v>
      </c>
      <c r="AF49" s="1102">
        <f t="shared" si="86"/>
        <v>131.35405873525082</v>
      </c>
      <c r="AG49" s="1102">
        <f t="shared" si="87"/>
        <v>5431.8381484682886</v>
      </c>
      <c r="AH49" s="1144">
        <f t="shared" si="60"/>
        <v>15787.201893508765</v>
      </c>
      <c r="AI49" s="1425" t="str">
        <f>IF(OR('Recycling - Case 1'!AI30="No",'Recycling - Case 1'!Z159="No"), "No", "Yes")</f>
        <v>Yes</v>
      </c>
      <c r="AJ49" s="1101">
        <f t="shared" si="88"/>
        <v>7965.7106495994103</v>
      </c>
      <c r="AK49" s="1102">
        <f t="shared" si="89"/>
        <v>1456.9458638168933</v>
      </c>
      <c r="AL49" s="1102">
        <f t="shared" si="90"/>
        <v>96.653238724891821</v>
      </c>
      <c r="AM49" s="1102">
        <f t="shared" si="91"/>
        <v>5867.5666662364183</v>
      </c>
      <c r="AN49" s="1144">
        <f t="shared" si="92"/>
        <v>15386.876418377613</v>
      </c>
      <c r="AO49" s="1418" t="str">
        <f>IF(OR('Recycling - Case 2'!AC119="No",'Recycling - Case 2'!T159="No"), "No", "Yes")</f>
        <v>No</v>
      </c>
      <c r="AP49" s="1101">
        <f t="shared" si="93"/>
        <v>7965.7106495994103</v>
      </c>
      <c r="AQ49" s="1102">
        <f t="shared" si="94"/>
        <v>1456.9458638168933</v>
      </c>
      <c r="AR49" s="1102">
        <f t="shared" si="95"/>
        <v>96.653238724891821</v>
      </c>
      <c r="AS49" s="1102">
        <f t="shared" si="96"/>
        <v>5867.5666662364183</v>
      </c>
      <c r="AT49" s="1144">
        <f t="shared" si="37"/>
        <v>15386.876418377613</v>
      </c>
      <c r="AU49" s="1425" t="str">
        <f>IF(OR('Recycling - Case 2'!AC119="No",'Recycling - Case 2'!T199="No"), "No", "Yes")</f>
        <v>No</v>
      </c>
      <c r="AV49" s="1101">
        <f t="shared" si="63"/>
        <v>7966.8606143535426</v>
      </c>
      <c r="AW49" s="1102">
        <f t="shared" si="64"/>
        <v>884.83401047115808</v>
      </c>
      <c r="AX49" s="1102">
        <f t="shared" si="65"/>
        <v>96.653238724891821</v>
      </c>
      <c r="AY49" s="1102">
        <f t="shared" si="66"/>
        <v>5867.5666662364183</v>
      </c>
      <c r="AZ49" s="1144">
        <f t="shared" si="67"/>
        <v>14815.91452978601</v>
      </c>
      <c r="BA49" s="1425" t="str">
        <f>IF(OR('Recycling - Case 3'!AC119="No",'Recycling - Case 3'!T159="No"), "No", "Yes")</f>
        <v>No</v>
      </c>
      <c r="BB49" s="1101">
        <f t="shared" si="97"/>
        <v>7966.8606143535426</v>
      </c>
      <c r="BC49" s="1102">
        <f t="shared" si="98"/>
        <v>884.83401047115808</v>
      </c>
      <c r="BD49" s="1102">
        <f t="shared" si="99"/>
        <v>96.653238724891821</v>
      </c>
      <c r="BE49" s="1102">
        <f t="shared" si="100"/>
        <v>5867.5666662364183</v>
      </c>
      <c r="BF49" s="1144">
        <f t="shared" si="47"/>
        <v>14815.91452978601</v>
      </c>
      <c r="BG49" s="1425" t="str">
        <f>IF(OR('Recycling - Case 3'!AC119="No",'Recycling - Case 3'!T199="No"), "No", "Yes")</f>
        <v>No</v>
      </c>
      <c r="BH49" s="596">
        <f t="shared" si="48"/>
        <v>2039</v>
      </c>
      <c r="BI49" s="1102">
        <f>'Recycling - Case 1'!BV119</f>
        <v>80.962886129606133</v>
      </c>
      <c r="BJ49" s="417">
        <f>'Recycling - Case 1'!BW119</f>
        <v>0.62672325205664392</v>
      </c>
      <c r="BK49" s="1144">
        <f>'Recycling - Case 1'!BX119</f>
        <v>33.319340955425204</v>
      </c>
      <c r="BL49" s="1101">
        <f>'Recycling - Case 1'!BY119</f>
        <v>80.962886129606133</v>
      </c>
      <c r="BM49" s="417">
        <f>'Recycling - Case 1'!BZ119</f>
        <v>0.62672325205664392</v>
      </c>
      <c r="BN49" s="1144">
        <f>'Recycling - Case 1'!CA119</f>
        <v>33.319340955425204</v>
      </c>
      <c r="BO49" s="1102">
        <f>'Recycling - Case 2'!BV119</f>
        <v>80.958253982117924</v>
      </c>
      <c r="BP49" s="417">
        <f>'Recycling - Case 2'!BW119</f>
        <v>0.72553248400644432</v>
      </c>
      <c r="BQ49" s="1144">
        <f>'Recycling - Case 2'!BX119</f>
        <v>33.319340955425204</v>
      </c>
      <c r="BR49" s="1101">
        <f>'Recycling - Case 2'!BY119</f>
        <v>80.958253982117924</v>
      </c>
      <c r="BS49" s="417">
        <f>'Recycling - Case 2'!BZ119</f>
        <v>0.72553248400644432</v>
      </c>
      <c r="BT49" s="1144">
        <f>'Recycling - Case 2'!CA119</f>
        <v>33.319340955425204</v>
      </c>
      <c r="BU49" s="1102">
        <f>'Recycling - Case 3'!BV119</f>
        <v>80.958253982117924</v>
      </c>
      <c r="BV49" s="417">
        <f>'Recycling - Case 3'!BW119</f>
        <v>0.72553248400644432</v>
      </c>
      <c r="BW49" s="1144">
        <f>'Recycling - Case 3'!BX119</f>
        <v>33.319340955425204</v>
      </c>
      <c r="BX49" s="1101">
        <f>'Recycling - Case 3'!BY119</f>
        <v>80.958253982117924</v>
      </c>
      <c r="BY49" s="417">
        <f>'Recycling - Case 3'!BZ119</f>
        <v>0.72553248400644432</v>
      </c>
      <c r="BZ49" s="1144">
        <f>'Recycling - Case 3'!CA119</f>
        <v>33.319340955425204</v>
      </c>
      <c r="CA49" s="596">
        <v>2039</v>
      </c>
      <c r="CB49" s="649">
        <f>'Recycling - Case 1'!CB119</f>
        <v>0.35350649570399229</v>
      </c>
      <c r="CC49" s="417">
        <f>'Recycling - Case 1'!CC119</f>
        <v>0.3705105553358814</v>
      </c>
      <c r="CD49" s="417">
        <f>'Recycling - Case 1'!CD119</f>
        <v>0.35350649570399229</v>
      </c>
      <c r="CE49" s="525">
        <f>'Recycling - Case 1'!CE119</f>
        <v>0.3705105553358814</v>
      </c>
      <c r="CF49" s="649">
        <f>'Recycling - Case 2'!CB119</f>
        <v>0.35366058307858594</v>
      </c>
      <c r="CG49" s="417">
        <f>'Recycling - Case 2'!CC119</f>
        <v>0.3705105553358814</v>
      </c>
      <c r="CH49" s="417">
        <f>'Recycling - Case 2'!CD119</f>
        <v>0.35366058307858594</v>
      </c>
      <c r="CI49" s="525">
        <f>'Recycling - Case 2'!CE119</f>
        <v>0.3705105553358814</v>
      </c>
      <c r="CJ49" s="649">
        <f>'Recycling - Case 3'!CB119</f>
        <v>0.35366058307858594</v>
      </c>
      <c r="CK49" s="417">
        <f>'Recycling - Case 3'!CC119</f>
        <v>0.3705105553358814</v>
      </c>
      <c r="CL49" s="417">
        <f>'Recycling - Case 3'!CD119</f>
        <v>0.35366058307858594</v>
      </c>
      <c r="CM49" s="525">
        <f>'Recycling - Case 3'!CE119</f>
        <v>0.3705105553358814</v>
      </c>
    </row>
    <row r="50" spans="1:91">
      <c r="A50" s="4">
        <f>'Input data'!A139</f>
        <v>2039</v>
      </c>
      <c r="B50" s="4"/>
      <c r="C50" s="769">
        <f>'4A SWD Case 1'!BG109</f>
        <v>417.47922964230162</v>
      </c>
      <c r="D50" s="3">
        <f>'4B Biological treatment '!T103</f>
        <v>0.80806758947137736</v>
      </c>
      <c r="E50" s="1159">
        <f>'4B Biological treatment '!U103</f>
        <v>36.36304152621198</v>
      </c>
      <c r="F50" s="1159">
        <f>'4B Biological treatment '!W103</f>
        <v>2.1817824915727186</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8767.0638224883332</v>
      </c>
      <c r="M50" s="772">
        <f t="shared" si="70"/>
        <v>16.969419378898923</v>
      </c>
      <c r="N50" s="771">
        <f t="shared" si="71"/>
        <v>1439.9764444379944</v>
      </c>
      <c r="O50" s="773">
        <f t="shared" si="72"/>
        <v>131.35405873525082</v>
      </c>
      <c r="P50" s="771">
        <f t="shared" si="73"/>
        <v>5431.8381484682886</v>
      </c>
      <c r="Q50" s="519">
        <f t="shared" si="74"/>
        <v>8767.0638224883332</v>
      </c>
      <c r="R50" s="521">
        <f t="shared" si="75"/>
        <v>1456.9458638168933</v>
      </c>
      <c r="S50" s="518">
        <f t="shared" si="76"/>
        <v>131.35405873525082</v>
      </c>
      <c r="T50" s="519">
        <f t="shared" si="77"/>
        <v>5431.8381484682886</v>
      </c>
      <c r="U50" s="519">
        <f t="shared" si="78"/>
        <v>15787.201893508765</v>
      </c>
      <c r="V50" s="3"/>
      <c r="W50" s="596">
        <f t="shared" si="79"/>
        <v>2040</v>
      </c>
      <c r="X50" s="1101">
        <f t="shared" si="80"/>
        <v>8470.5539870865468</v>
      </c>
      <c r="Y50" s="1102">
        <f t="shared" si="81"/>
        <v>1470.5240645873137</v>
      </c>
      <c r="Z50" s="1102">
        <f t="shared" si="82"/>
        <v>124.94496389699975</v>
      </c>
      <c r="AA50" s="1102">
        <f t="shared" si="83"/>
        <v>5511.507172078449</v>
      </c>
      <c r="AB50" s="1144">
        <f t="shared" si="22"/>
        <v>15577.530187649309</v>
      </c>
      <c r="AC50" s="1425" t="str">
        <f>IF(OR('Recycling - Case 1'!AC120="No",'Recycling - Case 1'!T160="No"), "No", "Yes")</f>
        <v>No</v>
      </c>
      <c r="AD50" s="1101">
        <f t="shared" si="84"/>
        <v>8470.5539870865468</v>
      </c>
      <c r="AE50" s="1102">
        <f t="shared" si="85"/>
        <v>1470.5240645873137</v>
      </c>
      <c r="AF50" s="1102">
        <f t="shared" si="86"/>
        <v>124.94496389699975</v>
      </c>
      <c r="AG50" s="1102">
        <f t="shared" si="87"/>
        <v>5511.507172078449</v>
      </c>
      <c r="AH50" s="1144">
        <f t="shared" si="60"/>
        <v>15577.530187649309</v>
      </c>
      <c r="AI50" s="1425" t="str">
        <f>IF(OR('Recycling - Case 1'!AI31="No",'Recycling - Case 1'!Z160="No"), "No", "Yes")</f>
        <v>Yes</v>
      </c>
      <c r="AJ50" s="1101">
        <f t="shared" si="88"/>
        <v>7674.5530811209455</v>
      </c>
      <c r="AK50" s="1102">
        <f t="shared" si="89"/>
        <v>1470.5240645873137</v>
      </c>
      <c r="AL50" s="1102">
        <f t="shared" si="90"/>
        <v>96.424392766634725</v>
      </c>
      <c r="AM50" s="1102">
        <f t="shared" si="91"/>
        <v>5910.5240397260632</v>
      </c>
      <c r="AN50" s="1144">
        <f t="shared" si="92"/>
        <v>15152.025578200955</v>
      </c>
      <c r="AO50" s="1418" t="str">
        <f>IF(OR('Recycling - Case 2'!AC120="No",'Recycling - Case 2'!T160="No"), "No", "Yes")</f>
        <v>No</v>
      </c>
      <c r="AP50" s="1101">
        <f t="shared" si="93"/>
        <v>7674.5530811209455</v>
      </c>
      <c r="AQ50" s="1102">
        <f t="shared" si="94"/>
        <v>1470.5240645873137</v>
      </c>
      <c r="AR50" s="1102">
        <f t="shared" si="95"/>
        <v>96.424392766634725</v>
      </c>
      <c r="AS50" s="1102">
        <f t="shared" si="96"/>
        <v>5910.5240397260632</v>
      </c>
      <c r="AT50" s="1144">
        <f t="shared" si="37"/>
        <v>15152.025578200955</v>
      </c>
      <c r="AU50" s="1425" t="str">
        <f>IF(OR('Recycling - Case 2'!AC120="No",'Recycling - Case 2'!T200="No"), "No", "Yes")</f>
        <v>No</v>
      </c>
      <c r="AV50" s="1101">
        <f t="shared" si="63"/>
        <v>7675.7576370515608</v>
      </c>
      <c r="AW50" s="1102">
        <f t="shared" si="64"/>
        <v>893.08033872607234</v>
      </c>
      <c r="AX50" s="1102">
        <f t="shared" si="65"/>
        <v>96.424392766634725</v>
      </c>
      <c r="AY50" s="1102">
        <f t="shared" si="66"/>
        <v>5910.5240397260632</v>
      </c>
      <c r="AZ50" s="1144">
        <f t="shared" si="67"/>
        <v>14575.786408270331</v>
      </c>
      <c r="BA50" s="1425" t="str">
        <f>IF(OR('Recycling - Case 3'!AC120="No",'Recycling - Case 3'!T160="No"), "No", "Yes")</f>
        <v>No</v>
      </c>
      <c r="BB50" s="1101">
        <f t="shared" si="97"/>
        <v>7675.7576370515608</v>
      </c>
      <c r="BC50" s="1102">
        <f t="shared" si="98"/>
        <v>893.08033872607234</v>
      </c>
      <c r="BD50" s="1102">
        <f t="shared" si="99"/>
        <v>96.424392766634725</v>
      </c>
      <c r="BE50" s="1102">
        <f t="shared" si="100"/>
        <v>5910.5240397260632</v>
      </c>
      <c r="BF50" s="1144">
        <f t="shared" si="47"/>
        <v>14575.786408270331</v>
      </c>
      <c r="BG50" s="1425" t="str">
        <f>IF(OR('Recycling - Case 3'!AC120="No",'Recycling - Case 3'!T200="No"), "No", "Yes")</f>
        <v>No</v>
      </c>
      <c r="BH50" s="596">
        <f t="shared" si="48"/>
        <v>2040</v>
      </c>
      <c r="BI50" s="1102">
        <f>'Recycling - Case 1'!BV120</f>
        <v>78.982666415406854</v>
      </c>
      <c r="BJ50" s="417">
        <f>'Recycling - Case 1'!BW120</f>
        <v>0.64686035655531005</v>
      </c>
      <c r="BK50" s="1144">
        <f>'Recycling - Case 1'!BX120</f>
        <v>30.616226317812025</v>
      </c>
      <c r="BL50" s="1101">
        <f>'Recycling - Case 1'!BY120</f>
        <v>78.982666415406854</v>
      </c>
      <c r="BM50" s="417">
        <f>'Recycling - Case 1'!BZ120</f>
        <v>0.64686035655531005</v>
      </c>
      <c r="BN50" s="1144">
        <f>'Recycling - Case 1'!CA120</f>
        <v>30.616226317812025</v>
      </c>
      <c r="BO50" s="1102">
        <f>'Recycling - Case 2'!BV120</f>
        <v>79.213274048230815</v>
      </c>
      <c r="BP50" s="417">
        <f>'Recycling - Case 2'!BW120</f>
        <v>0.73996098085104411</v>
      </c>
      <c r="BQ50" s="1144">
        <f>'Recycling - Case 2'!BX120</f>
        <v>30.616226317812025</v>
      </c>
      <c r="BR50" s="1101">
        <f>'Recycling - Case 2'!BY120</f>
        <v>79.213274048230815</v>
      </c>
      <c r="BS50" s="417">
        <f>'Recycling - Case 2'!BZ120</f>
        <v>0.73996098085104411</v>
      </c>
      <c r="BT50" s="1144">
        <f>'Recycling - Case 2'!CA120</f>
        <v>30.616226317812025</v>
      </c>
      <c r="BU50" s="1102">
        <f>'Recycling - Case 3'!BV120</f>
        <v>79.213274048230815</v>
      </c>
      <c r="BV50" s="417">
        <f>'Recycling - Case 3'!BW120</f>
        <v>0.73996098085104411</v>
      </c>
      <c r="BW50" s="1144">
        <f>'Recycling - Case 3'!BX120</f>
        <v>30.616226317812025</v>
      </c>
      <c r="BX50" s="1101">
        <f>'Recycling - Case 3'!BY120</f>
        <v>79.213274048230815</v>
      </c>
      <c r="BY50" s="417">
        <f>'Recycling - Case 3'!BZ120</f>
        <v>0.73996098085104411</v>
      </c>
      <c r="BZ50" s="1144">
        <f>'Recycling - Case 3'!CA120</f>
        <v>30.616226317812025</v>
      </c>
      <c r="CA50" s="596">
        <v>2040</v>
      </c>
      <c r="CB50" s="649">
        <f>'Recycling - Case 1'!CB120</f>
        <v>0.36365151761921655</v>
      </c>
      <c r="CC50" s="417">
        <f>'Recycling - Case 1'!CC120</f>
        <v>0.38518297657395228</v>
      </c>
      <c r="CD50" s="417">
        <f>'Recycling - Case 1'!CD120</f>
        <v>0.36365151761921655</v>
      </c>
      <c r="CE50" s="525">
        <f>'Recycling - Case 1'!CE120</f>
        <v>0.38518297657395228</v>
      </c>
      <c r="CF50" s="649">
        <f>'Recycling - Case 2'!CB120</f>
        <v>0.3560361583119136</v>
      </c>
      <c r="CG50" s="417">
        <f>'Recycling - Case 2'!CC120</f>
        <v>0.38518297657395228</v>
      </c>
      <c r="CH50" s="417">
        <f>'Recycling - Case 2'!CD120</f>
        <v>0.3560361583119136</v>
      </c>
      <c r="CI50" s="525">
        <f>'Recycling - Case 2'!CE120</f>
        <v>0.38518297657395228</v>
      </c>
      <c r="CJ50" s="649">
        <f>'Recycling - Case 3'!CB120</f>
        <v>0.3560361583119136</v>
      </c>
      <c r="CK50" s="417">
        <f>'Recycling - Case 3'!CC120</f>
        <v>0.38518297657395228</v>
      </c>
      <c r="CL50" s="417">
        <f>'Recycling - Case 3'!CD120</f>
        <v>0.3560361583119136</v>
      </c>
      <c r="CM50" s="525">
        <f>'Recycling - Case 3'!CE120</f>
        <v>0.38518297657395228</v>
      </c>
    </row>
    <row r="51" spans="1:91">
      <c r="A51" s="4">
        <f>'Input data'!A140</f>
        <v>2040</v>
      </c>
      <c r="B51" s="4"/>
      <c r="C51" s="769">
        <f>'4A SWD Case 1'!BG110</f>
        <v>403.35971367078798</v>
      </c>
      <c r="D51" s="3">
        <f>'4B Biological treatment '!T104</f>
        <v>0.8155984828548607</v>
      </c>
      <c r="E51" s="1159">
        <f>'4B Biological treatment '!U104</f>
        <v>36.701931728468729</v>
      </c>
      <c r="F51" s="1159">
        <f>'4B Biological treatment '!W104</f>
        <v>2.2021159037081235</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8470.5539870865468</v>
      </c>
      <c r="M51" s="772">
        <f t="shared" si="70"/>
        <v>17.127568139952075</v>
      </c>
      <c r="N51" s="771">
        <f t="shared" si="71"/>
        <v>1453.3964964473616</v>
      </c>
      <c r="O51" s="773">
        <f t="shared" si="72"/>
        <v>124.94496389699975</v>
      </c>
      <c r="P51" s="771">
        <f t="shared" si="73"/>
        <v>5511.507172078449</v>
      </c>
      <c r="Q51" s="519">
        <f t="shared" si="74"/>
        <v>8470.5539870865468</v>
      </c>
      <c r="R51" s="521">
        <f t="shared" si="75"/>
        <v>1470.5240645873137</v>
      </c>
      <c r="S51" s="518">
        <f t="shared" si="76"/>
        <v>124.94496389699975</v>
      </c>
      <c r="T51" s="519">
        <f t="shared" si="77"/>
        <v>5511.507172078449</v>
      </c>
      <c r="U51" s="519">
        <f t="shared" si="78"/>
        <v>15577.530187649309</v>
      </c>
      <c r="V51" s="3"/>
      <c r="W51" s="596">
        <f t="shared" si="79"/>
        <v>2041</v>
      </c>
      <c r="X51" s="1101">
        <f t="shared" si="80"/>
        <v>8184.140795717216</v>
      </c>
      <c r="Y51" s="1102">
        <f t="shared" si="81"/>
        <v>1484.5901847948157</v>
      </c>
      <c r="Z51" s="1102">
        <f t="shared" si="82"/>
        <v>118.59896220497515</v>
      </c>
      <c r="AA51" s="1102">
        <f t="shared" si="83"/>
        <v>5585.8882679954158</v>
      </c>
      <c r="AB51" s="1144">
        <f t="shared" si="22"/>
        <v>15373.218210712421</v>
      </c>
      <c r="AC51" s="1425" t="str">
        <f>IF(OR('Recycling - Case 1'!AC121="No",'Recycling - Case 1'!T161="No"), "No", "Yes")</f>
        <v>Yes</v>
      </c>
      <c r="AD51" s="1101">
        <f t="shared" si="84"/>
        <v>8184.140795717216</v>
      </c>
      <c r="AE51" s="1102">
        <f t="shared" si="85"/>
        <v>1484.5901847948157</v>
      </c>
      <c r="AF51" s="1102">
        <f t="shared" si="86"/>
        <v>118.59896220497515</v>
      </c>
      <c r="AG51" s="1102">
        <f t="shared" si="87"/>
        <v>5585.8882679954158</v>
      </c>
      <c r="AH51" s="1144">
        <f t="shared" si="60"/>
        <v>15373.218210712421</v>
      </c>
      <c r="AI51" s="1425" t="str">
        <f>IF(OR('Recycling - Case 1'!AI32="No",'Recycling - Case 1'!Z161="No"), "No", "Yes")</f>
        <v>Yes</v>
      </c>
      <c r="AJ51" s="1101">
        <f t="shared" si="88"/>
        <v>7397.8010645522336</v>
      </c>
      <c r="AK51" s="1102">
        <f t="shared" si="89"/>
        <v>1484.5901847948157</v>
      </c>
      <c r="AL51" s="1102">
        <f t="shared" si="90"/>
        <v>96.232289152450377</v>
      </c>
      <c r="AM51" s="1102">
        <f t="shared" si="91"/>
        <v>5947.2338879558556</v>
      </c>
      <c r="AN51" s="1144">
        <f t="shared" si="92"/>
        <v>14925.857426455355</v>
      </c>
      <c r="AO51" s="1418" t="str">
        <f>IF(OR('Recycling - Case 2'!AC121="No",'Recycling - Case 2'!T161="No"), "No", "Yes")</f>
        <v>No</v>
      </c>
      <c r="AP51" s="1101">
        <f t="shared" si="93"/>
        <v>7397.8010645522336</v>
      </c>
      <c r="AQ51" s="1102">
        <f t="shared" si="94"/>
        <v>1484.5901847948157</v>
      </c>
      <c r="AR51" s="1102">
        <f t="shared" si="95"/>
        <v>96.232289152450377</v>
      </c>
      <c r="AS51" s="1102">
        <f t="shared" si="96"/>
        <v>5947.2338879558556</v>
      </c>
      <c r="AT51" s="1144">
        <f t="shared" si="37"/>
        <v>14925.857426455355</v>
      </c>
      <c r="AU51" s="1425" t="str">
        <f>IF(OR('Recycling - Case 2'!AC121="No",'Recycling - Case 2'!T201="No"), "No", "Yes")</f>
        <v>No</v>
      </c>
      <c r="AV51" s="1101">
        <f t="shared" si="63"/>
        <v>7399.0579224758285</v>
      </c>
      <c r="AW51" s="1102">
        <f t="shared" si="64"/>
        <v>901.62299076557031</v>
      </c>
      <c r="AX51" s="1102">
        <f t="shared" si="65"/>
        <v>96.232289152450349</v>
      </c>
      <c r="AY51" s="1102">
        <f t="shared" si="66"/>
        <v>5947.2338879558556</v>
      </c>
      <c r="AZ51" s="1144">
        <f t="shared" si="67"/>
        <v>14344.147090349705</v>
      </c>
      <c r="BA51" s="1425" t="str">
        <f>IF(OR('Recycling - Case 3'!AC121="No",'Recycling - Case 3'!T161="No"), "No", "Yes")</f>
        <v>No</v>
      </c>
      <c r="BB51" s="1101">
        <f t="shared" si="97"/>
        <v>7399.0579224758285</v>
      </c>
      <c r="BC51" s="1102">
        <f t="shared" si="98"/>
        <v>901.62299076557031</v>
      </c>
      <c r="BD51" s="1102">
        <f t="shared" si="99"/>
        <v>96.232289152450349</v>
      </c>
      <c r="BE51" s="1102">
        <f t="shared" si="100"/>
        <v>5947.2338879558556</v>
      </c>
      <c r="BF51" s="1144">
        <f t="shared" si="47"/>
        <v>14344.147090349705</v>
      </c>
      <c r="BG51" s="1425" t="str">
        <f>IF(OR('Recycling - Case 3'!AC121="No",'Recycling - Case 3'!T201="No"), "No", "Yes")</f>
        <v>No</v>
      </c>
      <c r="BH51" s="596">
        <f t="shared" si="48"/>
        <v>2041</v>
      </c>
      <c r="BI51" s="1102">
        <f>'Recycling - Case 1'!BV121</f>
        <v>77.290763090561157</v>
      </c>
      <c r="BJ51" s="417">
        <f>'Recycling - Case 1'!BW121</f>
        <v>0.66513479400517617</v>
      </c>
      <c r="BK51" s="1144">
        <f>'Recycling - Case 1'!BX121</f>
        <v>27.637545123285083</v>
      </c>
      <c r="BL51" s="1101">
        <f>'Recycling - Case 1'!BY121</f>
        <v>77.290763090561157</v>
      </c>
      <c r="BM51" s="417">
        <f>'Recycling - Case 1'!BZ121</f>
        <v>0.66513479400517617</v>
      </c>
      <c r="BN51" s="1144">
        <f>'Recycling - Case 1'!CA121</f>
        <v>27.637545123285083</v>
      </c>
      <c r="BO51" s="1102">
        <f>'Recycling - Case 2'!BV121</f>
        <v>77.21443571806013</v>
      </c>
      <c r="BP51" s="417">
        <f>'Recycling - Case 2'!BW121</f>
        <v>0.75637543426399323</v>
      </c>
      <c r="BQ51" s="1144">
        <f>'Recycling - Case 2'!BX121</f>
        <v>27.637545123285083</v>
      </c>
      <c r="BR51" s="1101">
        <f>'Recycling - Case 2'!BY121</f>
        <v>77.21443571806013</v>
      </c>
      <c r="BS51" s="417">
        <f>'Recycling - Case 2'!BZ121</f>
        <v>0.75637543426399323</v>
      </c>
      <c r="BT51" s="1144">
        <f>'Recycling - Case 2'!CA121</f>
        <v>27.637545123285083</v>
      </c>
      <c r="BU51" s="1102">
        <f>'Recycling - Case 3'!BV121</f>
        <v>77.21443571806013</v>
      </c>
      <c r="BV51" s="417">
        <f>'Recycling - Case 3'!BW121</f>
        <v>0.75637543426399323</v>
      </c>
      <c r="BW51" s="1144">
        <f>'Recycling - Case 3'!BX121</f>
        <v>27.637545123285083</v>
      </c>
      <c r="BX51" s="1101">
        <f>'Recycling - Case 3'!BY121</f>
        <v>77.21443571806013</v>
      </c>
      <c r="BY51" s="417">
        <f>'Recycling - Case 3'!BZ121</f>
        <v>0.75637543426399323</v>
      </c>
      <c r="BZ51" s="1144">
        <f>'Recycling - Case 3'!CA121</f>
        <v>27.637545123285083</v>
      </c>
      <c r="CA51" s="596">
        <v>2041</v>
      </c>
      <c r="CB51" s="649">
        <f>'Recycling - Case 1'!CB121</f>
        <v>0.37326134680596657</v>
      </c>
      <c r="CC51" s="417">
        <f>'Recycling - Case 1'!CC121</f>
        <v>0.39571446511222264</v>
      </c>
      <c r="CD51" s="417">
        <f>'Recycling - Case 1'!CD121</f>
        <v>0.37326134680596657</v>
      </c>
      <c r="CE51" s="525">
        <f>'Recycling - Case 1'!CE121</f>
        <v>0.39571446511222264</v>
      </c>
      <c r="CF51" s="649">
        <f>'Recycling - Case 2'!CB121</f>
        <v>0.35803801704304605</v>
      </c>
      <c r="CG51" s="417">
        <f>'Recycling - Case 2'!CC121</f>
        <v>0.40132370274544493</v>
      </c>
      <c r="CH51" s="417">
        <f>'Recycling - Case 2'!CD121</f>
        <v>0.35803801704304605</v>
      </c>
      <c r="CI51" s="525">
        <f>'Recycling - Case 2'!CE121</f>
        <v>0.40132370274544493</v>
      </c>
      <c r="CJ51" s="649">
        <f>'Recycling - Case 3'!CB121</f>
        <v>0.35803801704304605</v>
      </c>
      <c r="CK51" s="417">
        <f>'Recycling - Case 3'!CC121</f>
        <v>0.40132370274544493</v>
      </c>
      <c r="CL51" s="417">
        <f>'Recycling - Case 3'!CD121</f>
        <v>0.35803801704304605</v>
      </c>
      <c r="CM51" s="525">
        <f>'Recycling - Case 3'!CE121</f>
        <v>0.40132370274544493</v>
      </c>
    </row>
    <row r="52" spans="1:91">
      <c r="A52" s="4">
        <f>'Input data'!A141</f>
        <v>2041</v>
      </c>
      <c r="B52" s="4"/>
      <c r="C52" s="769">
        <f>'4A SWD Case 1'!BG111</f>
        <v>389.7209902722484</v>
      </c>
      <c r="D52" s="3">
        <f>'4B Biological treatment '!T105</f>
        <v>0.82339999156673094</v>
      </c>
      <c r="E52" s="1159">
        <f>'4B Biological treatment '!U105</f>
        <v>37.052999620502888</v>
      </c>
      <c r="F52" s="1159">
        <f>'4B Biological treatment '!W105</f>
        <v>2.2231799772301732</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8184.140795717216</v>
      </c>
      <c r="M52" s="772">
        <f t="shared" si="70"/>
        <v>17.291399822901351</v>
      </c>
      <c r="N52" s="771">
        <f t="shared" si="71"/>
        <v>1467.2987849719143</v>
      </c>
      <c r="O52" s="773">
        <f t="shared" si="72"/>
        <v>118.59896220497515</v>
      </c>
      <c r="P52" s="771">
        <f t="shared" si="73"/>
        <v>5585.8882679954158</v>
      </c>
      <c r="Q52" s="519">
        <f t="shared" si="74"/>
        <v>8184.140795717216</v>
      </c>
      <c r="R52" s="521">
        <f t="shared" si="75"/>
        <v>1484.5901847948157</v>
      </c>
      <c r="S52" s="518">
        <f t="shared" si="76"/>
        <v>118.59896220497515</v>
      </c>
      <c r="T52" s="519">
        <f t="shared" si="77"/>
        <v>5585.8882679954158</v>
      </c>
      <c r="U52" s="519">
        <f t="shared" si="78"/>
        <v>15373.218210712421</v>
      </c>
      <c r="V52" s="3"/>
      <c r="W52" s="596">
        <f t="shared" si="79"/>
        <v>2042</v>
      </c>
      <c r="X52" s="1101">
        <f t="shared" si="80"/>
        <v>7909.9295084673377</v>
      </c>
      <c r="Y52" s="1102">
        <f t="shared" si="81"/>
        <v>1499.3506298193061</v>
      </c>
      <c r="Z52" s="1102">
        <f t="shared" si="82"/>
        <v>112.27558743164121</v>
      </c>
      <c r="AA52" s="1102">
        <f t="shared" si="83"/>
        <v>5660.9807054541461</v>
      </c>
      <c r="AB52" s="1144">
        <f t="shared" si="22"/>
        <v>15182.53643117243</v>
      </c>
      <c r="AC52" s="1425" t="str">
        <f>IF(OR('Recycling - Case 1'!AC122="No",'Recycling - Case 1'!T162="No"), "No", "Yes")</f>
        <v>Yes</v>
      </c>
      <c r="AD52" s="1101">
        <f t="shared" si="84"/>
        <v>7909.9295084673377</v>
      </c>
      <c r="AE52" s="1102">
        <f t="shared" si="85"/>
        <v>1499.3506298193061</v>
      </c>
      <c r="AF52" s="1102">
        <f t="shared" si="86"/>
        <v>112.27558743164121</v>
      </c>
      <c r="AG52" s="1102">
        <f t="shared" si="87"/>
        <v>5660.9807054541461</v>
      </c>
      <c r="AH52" s="1144">
        <f t="shared" si="60"/>
        <v>15182.53643117243</v>
      </c>
      <c r="AI52" s="1425" t="str">
        <f>IF(OR('Recycling - Case 1'!AI33="No",'Recycling - Case 1'!Z162="No"), "No", "Yes")</f>
        <v>Yes</v>
      </c>
      <c r="AJ52" s="1101">
        <f t="shared" si="88"/>
        <v>7134.7158978782481</v>
      </c>
      <c r="AK52" s="1102">
        <f t="shared" si="89"/>
        <v>1499.3506298193061</v>
      </c>
      <c r="AL52" s="1102">
        <f t="shared" si="90"/>
        <v>96.042128189602451</v>
      </c>
      <c r="AM52" s="1102">
        <f t="shared" si="91"/>
        <v>5984.171738465644</v>
      </c>
      <c r="AN52" s="1144">
        <f t="shared" si="92"/>
        <v>14714.280394352802</v>
      </c>
      <c r="AO52" s="1418" t="str">
        <f>IF(OR('Recycling - Case 2'!AC122="No",'Recycling - Case 2'!T162="No"), "No", "Yes")</f>
        <v>No</v>
      </c>
      <c r="AP52" s="1101">
        <f t="shared" si="93"/>
        <v>7134.7158978782481</v>
      </c>
      <c r="AQ52" s="1102">
        <f t="shared" si="94"/>
        <v>1499.3506298193061</v>
      </c>
      <c r="AR52" s="1102">
        <f t="shared" si="95"/>
        <v>96.042128189602451</v>
      </c>
      <c r="AS52" s="1102">
        <f t="shared" si="96"/>
        <v>5984.171738465644</v>
      </c>
      <c r="AT52" s="1144">
        <f t="shared" si="37"/>
        <v>14714.280394352802</v>
      </c>
      <c r="AU52" s="1425" t="str">
        <f>IF(OR('Recycling - Case 2'!AC122="No",'Recycling - Case 2'!T202="No"), "No", "Yes")</f>
        <v>No</v>
      </c>
      <c r="AV52" s="1101">
        <f t="shared" si="63"/>
        <v>7136.0227724913757</v>
      </c>
      <c r="AW52" s="1102">
        <f t="shared" si="64"/>
        <v>910.5873209385137</v>
      </c>
      <c r="AX52" s="1102">
        <f t="shared" si="65"/>
        <v>96.042128189602451</v>
      </c>
      <c r="AY52" s="1102">
        <f t="shared" si="66"/>
        <v>5984.171738465644</v>
      </c>
      <c r="AZ52" s="1144">
        <f t="shared" si="67"/>
        <v>14126.823960085136</v>
      </c>
      <c r="BA52" s="1425" t="str">
        <f>IF(OR('Recycling - Case 3'!AC122="No",'Recycling - Case 3'!T162="No"), "No", "Yes")</f>
        <v>No</v>
      </c>
      <c r="BB52" s="1101">
        <f t="shared" si="97"/>
        <v>7136.0227724913757</v>
      </c>
      <c r="BC52" s="1102">
        <f t="shared" si="98"/>
        <v>910.5873209385137</v>
      </c>
      <c r="BD52" s="1102">
        <f t="shared" si="99"/>
        <v>96.042128189602451</v>
      </c>
      <c r="BE52" s="1102">
        <f t="shared" si="100"/>
        <v>5984.171738465644</v>
      </c>
      <c r="BF52" s="1144">
        <f t="shared" si="47"/>
        <v>14126.823960085136</v>
      </c>
      <c r="BG52" s="1425" t="str">
        <f>IF(OR('Recycling - Case 3'!AC122="No",'Recycling - Case 3'!T202="No"), "No", "Yes")</f>
        <v>No</v>
      </c>
      <c r="BH52" s="596">
        <f t="shared" si="48"/>
        <v>2042</v>
      </c>
      <c r="BI52" s="1102">
        <f>'Recycling - Case 1'!BV122</f>
        <v>76.254819299924904</v>
      </c>
      <c r="BJ52" s="417">
        <f>'Recycling - Case 1'!BW122</f>
        <v>0.67894358058491122</v>
      </c>
      <c r="BK52" s="1144">
        <f>'Recycling - Case 1'!BX122</f>
        <v>24.658863928758134</v>
      </c>
      <c r="BL52" s="1101">
        <f>'Recycling - Case 1'!BY122</f>
        <v>76.254819299924904</v>
      </c>
      <c r="BM52" s="417">
        <f>'Recycling - Case 1'!BZ122</f>
        <v>0.67894358058491122</v>
      </c>
      <c r="BN52" s="1144">
        <f>'Recycling - Case 1'!CA122</f>
        <v>24.658863928758134</v>
      </c>
      <c r="BO52" s="1102">
        <f>'Recycling - Case 2'!BV122</f>
        <v>75.261398143105524</v>
      </c>
      <c r="BP52" s="417">
        <f>'Recycling - Case 2'!BW122</f>
        <v>0.77380004791730583</v>
      </c>
      <c r="BQ52" s="1144">
        <f>'Recycling - Case 2'!BX122</f>
        <v>24.658863928758134</v>
      </c>
      <c r="BR52" s="1101">
        <f>'Recycling - Case 2'!BY122</f>
        <v>75.261398143105524</v>
      </c>
      <c r="BS52" s="417">
        <f>'Recycling - Case 2'!BZ122</f>
        <v>0.77380004791730583</v>
      </c>
      <c r="BT52" s="1144">
        <f>'Recycling - Case 2'!CA122</f>
        <v>24.658863928758134</v>
      </c>
      <c r="BU52" s="1102">
        <f>'Recycling - Case 3'!BV122</f>
        <v>75.261398143105524</v>
      </c>
      <c r="BV52" s="417">
        <f>'Recycling - Case 3'!BW122</f>
        <v>0.77380004791730583</v>
      </c>
      <c r="BW52" s="1144">
        <f>'Recycling - Case 3'!BX122</f>
        <v>24.658863928758134</v>
      </c>
      <c r="BX52" s="1101">
        <f>'Recycling - Case 3'!BY122</f>
        <v>75.261398143105524</v>
      </c>
      <c r="BY52" s="417">
        <f>'Recycling - Case 3'!BZ122</f>
        <v>0.77380004791730583</v>
      </c>
      <c r="BZ52" s="1144">
        <f>'Recycling - Case 3'!CA122</f>
        <v>24.658863928758134</v>
      </c>
      <c r="CA52" s="596">
        <v>2042</v>
      </c>
      <c r="CB52" s="649">
        <f>'Recycling - Case 1'!CB122</f>
        <v>0.38275965270757828</v>
      </c>
      <c r="CC52" s="417">
        <f>'Recycling - Case 1'!CC122</f>
        <v>0.40023160124918911</v>
      </c>
      <c r="CD52" s="417">
        <f>'Recycling - Case 1'!CD122</f>
        <v>0.38275965270757828</v>
      </c>
      <c r="CE52" s="525">
        <f>'Recycling - Case 1'!CE122</f>
        <v>0.40023160124918911</v>
      </c>
      <c r="CF52" s="649">
        <f>'Recycling - Case 2'!CB122</f>
        <v>0.36002659202487586</v>
      </c>
      <c r="CG52" s="417">
        <f>'Recycling - Case 2'!CC122</f>
        <v>0.41791581138208178</v>
      </c>
      <c r="CH52" s="417">
        <f>'Recycling - Case 2'!CD122</f>
        <v>0.36002659202487586</v>
      </c>
      <c r="CI52" s="525">
        <f>'Recycling - Case 2'!CE122</f>
        <v>0.41791581138208178</v>
      </c>
      <c r="CJ52" s="649">
        <f>'Recycling - Case 3'!CB122</f>
        <v>0.36002659202487586</v>
      </c>
      <c r="CK52" s="417">
        <f>'Recycling - Case 3'!CC122</f>
        <v>0.41791581138208178</v>
      </c>
      <c r="CL52" s="417">
        <f>'Recycling - Case 3'!CD122</f>
        <v>0.36002659202487586</v>
      </c>
      <c r="CM52" s="525">
        <f>'Recycling - Case 3'!CE122</f>
        <v>0.41791581138208178</v>
      </c>
    </row>
    <row r="53" spans="1:91">
      <c r="A53" s="4">
        <f>'Input data'!A142</f>
        <v>2042</v>
      </c>
      <c r="B53" s="4"/>
      <c r="C53" s="769">
        <f>'4A SWD Case 1'!BG112</f>
        <v>376.66330992701609</v>
      </c>
      <c r="D53" s="3">
        <f>'4B Biological treatment '!T106</f>
        <v>0.8315865944643962</v>
      </c>
      <c r="E53" s="1159">
        <f>'4B Biological treatment '!U106</f>
        <v>37.42139675089782</v>
      </c>
      <c r="F53" s="1159">
        <f>'4B Biological treatment '!W106</f>
        <v>2.2452838050538695</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7909.9295084673377</v>
      </c>
      <c r="M53" s="772">
        <f t="shared" si="70"/>
        <v>17.463318483752321</v>
      </c>
      <c r="N53" s="771">
        <f t="shared" si="71"/>
        <v>1481.8873113355537</v>
      </c>
      <c r="O53" s="773">
        <f t="shared" si="72"/>
        <v>112.27558743164121</v>
      </c>
      <c r="P53" s="771">
        <f t="shared" si="73"/>
        <v>5660.9807054541461</v>
      </c>
      <c r="Q53" s="519">
        <f t="shared" si="74"/>
        <v>7909.9295084673377</v>
      </c>
      <c r="R53" s="521">
        <f t="shared" si="75"/>
        <v>1499.3506298193061</v>
      </c>
      <c r="S53" s="518">
        <f t="shared" si="76"/>
        <v>112.27558743164121</v>
      </c>
      <c r="T53" s="519">
        <f t="shared" si="77"/>
        <v>5660.9807054541461</v>
      </c>
      <c r="U53" s="519">
        <f t="shared" si="78"/>
        <v>15182.53643117243</v>
      </c>
      <c r="V53" s="3"/>
      <c r="W53" s="596">
        <f t="shared" si="79"/>
        <v>2043</v>
      </c>
      <c r="X53" s="1101">
        <f t="shared" si="80"/>
        <v>7650.4149972007954</v>
      </c>
      <c r="Y53" s="1102">
        <f t="shared" si="81"/>
        <v>1514.9630472741294</v>
      </c>
      <c r="Z53" s="1102">
        <f t="shared" si="82"/>
        <v>105.9745212931887</v>
      </c>
      <c r="AA53" s="1102">
        <f t="shared" si="83"/>
        <v>5736.7904513402209</v>
      </c>
      <c r="AB53" s="1144">
        <f t="shared" si="22"/>
        <v>15008.143017108334</v>
      </c>
      <c r="AC53" s="1425" t="str">
        <f>IF(OR('Recycling - Case 1'!AC123="No",'Recycling - Case 1'!T163="No"), "No", "Yes")</f>
        <v>Yes</v>
      </c>
      <c r="AD53" s="1101">
        <f t="shared" si="84"/>
        <v>7650.4149972007954</v>
      </c>
      <c r="AE53" s="1102">
        <f t="shared" si="85"/>
        <v>1514.9630472741294</v>
      </c>
      <c r="AF53" s="1102">
        <f t="shared" si="86"/>
        <v>105.9745212931887</v>
      </c>
      <c r="AG53" s="1102">
        <f t="shared" si="87"/>
        <v>5736.7904513402209</v>
      </c>
      <c r="AH53" s="1144">
        <f t="shared" si="60"/>
        <v>15008.143017108334</v>
      </c>
      <c r="AI53" s="1425" t="str">
        <f>IF(OR('Recycling - Case 1'!AI34="No",'Recycling - Case 1'!Z163="No"), "No", "Yes")</f>
        <v>Yes</v>
      </c>
      <c r="AJ53" s="1101">
        <f t="shared" si="88"/>
        <v>6884.6317573249735</v>
      </c>
      <c r="AK53" s="1102">
        <f t="shared" si="89"/>
        <v>1514.9630472741294</v>
      </c>
      <c r="AL53" s="1102">
        <f t="shared" si="90"/>
        <v>95.853884148944275</v>
      </c>
      <c r="AM53" s="1102">
        <f t="shared" si="91"/>
        <v>6021.3390073615255</v>
      </c>
      <c r="AN53" s="1144">
        <f t="shared" si="92"/>
        <v>14516.787696109572</v>
      </c>
      <c r="AO53" s="1418" t="str">
        <f>IF(OR('Recycling - Case 2'!AC123="No",'Recycling - Case 2'!T163="No"), "No", "Yes")</f>
        <v>Yes</v>
      </c>
      <c r="AP53" s="1101">
        <f t="shared" si="93"/>
        <v>6884.6317573249735</v>
      </c>
      <c r="AQ53" s="1102">
        <f t="shared" si="94"/>
        <v>1514.9630472741294</v>
      </c>
      <c r="AR53" s="1102">
        <f t="shared" si="95"/>
        <v>95.853884148944275</v>
      </c>
      <c r="AS53" s="1102">
        <f t="shared" si="96"/>
        <v>6021.3390073615255</v>
      </c>
      <c r="AT53" s="1144">
        <f t="shared" si="37"/>
        <v>14516.787696109572</v>
      </c>
      <c r="AU53" s="1425" t="str">
        <f>IF(OR('Recycling - Case 2'!AC123="No",'Recycling - Case 2'!T203="No"), "No", "Yes")</f>
        <v>Yes</v>
      </c>
      <c r="AV53" s="1101">
        <f t="shared" si="63"/>
        <v>6885.9865011334805</v>
      </c>
      <c r="AW53" s="1102">
        <f t="shared" si="64"/>
        <v>920.06907197180897</v>
      </c>
      <c r="AX53" s="1102">
        <f t="shared" si="65"/>
        <v>95.853884148944275</v>
      </c>
      <c r="AY53" s="1102">
        <f t="shared" si="66"/>
        <v>6021.3390073615255</v>
      </c>
      <c r="AZ53" s="1144">
        <f t="shared" si="67"/>
        <v>13923.248464615759</v>
      </c>
      <c r="BA53" s="1425" t="str">
        <f>IF(OR('Recycling - Case 3'!AC123="No",'Recycling - Case 3'!T163="No"), "No", "Yes")</f>
        <v>Yes</v>
      </c>
      <c r="BB53" s="1101">
        <f t="shared" si="97"/>
        <v>6885.9865011334805</v>
      </c>
      <c r="BC53" s="1102">
        <f t="shared" si="98"/>
        <v>920.06907197180897</v>
      </c>
      <c r="BD53" s="1102">
        <f t="shared" si="99"/>
        <v>95.853884148944275</v>
      </c>
      <c r="BE53" s="1102">
        <f t="shared" si="100"/>
        <v>6021.3390073615255</v>
      </c>
      <c r="BF53" s="1144">
        <f t="shared" si="47"/>
        <v>13923.248464615759</v>
      </c>
      <c r="BG53" s="1425" t="str">
        <f>IF(OR('Recycling - Case 3'!AC123="No",'Recycling - Case 3'!T203="No"), "No", "Yes")</f>
        <v>Yes</v>
      </c>
      <c r="BH53" s="596">
        <f t="shared" si="48"/>
        <v>2043</v>
      </c>
      <c r="BI53" s="1102">
        <f>'Recycling - Case 1'!BV123</f>
        <v>75.342197380279103</v>
      </c>
      <c r="BJ53" s="417">
        <f>'Recycling - Case 1'!BW123</f>
        <v>0.69274453597875096</v>
      </c>
      <c r="BK53" s="1144">
        <f>'Recycling - Case 1'!BX123</f>
        <v>21.680182734231192</v>
      </c>
      <c r="BL53" s="1101">
        <f>'Recycling - Case 1'!BY123</f>
        <v>75.342197380279103</v>
      </c>
      <c r="BM53" s="417">
        <f>'Recycling - Case 1'!BZ123</f>
        <v>0.69274453597875096</v>
      </c>
      <c r="BN53" s="1144">
        <f>'Recycling - Case 1'!CA123</f>
        <v>21.680182734231192</v>
      </c>
      <c r="BO53" s="1102">
        <f>'Recycling - Case 2'!BV123</f>
        <v>74.04430340956344</v>
      </c>
      <c r="BP53" s="417">
        <f>'Recycling - Case 2'!BW123</f>
        <v>0.78503750818108908</v>
      </c>
      <c r="BQ53" s="1144">
        <f>'Recycling - Case 2'!BX123</f>
        <v>21.680182734231192</v>
      </c>
      <c r="BR53" s="1101">
        <f>'Recycling - Case 2'!BY123</f>
        <v>74.04430340956344</v>
      </c>
      <c r="BS53" s="417">
        <f>'Recycling - Case 2'!BZ123</f>
        <v>0.78503750818108908</v>
      </c>
      <c r="BT53" s="1144">
        <f>'Recycling - Case 2'!CA123</f>
        <v>21.680182734231192</v>
      </c>
      <c r="BU53" s="1102">
        <f>'Recycling - Case 3'!BV123</f>
        <v>74.04430340956344</v>
      </c>
      <c r="BV53" s="417">
        <f>'Recycling - Case 3'!BW123</f>
        <v>0.78503750818108908</v>
      </c>
      <c r="BW53" s="1144">
        <f>'Recycling - Case 3'!BX123</f>
        <v>21.680182734231192</v>
      </c>
      <c r="BX53" s="1101">
        <f>'Recycling - Case 3'!BY123</f>
        <v>74.04430340956344</v>
      </c>
      <c r="BY53" s="417">
        <f>'Recycling - Case 3'!BZ123</f>
        <v>0.78503750818108908</v>
      </c>
      <c r="BZ53" s="1144">
        <f>'Recycling - Case 3'!CA123</f>
        <v>21.680182734231192</v>
      </c>
      <c r="CA53" s="596">
        <v>2043</v>
      </c>
      <c r="CB53" s="649">
        <f>'Recycling - Case 1'!CB123</f>
        <v>0.39214758076794598</v>
      </c>
      <c r="CC53" s="417">
        <f>'Recycling - Case 1'!CC123</f>
        <v>0.40434305802312098</v>
      </c>
      <c r="CD53" s="417">
        <f>'Recycling - Case 1'!CD123</f>
        <v>0.39214758076794598</v>
      </c>
      <c r="CE53" s="525">
        <f>'Recycling - Case 1'!CE123</f>
        <v>0.40434305802312098</v>
      </c>
      <c r="CF53" s="649">
        <f>'Recycling - Case 2'!CB123</f>
        <v>0.36200198208013235</v>
      </c>
      <c r="CG53" s="417">
        <f>'Recycling - Case 2'!CC123</f>
        <v>0.42779323940983505</v>
      </c>
      <c r="CH53" s="417">
        <f>'Recycling - Case 2'!CD123</f>
        <v>0.36200198208013235</v>
      </c>
      <c r="CI53" s="525">
        <f>'Recycling - Case 2'!CE123</f>
        <v>0.42779323940983505</v>
      </c>
      <c r="CJ53" s="649">
        <f>'Recycling - Case 3'!CB123</f>
        <v>0.36200198208013235</v>
      </c>
      <c r="CK53" s="417">
        <f>'Recycling - Case 3'!CC123</f>
        <v>0.42779323940983505</v>
      </c>
      <c r="CL53" s="417">
        <f>'Recycling - Case 3'!CD123</f>
        <v>0.36200198208013235</v>
      </c>
      <c r="CM53" s="525">
        <f>'Recycling - Case 3'!CE123</f>
        <v>0.42779323940983505</v>
      </c>
    </row>
    <row r="54" spans="1:91">
      <c r="A54" s="4">
        <f>'Input data'!A143</f>
        <v>2043</v>
      </c>
      <c r="B54" s="4"/>
      <c r="C54" s="769">
        <f>'4A SWD Case 1'!BG113</f>
        <v>364.30547605718073</v>
      </c>
      <c r="D54" s="3">
        <f>'4B Biological treatment '!T107</f>
        <v>0.84024572782813611</v>
      </c>
      <c r="E54" s="1159">
        <f>'4B Biological treatment '!U107</f>
        <v>37.811057752266123</v>
      </c>
      <c r="F54" s="1159">
        <f>'4B Biological treatment '!W107</f>
        <v>2.2686634651359676</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7650.4149972007954</v>
      </c>
      <c r="M54" s="772">
        <f t="shared" si="70"/>
        <v>17.645160284390858</v>
      </c>
      <c r="N54" s="771">
        <f t="shared" si="71"/>
        <v>1497.3178869897386</v>
      </c>
      <c r="O54" s="773">
        <f t="shared" si="72"/>
        <v>105.9745212931887</v>
      </c>
      <c r="P54" s="771">
        <f t="shared" si="73"/>
        <v>5736.7904513402209</v>
      </c>
      <c r="Q54" s="519">
        <f t="shared" si="74"/>
        <v>7650.4149972007954</v>
      </c>
      <c r="R54" s="521">
        <f t="shared" si="75"/>
        <v>1514.9630472741294</v>
      </c>
      <c r="S54" s="518">
        <f t="shared" si="76"/>
        <v>105.9745212931887</v>
      </c>
      <c r="T54" s="519">
        <f t="shared" si="77"/>
        <v>5736.7904513402209</v>
      </c>
      <c r="U54" s="519">
        <f t="shared" si="78"/>
        <v>15008.143017108334</v>
      </c>
      <c r="V54" s="3"/>
      <c r="W54" s="596">
        <f t="shared" si="79"/>
        <v>2044</v>
      </c>
      <c r="X54" s="1101">
        <f t="shared" si="80"/>
        <v>7405.2663791523019</v>
      </c>
      <c r="Y54" s="1102">
        <f t="shared" si="81"/>
        <v>1531.3795082506704</v>
      </c>
      <c r="Z54" s="1102">
        <f t="shared" si="82"/>
        <v>99.695450674930214</v>
      </c>
      <c r="AA54" s="1102">
        <f t="shared" si="83"/>
        <v>5813.3235192185621</v>
      </c>
      <c r="AB54" s="1144">
        <f t="shared" si="22"/>
        <v>14849.664857296464</v>
      </c>
      <c r="AC54" s="1425" t="str">
        <f>IF(OR('Recycling - Case 1'!AC124="No",'Recycling - Case 1'!T164="No"), "No", "Yes")</f>
        <v>Yes</v>
      </c>
      <c r="AD54" s="1101">
        <f t="shared" si="84"/>
        <v>7405.2663791523019</v>
      </c>
      <c r="AE54" s="1102">
        <f t="shared" si="85"/>
        <v>1531.3795082506704</v>
      </c>
      <c r="AF54" s="1102">
        <f t="shared" si="86"/>
        <v>99.695450674930214</v>
      </c>
      <c r="AG54" s="1102">
        <f t="shared" si="87"/>
        <v>5813.3235192185621</v>
      </c>
      <c r="AH54" s="1144">
        <f t="shared" si="60"/>
        <v>14849.664857296464</v>
      </c>
      <c r="AI54" s="1425" t="str">
        <f>IF(OR('Recycling - Case 1'!AI35="No",'Recycling - Case 1'!Z164="No"), "No", "Yes")</f>
        <v>Yes</v>
      </c>
      <c r="AJ54" s="1101">
        <f t="shared" si="88"/>
        <v>6650.4299567098597</v>
      </c>
      <c r="AK54" s="1102">
        <f t="shared" si="89"/>
        <v>1531.3795082506704</v>
      </c>
      <c r="AL54" s="1102">
        <f t="shared" si="90"/>
        <v>95.667531744697669</v>
      </c>
      <c r="AM54" s="1102">
        <f t="shared" si="91"/>
        <v>6058.7371195449232</v>
      </c>
      <c r="AN54" s="1144">
        <f t="shared" si="92"/>
        <v>14336.21411625015</v>
      </c>
      <c r="AO54" s="1418" t="str">
        <f>IF(OR('Recycling - Case 2'!AC124="No",'Recycling - Case 2'!T164="No"), "No", "Yes")</f>
        <v>Yes</v>
      </c>
      <c r="AP54" s="1101">
        <f t="shared" si="93"/>
        <v>6650.4299567098597</v>
      </c>
      <c r="AQ54" s="1102">
        <f t="shared" si="94"/>
        <v>1531.3795082506704</v>
      </c>
      <c r="AR54" s="1102">
        <f t="shared" si="95"/>
        <v>95.667531744697669</v>
      </c>
      <c r="AS54" s="1102">
        <f t="shared" si="96"/>
        <v>6058.7371195449232</v>
      </c>
      <c r="AT54" s="1144">
        <f t="shared" si="37"/>
        <v>14336.21411625015</v>
      </c>
      <c r="AU54" s="1425" t="str">
        <f>IF(OR('Recycling - Case 2'!AC124="No",'Recycling - Case 2'!T204="No"), "No", "Yes")</f>
        <v>Yes</v>
      </c>
      <c r="AV54" s="1101">
        <f t="shared" si="63"/>
        <v>6651.8305520328377</v>
      </c>
      <c r="AW54" s="1102">
        <f t="shared" si="64"/>
        <v>930.03913562644732</v>
      </c>
      <c r="AX54" s="1102">
        <f t="shared" si="65"/>
        <v>95.667531744697669</v>
      </c>
      <c r="AY54" s="1102">
        <f t="shared" si="66"/>
        <v>6058.7371195449232</v>
      </c>
      <c r="AZ54" s="1144">
        <f t="shared" si="67"/>
        <v>13736.274338948906</v>
      </c>
      <c r="BA54" s="1425" t="str">
        <f>IF(OR('Recycling - Case 3'!AC124="No",'Recycling - Case 3'!T164="No"), "No", "Yes")</f>
        <v>Yes</v>
      </c>
      <c r="BB54" s="1101">
        <f t="shared" si="97"/>
        <v>6651.8305520328377</v>
      </c>
      <c r="BC54" s="1102">
        <f t="shared" si="98"/>
        <v>930.03913562644732</v>
      </c>
      <c r="BD54" s="1102">
        <f t="shared" si="99"/>
        <v>95.667531744697669</v>
      </c>
      <c r="BE54" s="1102">
        <f t="shared" si="100"/>
        <v>6058.7371195449232</v>
      </c>
      <c r="BF54" s="1144">
        <f t="shared" si="47"/>
        <v>13736.274338948906</v>
      </c>
      <c r="BG54" s="1425" t="str">
        <f>IF(OR('Recycling - Case 3'!AC124="No",'Recycling - Case 3'!T204="No"), "No", "Yes")</f>
        <v>Yes</v>
      </c>
      <c r="BH54" s="596">
        <f t="shared" si="48"/>
        <v>2044</v>
      </c>
      <c r="BI54" s="1102">
        <f>'Recycling - Case 1'!BV124</f>
        <v>74.54611125188697</v>
      </c>
      <c r="BJ54" s="417">
        <f>'Recycling - Case 1'!BW124</f>
        <v>0.70649114666124124</v>
      </c>
      <c r="BK54" s="1144">
        <f>'Recycling - Case 1'!BX124</f>
        <v>18.701501539704243</v>
      </c>
      <c r="BL54" s="1101">
        <f>'Recycling - Case 1'!BY124</f>
        <v>74.54611125188697</v>
      </c>
      <c r="BM54" s="417">
        <f>'Recycling - Case 1'!BZ124</f>
        <v>0.70649114666124124</v>
      </c>
      <c r="BN54" s="1144">
        <f>'Recycling - Case 1'!CA124</f>
        <v>18.701501539704243</v>
      </c>
      <c r="BO54" s="1102">
        <f>'Recycling - Case 2'!BV124</f>
        <v>73.987564481489571</v>
      </c>
      <c r="BP54" s="417">
        <f>'Recycling - Case 2'!BW124</f>
        <v>0.78487265964948283</v>
      </c>
      <c r="BQ54" s="1144">
        <f>'Recycling - Case 2'!BX124</f>
        <v>18.701501539704243</v>
      </c>
      <c r="BR54" s="1101">
        <f>'Recycling - Case 2'!BY124</f>
        <v>73.987564481489571</v>
      </c>
      <c r="BS54" s="417">
        <f>'Recycling - Case 2'!BZ124</f>
        <v>0.78487265964948283</v>
      </c>
      <c r="BT54" s="1144">
        <f>'Recycling - Case 2'!CA124</f>
        <v>18.701501539704243</v>
      </c>
      <c r="BU54" s="1102">
        <f>'Recycling - Case 3'!BV124</f>
        <v>73.987564481489571</v>
      </c>
      <c r="BV54" s="417">
        <f>'Recycling - Case 3'!BW124</f>
        <v>0.78487265964948283</v>
      </c>
      <c r="BW54" s="1144">
        <f>'Recycling - Case 3'!BX124</f>
        <v>18.701501539704243</v>
      </c>
      <c r="BX54" s="1101">
        <f>'Recycling - Case 3'!BY124</f>
        <v>73.987564481489571</v>
      </c>
      <c r="BY54" s="417">
        <f>'Recycling - Case 3'!BZ124</f>
        <v>0.78487265964948283</v>
      </c>
      <c r="BZ54" s="1144">
        <f>'Recycling - Case 3'!CA124</f>
        <v>18.701501539704243</v>
      </c>
      <c r="CA54" s="596">
        <v>2044</v>
      </c>
      <c r="CB54" s="649">
        <f>'Recycling - Case 1'!CB124</f>
        <v>0.40142626362055789</v>
      </c>
      <c r="CC54" s="417">
        <f>'Recycling - Case 1'!CC124</f>
        <v>0.40805000147012127</v>
      </c>
      <c r="CD54" s="417">
        <f>'Recycling - Case 1'!CD124</f>
        <v>0.40142626362055789</v>
      </c>
      <c r="CE54" s="525">
        <f>'Recycling - Case 1'!CE124</f>
        <v>0.40805000147012127</v>
      </c>
      <c r="CF54" s="649">
        <f>'Recycling - Case 2'!CB124</f>
        <v>0.36396428507300427</v>
      </c>
      <c r="CG54" s="417">
        <f>'Recycling - Case 2'!CC124</f>
        <v>0.42625744519501096</v>
      </c>
      <c r="CH54" s="417">
        <f>'Recycling - Case 2'!CD124</f>
        <v>0.36396428507300427</v>
      </c>
      <c r="CI54" s="525">
        <f>'Recycling - Case 2'!CE124</f>
        <v>0.42625744519501096</v>
      </c>
      <c r="CJ54" s="649">
        <f>'Recycling - Case 3'!CB124</f>
        <v>0.36396428507300427</v>
      </c>
      <c r="CK54" s="417">
        <f>'Recycling - Case 3'!CC124</f>
        <v>0.42625744519501096</v>
      </c>
      <c r="CL54" s="417">
        <f>'Recycling - Case 3'!CD124</f>
        <v>0.36396428507300427</v>
      </c>
      <c r="CM54" s="525">
        <f>'Recycling - Case 3'!CE124</f>
        <v>0.42625744519501096</v>
      </c>
    </row>
    <row r="55" spans="1:91">
      <c r="A55" s="4">
        <f>'Input data'!A144</f>
        <v>2044</v>
      </c>
      <c r="B55" s="4"/>
      <c r="C55" s="769">
        <f>'4A SWD Case 1'!BG114</f>
        <v>352.63173234058581</v>
      </c>
      <c r="D55" s="3">
        <f>'4B Biological treatment '!T108</f>
        <v>0.84935080879127611</v>
      </c>
      <c r="E55" s="1159">
        <f>'4B Biological treatment '!U108</f>
        <v>38.220786395607419</v>
      </c>
      <c r="F55" s="1159">
        <f>'4B Biological treatment '!W108</f>
        <v>2.2932471837364452</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7405.2663791523019</v>
      </c>
      <c r="M55" s="772">
        <f t="shared" si="70"/>
        <v>17.836366984616799</v>
      </c>
      <c r="N55" s="771">
        <f t="shared" si="71"/>
        <v>1513.5431412660537</v>
      </c>
      <c r="O55" s="773">
        <f t="shared" si="72"/>
        <v>99.695450674930214</v>
      </c>
      <c r="P55" s="771">
        <f t="shared" si="73"/>
        <v>5813.3235192185621</v>
      </c>
      <c r="Q55" s="519">
        <f t="shared" si="74"/>
        <v>7405.2663791523019</v>
      </c>
      <c r="R55" s="521">
        <f t="shared" si="75"/>
        <v>1531.3795082506704</v>
      </c>
      <c r="S55" s="518">
        <f t="shared" si="76"/>
        <v>99.695450674930214</v>
      </c>
      <c r="T55" s="519">
        <f t="shared" si="77"/>
        <v>5813.3235192185621</v>
      </c>
      <c r="U55" s="519">
        <f t="shared" si="78"/>
        <v>14849.664857296464</v>
      </c>
      <c r="V55" s="3"/>
      <c r="W55" s="596">
        <f t="shared" si="79"/>
        <v>2045</v>
      </c>
      <c r="X55" s="1101">
        <f t="shared" si="80"/>
        <v>7174.1572428379122</v>
      </c>
      <c r="Y55" s="1102">
        <f t="shared" si="81"/>
        <v>1548.9276900204484</v>
      </c>
      <c r="Z55" s="1102">
        <f t="shared" si="82"/>
        <v>93.438067529346228</v>
      </c>
      <c r="AA55" s="1102">
        <f t="shared" si="83"/>
        <v>5890.5859696831139</v>
      </c>
      <c r="AB55" s="1144">
        <f t="shared" si="22"/>
        <v>14707.108970070822</v>
      </c>
      <c r="AC55" s="1425" t="str">
        <f>IF(OR('Recycling - Case 1'!AC125="No",'Recycling - Case 1'!T165="No"), "No", "Yes")</f>
        <v>Yes</v>
      </c>
      <c r="AD55" s="1101">
        <f t="shared" si="84"/>
        <v>7174.1572428379122</v>
      </c>
      <c r="AE55" s="1102">
        <f t="shared" si="85"/>
        <v>1548.9276900204484</v>
      </c>
      <c r="AF55" s="1102">
        <f t="shared" si="86"/>
        <v>93.438067529346228</v>
      </c>
      <c r="AG55" s="1102">
        <f t="shared" si="87"/>
        <v>5890.5859696831139</v>
      </c>
      <c r="AH55" s="1144">
        <f t="shared" si="60"/>
        <v>14707.108970070822</v>
      </c>
      <c r="AI55" s="1425" t="str">
        <f>IF(OR('Recycling - Case 1'!AI36="No",'Recycling - Case 1'!Z165="No"), "No", "Yes")</f>
        <v>Yes</v>
      </c>
      <c r="AJ55" s="1101">
        <f t="shared" si="88"/>
        <v>6437.1993984973824</v>
      </c>
      <c r="AK55" s="1102">
        <f t="shared" si="89"/>
        <v>1548.9276900204484</v>
      </c>
      <c r="AL55" s="1102">
        <f t="shared" si="90"/>
        <v>95.48304612493115</v>
      </c>
      <c r="AM55" s="1102">
        <f t="shared" si="91"/>
        <v>6096.3675087672291</v>
      </c>
      <c r="AN55" s="1144">
        <f t="shared" si="92"/>
        <v>14177.977643409991</v>
      </c>
      <c r="AO55" s="1418" t="str">
        <f>IF(OR('Recycling - Case 2'!AC125="No",'Recycling - Case 2'!T165="No"), "No", "Yes")</f>
        <v>Yes</v>
      </c>
      <c r="AP55" s="1101">
        <f t="shared" si="93"/>
        <v>6437.1993984973824</v>
      </c>
      <c r="AQ55" s="1102">
        <f t="shared" si="94"/>
        <v>1548.9276900204484</v>
      </c>
      <c r="AR55" s="1102">
        <f t="shared" si="95"/>
        <v>95.48304612493115</v>
      </c>
      <c r="AS55" s="1102">
        <f t="shared" si="96"/>
        <v>6096.3675087672291</v>
      </c>
      <c r="AT55" s="1144">
        <f t="shared" si="37"/>
        <v>14177.977643409991</v>
      </c>
      <c r="AU55" s="1425" t="str">
        <f>IF(OR('Recycling - Case 2'!AC125="No",'Recycling - Case 2'!T205="No"), "No", "Yes")</f>
        <v>Yes</v>
      </c>
      <c r="AV55" s="1101">
        <f t="shared" si="63"/>
        <v>6438.6439499369535</v>
      </c>
      <c r="AW55" s="1102">
        <f t="shared" si="64"/>
        <v>940.69651723371658</v>
      </c>
      <c r="AX55" s="1102">
        <f t="shared" si="65"/>
        <v>95.483046124931136</v>
      </c>
      <c r="AY55" s="1102">
        <f t="shared" si="66"/>
        <v>6096.3675087672291</v>
      </c>
      <c r="AZ55" s="1144">
        <f t="shared" si="67"/>
        <v>13571.191022062831</v>
      </c>
      <c r="BA55" s="1425" t="str">
        <f>IF(OR('Recycling - Case 3'!AC125="No",'Recycling - Case 3'!T165="No"), "No", "Yes")</f>
        <v>Yes</v>
      </c>
      <c r="BB55" s="1101">
        <f t="shared" si="97"/>
        <v>6438.6439499369535</v>
      </c>
      <c r="BC55" s="1102">
        <f t="shared" si="98"/>
        <v>940.69651723371658</v>
      </c>
      <c r="BD55" s="1102">
        <f t="shared" si="99"/>
        <v>95.483046124931136</v>
      </c>
      <c r="BE55" s="1102">
        <f t="shared" si="100"/>
        <v>6096.3675087672291</v>
      </c>
      <c r="BF55" s="1144">
        <f t="shared" si="47"/>
        <v>13571.191022062831</v>
      </c>
      <c r="BG55" s="1425" t="str">
        <f>IF(OR('Recycling - Case 3'!AC125="No",'Recycling - Case 3'!T205="No"), "No", "Yes")</f>
        <v>Yes</v>
      </c>
      <c r="BH55" s="596">
        <f t="shared" si="48"/>
        <v>2045</v>
      </c>
      <c r="BI55" s="1102">
        <f>'Recycling - Case 1'!BV125</f>
        <v>73.884532901700851</v>
      </c>
      <c r="BJ55" s="417">
        <f>'Recycling - Case 1'!BW125</f>
        <v>0.72023140381343198</v>
      </c>
      <c r="BK55" s="1144">
        <f>'Recycling - Case 1'!BX125</f>
        <v>15.722820345177299</v>
      </c>
      <c r="BL55" s="1101">
        <f>'Recycling - Case 1'!BY125</f>
        <v>73.884532901700851</v>
      </c>
      <c r="BM55" s="417">
        <f>'Recycling - Case 1'!BZ125</f>
        <v>0.72023140381343198</v>
      </c>
      <c r="BN55" s="1144">
        <f>'Recycling - Case 1'!CA125</f>
        <v>15.722820345177299</v>
      </c>
      <c r="BO55" s="1102">
        <f>'Recycling - Case 2'!BV125</f>
        <v>74.005232279193308</v>
      </c>
      <c r="BP55" s="417">
        <f>'Recycling - Case 2'!BW125</f>
        <v>0.7849240185360481</v>
      </c>
      <c r="BQ55" s="1144">
        <f>'Recycling - Case 2'!BX125</f>
        <v>15.722820345177299</v>
      </c>
      <c r="BR55" s="1101">
        <f>'Recycling - Case 2'!BY125</f>
        <v>74.005232279193308</v>
      </c>
      <c r="BS55" s="417">
        <f>'Recycling - Case 2'!BZ125</f>
        <v>0.7849240185360481</v>
      </c>
      <c r="BT55" s="1144">
        <f>'Recycling - Case 2'!CA125</f>
        <v>15.722820345177299</v>
      </c>
      <c r="BU55" s="1102">
        <f>'Recycling - Case 3'!BV125</f>
        <v>74.005232279193308</v>
      </c>
      <c r="BV55" s="417">
        <f>'Recycling - Case 3'!BW125</f>
        <v>0.7849240185360481</v>
      </c>
      <c r="BW55" s="1144">
        <f>'Recycling - Case 3'!BX125</f>
        <v>15.722820345177299</v>
      </c>
      <c r="BX55" s="1101">
        <f>'Recycling - Case 3'!BY125</f>
        <v>74.005232279193308</v>
      </c>
      <c r="BY55" s="417">
        <f>'Recycling - Case 3'!BZ125</f>
        <v>0.7849240185360481</v>
      </c>
      <c r="BZ55" s="1144">
        <f>'Recycling - Case 3'!CA125</f>
        <v>15.722820345177299</v>
      </c>
      <c r="CA55" s="596">
        <v>2045</v>
      </c>
      <c r="CB55" s="649">
        <f>'Recycling - Case 1'!CB125</f>
        <v>0.41059682127280317</v>
      </c>
      <c r="CC55" s="417">
        <f>'Recycling - Case 1'!CC125</f>
        <v>0.41145522769905574</v>
      </c>
      <c r="CD55" s="417">
        <f>'Recycling - Case 1'!CD125</f>
        <v>0.41059682127280317</v>
      </c>
      <c r="CE55" s="525">
        <f>'Recycling - Case 1'!CE125</f>
        <v>0.41145522769905574</v>
      </c>
      <c r="CF55" s="649">
        <f>'Recycling - Case 2'!CB125</f>
        <v>0.36591359792336786</v>
      </c>
      <c r="CG55" s="417">
        <f>'Recycling - Case 2'!CC125</f>
        <v>0.42498127827054355</v>
      </c>
      <c r="CH55" s="417">
        <f>'Recycling - Case 2'!CD125</f>
        <v>0.36591359792336786</v>
      </c>
      <c r="CI55" s="525">
        <f>'Recycling - Case 2'!CE125</f>
        <v>0.42498127827054355</v>
      </c>
      <c r="CJ55" s="649">
        <f>'Recycling - Case 3'!CB125</f>
        <v>0.36591359792336786</v>
      </c>
      <c r="CK55" s="417">
        <f>'Recycling - Case 3'!CC125</f>
        <v>0.42498127827054355</v>
      </c>
      <c r="CL55" s="417">
        <f>'Recycling - Case 3'!CD125</f>
        <v>0.36591359792336786</v>
      </c>
      <c r="CM55" s="525">
        <f>'Recycling - Case 3'!CE125</f>
        <v>0.42498127827054355</v>
      </c>
    </row>
    <row r="56" spans="1:91">
      <c r="A56" s="4">
        <f>'Input data'!A145</f>
        <v>2045</v>
      </c>
      <c r="B56" s="4"/>
      <c r="C56" s="769">
        <f>'4A SWD Case 1'!BG115</f>
        <v>341.62653537323393</v>
      </c>
      <c r="D56" s="3">
        <f>'4B Biological treatment '!T109</f>
        <v>0.85908357738238972</v>
      </c>
      <c r="E56" s="1159">
        <f>'4B Biological treatment '!U109</f>
        <v>38.658760982207532</v>
      </c>
      <c r="F56" s="1159">
        <f>'4B Biological treatment '!W109</f>
        <v>2.3195256589324518</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7174.1572428379122</v>
      </c>
      <c r="M56" s="772">
        <f t="shared" si="70"/>
        <v>18.040755125030184</v>
      </c>
      <c r="N56" s="771">
        <f t="shared" si="71"/>
        <v>1530.8869348954181</v>
      </c>
      <c r="O56" s="773">
        <f t="shared" si="72"/>
        <v>93.438067529346228</v>
      </c>
      <c r="P56" s="771">
        <f t="shared" si="73"/>
        <v>5890.5859696831139</v>
      </c>
      <c r="Q56" s="519">
        <f t="shared" si="74"/>
        <v>7174.1572428379122</v>
      </c>
      <c r="R56" s="521">
        <f t="shared" si="75"/>
        <v>1548.9276900204484</v>
      </c>
      <c r="S56" s="518">
        <f t="shared" si="76"/>
        <v>93.438067529346228</v>
      </c>
      <c r="T56" s="519">
        <f t="shared" si="77"/>
        <v>5890.5859696831139</v>
      </c>
      <c r="U56" s="519">
        <f t="shared" si="78"/>
        <v>14707.108970070822</v>
      </c>
      <c r="V56" s="3"/>
      <c r="W56" s="596">
        <f t="shared" si="79"/>
        <v>2046</v>
      </c>
      <c r="X56" s="1101">
        <f t="shared" si="80"/>
        <v>6956.7701074811075</v>
      </c>
      <c r="Y56" s="1102">
        <f t="shared" si="81"/>
        <v>1567.4142315771148</v>
      </c>
      <c r="Z56" s="1102">
        <f t="shared" si="82"/>
        <v>87.227232528263414</v>
      </c>
      <c r="AA56" s="1102">
        <f t="shared" si="83"/>
        <v>5962.0228726331479</v>
      </c>
      <c r="AB56" s="1144">
        <f t="shared" si="22"/>
        <v>14573.434444219632</v>
      </c>
      <c r="AC56" s="1425" t="str">
        <f>IF(OR('Recycling - Case 1'!AC126="No",'Recycling - Case 1'!T166="No"), "No", "Yes")</f>
        <v>Yes</v>
      </c>
      <c r="AD56" s="1101">
        <f t="shared" si="84"/>
        <v>6956.7701074811075</v>
      </c>
      <c r="AE56" s="1102">
        <f t="shared" si="85"/>
        <v>1567.4142315771148</v>
      </c>
      <c r="AF56" s="1102">
        <f t="shared" si="86"/>
        <v>87.227232528263414</v>
      </c>
      <c r="AG56" s="1102">
        <f t="shared" si="87"/>
        <v>5962.0228726331479</v>
      </c>
      <c r="AH56" s="1144">
        <f t="shared" si="60"/>
        <v>14573.434444219632</v>
      </c>
      <c r="AI56" s="1425" t="str">
        <f>IF(OR('Recycling - Case 1'!AI37="No",'Recycling - Case 1'!Z166="No"), "No", "Yes")</f>
        <v>Yes</v>
      </c>
      <c r="AJ56" s="1101">
        <f t="shared" si="88"/>
        <v>6244.1167126768451</v>
      </c>
      <c r="AK56" s="1102">
        <f t="shared" si="89"/>
        <v>1567.4142315771148</v>
      </c>
      <c r="AL56" s="1102">
        <f t="shared" si="90"/>
        <v>95.332713212379986</v>
      </c>
      <c r="AM56" s="1102">
        <f t="shared" si="91"/>
        <v>6127.4884893628396</v>
      </c>
      <c r="AN56" s="1144">
        <f t="shared" si="92"/>
        <v>14034.35214682918</v>
      </c>
      <c r="AO56" s="1418" t="str">
        <f>IF(OR('Recycling - Case 2'!AC126="No",'Recycling - Case 2'!T166="No"), "No", "Yes")</f>
        <v>Yes</v>
      </c>
      <c r="AP56" s="1101">
        <f t="shared" si="93"/>
        <v>6244.1167126768451</v>
      </c>
      <c r="AQ56" s="1102">
        <f t="shared" si="94"/>
        <v>1567.4142315771148</v>
      </c>
      <c r="AR56" s="1102">
        <f t="shared" si="95"/>
        <v>95.332713212379986</v>
      </c>
      <c r="AS56" s="1102">
        <f t="shared" si="96"/>
        <v>6127.4884893628396</v>
      </c>
      <c r="AT56" s="1144">
        <f t="shared" si="37"/>
        <v>14034.35214682918</v>
      </c>
      <c r="AU56" s="1425" t="str">
        <f>IF(OR('Recycling - Case 2'!AC126="No",'Recycling - Case 2'!T206="No"), "No", "Yes")</f>
        <v>Yes</v>
      </c>
      <c r="AV56" s="1101">
        <f t="shared" si="63"/>
        <v>6245.6034400266562</v>
      </c>
      <c r="AW56" s="1102">
        <f t="shared" si="64"/>
        <v>951.92378456846427</v>
      </c>
      <c r="AX56" s="1102">
        <f t="shared" si="65"/>
        <v>95.332713212379986</v>
      </c>
      <c r="AY56" s="1102">
        <f t="shared" si="66"/>
        <v>6127.4884893628396</v>
      </c>
      <c r="AZ56" s="1144">
        <f t="shared" si="67"/>
        <v>13420.348427170338</v>
      </c>
      <c r="BA56" s="1425" t="str">
        <f>IF(OR('Recycling - Case 3'!AC126="No",'Recycling - Case 3'!T166="No"), "No", "Yes")</f>
        <v>Yes</v>
      </c>
      <c r="BB56" s="1101">
        <f t="shared" si="97"/>
        <v>6245.6034400266562</v>
      </c>
      <c r="BC56" s="1102">
        <f t="shared" si="98"/>
        <v>951.92378456846427</v>
      </c>
      <c r="BD56" s="1102">
        <f t="shared" si="99"/>
        <v>95.332713212379986</v>
      </c>
      <c r="BE56" s="1102">
        <f t="shared" si="100"/>
        <v>6127.4884893628396</v>
      </c>
      <c r="BF56" s="1144">
        <f t="shared" si="47"/>
        <v>13420.348427170338</v>
      </c>
      <c r="BG56" s="1425" t="str">
        <f>IF(OR('Recycling - Case 3'!AC126="No",'Recycling - Case 3'!T206="No"), "No", "Yes")</f>
        <v>Yes</v>
      </c>
      <c r="BH56" s="596">
        <f t="shared" si="48"/>
        <v>2046</v>
      </c>
      <c r="BI56" s="1102">
        <f>'Recycling - Case 1'!BV126</f>
        <v>73.629719219041661</v>
      </c>
      <c r="BJ56" s="417">
        <f>'Recycling - Case 1'!BW126</f>
        <v>0.73491787654446128</v>
      </c>
      <c r="BK56" s="1144">
        <f>'Recycling - Case 1'!BX126</f>
        <v>14.231175794576556</v>
      </c>
      <c r="BL56" s="1101">
        <f>'Recycling - Case 1'!BY126</f>
        <v>73.629719219041661</v>
      </c>
      <c r="BM56" s="417">
        <f>'Recycling - Case 1'!BZ126</f>
        <v>0.73491787654446128</v>
      </c>
      <c r="BN56" s="1144">
        <f>'Recycling - Case 1'!CA126</f>
        <v>14.231175794576556</v>
      </c>
      <c r="BO56" s="1102">
        <f>'Recycling - Case 2'!BV126</f>
        <v>74.668410486463685</v>
      </c>
      <c r="BP56" s="417">
        <f>'Recycling - Case 2'!BW126</f>
        <v>0.7868342467421251</v>
      </c>
      <c r="BQ56" s="1144">
        <f>'Recycling - Case 2'!BX126</f>
        <v>14.231175794576556</v>
      </c>
      <c r="BR56" s="1101">
        <f>'Recycling - Case 2'!BY126</f>
        <v>74.668410486463685</v>
      </c>
      <c r="BS56" s="417">
        <f>'Recycling - Case 2'!BZ126</f>
        <v>0.7868342467421251</v>
      </c>
      <c r="BT56" s="1144">
        <f>'Recycling - Case 2'!CA126</f>
        <v>14.231175794576556</v>
      </c>
      <c r="BU56" s="1102">
        <f>'Recycling - Case 3'!BV126</f>
        <v>74.668410486463685</v>
      </c>
      <c r="BV56" s="417">
        <f>'Recycling - Case 3'!BW126</f>
        <v>0.7868342467421251</v>
      </c>
      <c r="BW56" s="1144">
        <f>'Recycling - Case 3'!BX126</f>
        <v>14.231175794576556</v>
      </c>
      <c r="BX56" s="1101">
        <f>'Recycling - Case 3'!BY126</f>
        <v>74.668410486463685</v>
      </c>
      <c r="BY56" s="417">
        <f>'Recycling - Case 3'!BZ126</f>
        <v>0.7868342467421251</v>
      </c>
      <c r="BZ56" s="1144">
        <f>'Recycling - Case 3'!CA126</f>
        <v>14.231175794576556</v>
      </c>
      <c r="CA56" s="596">
        <v>2046</v>
      </c>
      <c r="CB56" s="649">
        <f>'Recycling - Case 1'!CB126</f>
        <v>0.41931610360905747</v>
      </c>
      <c r="CC56" s="417">
        <f>'Recycling - Case 1'!CC126</f>
        <v>0.42051749796828497</v>
      </c>
      <c r="CD56" s="417">
        <f>'Recycling - Case 1'!CD126</f>
        <v>0.41931610360905747</v>
      </c>
      <c r="CE56" s="525">
        <f>'Recycling - Case 1'!CE126</f>
        <v>0.42051749796828497</v>
      </c>
      <c r="CF56" s="649">
        <f>'Recycling - Case 2'!CB126</f>
        <v>0.36750697834425616</v>
      </c>
      <c r="CG56" s="417">
        <f>'Recycling - Case 2'!CC126</f>
        <v>0.42666564564271992</v>
      </c>
      <c r="CH56" s="417">
        <f>'Recycling - Case 2'!CD126</f>
        <v>0.36750697834425616</v>
      </c>
      <c r="CI56" s="525">
        <f>'Recycling - Case 2'!CE126</f>
        <v>0.42666564564271992</v>
      </c>
      <c r="CJ56" s="649">
        <f>'Recycling - Case 3'!CB126</f>
        <v>0.36750697834425616</v>
      </c>
      <c r="CK56" s="417">
        <f>'Recycling - Case 3'!CC126</f>
        <v>0.42666564564271992</v>
      </c>
      <c r="CL56" s="417">
        <f>'Recycling - Case 3'!CD126</f>
        <v>0.36750697834425616</v>
      </c>
      <c r="CM56" s="525">
        <f>'Recycling - Case 3'!CE126</f>
        <v>0.42666564564271992</v>
      </c>
    </row>
    <row r="57" spans="1:91">
      <c r="A57" s="4">
        <f>'Input data'!A146</f>
        <v>2046</v>
      </c>
      <c r="B57" s="4"/>
      <c r="C57" s="769">
        <f>'4A SWD Case 1'!BG116</f>
        <v>331.27476702290988</v>
      </c>
      <c r="D57" s="3">
        <f>'4B Biological treatment '!T110</f>
        <v>0.86933678956024141</v>
      </c>
      <c r="E57" s="1159">
        <f>'4B Biological treatment '!U110</f>
        <v>39.120155530210859</v>
      </c>
      <c r="F57" s="1159">
        <f>'4B Biological treatment '!W110</f>
        <v>2.3472093318126515</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6956.7701074811075</v>
      </c>
      <c r="M57" s="772">
        <f t="shared" si="70"/>
        <v>18.256072580765071</v>
      </c>
      <c r="N57" s="771">
        <f t="shared" si="71"/>
        <v>1549.1581589963498</v>
      </c>
      <c r="O57" s="773">
        <f t="shared" si="72"/>
        <v>87.227232528263414</v>
      </c>
      <c r="P57" s="771">
        <f t="shared" si="73"/>
        <v>5962.0228726331479</v>
      </c>
      <c r="Q57" s="519">
        <f t="shared" si="74"/>
        <v>6956.7701074811075</v>
      </c>
      <c r="R57" s="521">
        <f t="shared" si="75"/>
        <v>1567.4142315771148</v>
      </c>
      <c r="S57" s="518">
        <f t="shared" si="76"/>
        <v>87.227232528263414</v>
      </c>
      <c r="T57" s="519">
        <f t="shared" si="77"/>
        <v>5962.0228726331479</v>
      </c>
      <c r="U57" s="519">
        <f t="shared" si="78"/>
        <v>14573.434444219632</v>
      </c>
      <c r="V57" s="3"/>
      <c r="W57" s="596">
        <f t="shared" si="79"/>
        <v>2047</v>
      </c>
      <c r="X57" s="1101">
        <f t="shared" si="80"/>
        <v>6746.4057570812265</v>
      </c>
      <c r="Y57" s="1102">
        <f t="shared" si="81"/>
        <v>1586.7426947250347</v>
      </c>
      <c r="Z57" s="1102">
        <f t="shared" si="82"/>
        <v>81.033572020965295</v>
      </c>
      <c r="AA57" s="1102">
        <f t="shared" si="83"/>
        <v>6034.0356184153861</v>
      </c>
      <c r="AB57" s="1144">
        <f t="shared" si="22"/>
        <v>14448.217642242613</v>
      </c>
      <c r="AC57" s="1425" t="str">
        <f>IF(OR('Recycling - Case 1'!AC127="No",'Recycling - Case 1'!T167="No"), "No", "Yes")</f>
        <v>Yes</v>
      </c>
      <c r="AD57" s="1101">
        <f t="shared" si="84"/>
        <v>6746.4057570812265</v>
      </c>
      <c r="AE57" s="1102">
        <f t="shared" si="85"/>
        <v>1586.7426947250347</v>
      </c>
      <c r="AF57" s="1102">
        <f t="shared" si="86"/>
        <v>81.033572020965295</v>
      </c>
      <c r="AG57" s="1102">
        <f t="shared" si="87"/>
        <v>6034.0356184153861</v>
      </c>
      <c r="AH57" s="1144">
        <f t="shared" si="60"/>
        <v>14448.217642242613</v>
      </c>
      <c r="AI57" s="1425" t="str">
        <f>IF(OR('Recycling - Case 1'!AI38="No",'Recycling - Case 1'!Z167="No"), "No", "Yes")</f>
        <v>Yes</v>
      </c>
      <c r="AJ57" s="1101">
        <f t="shared" si="88"/>
        <v>6065.595174734769</v>
      </c>
      <c r="AK57" s="1102">
        <f t="shared" si="89"/>
        <v>1586.7426947250347</v>
      </c>
      <c r="AL57" s="1102">
        <f t="shared" si="90"/>
        <v>95.183612874715863</v>
      </c>
      <c r="AM57" s="1102">
        <f t="shared" si="91"/>
        <v>6158.7683375844354</v>
      </c>
      <c r="AN57" s="1144">
        <f t="shared" si="92"/>
        <v>13906.289819918955</v>
      </c>
      <c r="AO57" s="1418" t="str">
        <f>IF(OR('Recycling - Case 2'!AC127="No",'Recycling - Case 2'!T167="No"), "No", "Yes")</f>
        <v>Yes</v>
      </c>
      <c r="AP57" s="1101">
        <f t="shared" si="93"/>
        <v>6065.595174734769</v>
      </c>
      <c r="AQ57" s="1102">
        <f t="shared" si="94"/>
        <v>1586.7426947250347</v>
      </c>
      <c r="AR57" s="1102">
        <f t="shared" si="95"/>
        <v>95.183612874715863</v>
      </c>
      <c r="AS57" s="1102">
        <f t="shared" si="96"/>
        <v>6158.7683375844354</v>
      </c>
      <c r="AT57" s="1144">
        <f t="shared" si="37"/>
        <v>13906.289819918955</v>
      </c>
      <c r="AU57" s="1425" t="str">
        <f>IF(OR('Recycling - Case 2'!AC127="No",'Recycling - Case 2'!T207="No"), "No", "Yes")</f>
        <v>Yes</v>
      </c>
      <c r="AV57" s="1101">
        <f t="shared" si="63"/>
        <v>6067.1222666024914</v>
      </c>
      <c r="AW57" s="1102">
        <f t="shared" si="64"/>
        <v>963.66236867660189</v>
      </c>
      <c r="AX57" s="1102">
        <f t="shared" si="65"/>
        <v>95.183612874715863</v>
      </c>
      <c r="AY57" s="1102">
        <f t="shared" si="66"/>
        <v>6158.7683375844354</v>
      </c>
      <c r="AZ57" s="1144">
        <f t="shared" si="67"/>
        <v>13284.736585738243</v>
      </c>
      <c r="BA57" s="1425" t="str">
        <f>IF(OR('Recycling - Case 3'!AC127="No",'Recycling - Case 3'!T167="No"), "No", "Yes")</f>
        <v>Yes</v>
      </c>
      <c r="BB57" s="1101">
        <f t="shared" si="97"/>
        <v>6067.1222666024914</v>
      </c>
      <c r="BC57" s="1102">
        <f t="shared" si="98"/>
        <v>963.66236867660189</v>
      </c>
      <c r="BD57" s="1102">
        <f t="shared" si="99"/>
        <v>95.183612874715863</v>
      </c>
      <c r="BE57" s="1102">
        <f t="shared" si="100"/>
        <v>6158.7683375844354</v>
      </c>
      <c r="BF57" s="1144">
        <f t="shared" si="47"/>
        <v>13284.736585738243</v>
      </c>
      <c r="BG57" s="1425" t="str">
        <f>IF(OR('Recycling - Case 3'!AC127="No",'Recycling - Case 3'!T207="No"), "No", "Yes")</f>
        <v>Yes</v>
      </c>
      <c r="BH57" s="596">
        <f t="shared" si="48"/>
        <v>2047</v>
      </c>
      <c r="BI57" s="1102">
        <f>'Recycling - Case 1'!BV127</f>
        <v>73.483968776236466</v>
      </c>
      <c r="BJ57" s="417">
        <f>'Recycling - Case 1'!BW127</f>
        <v>0.74934795042756175</v>
      </c>
      <c r="BK57" s="1144">
        <f>'Recycling - Case 1'!BX127</f>
        <v>12.739531243975813</v>
      </c>
      <c r="BL57" s="1101">
        <f>'Recycling - Case 1'!BY127</f>
        <v>73.483968776236466</v>
      </c>
      <c r="BM57" s="417">
        <f>'Recycling - Case 1'!BZ127</f>
        <v>0.74934795042756175</v>
      </c>
      <c r="BN57" s="1144">
        <f>'Recycling - Case 1'!CA127</f>
        <v>12.739531243975813</v>
      </c>
      <c r="BO57" s="1102">
        <f>'Recycling - Case 2'!BV127</f>
        <v>75.386917234797565</v>
      </c>
      <c r="BP57" s="417">
        <f>'Recycling - Case 2'!BW127</f>
        <v>0.78886591268427309</v>
      </c>
      <c r="BQ57" s="1144">
        <f>'Recycling - Case 2'!BX127</f>
        <v>12.739531243975813</v>
      </c>
      <c r="BR57" s="1101">
        <f>'Recycling - Case 2'!BY127</f>
        <v>75.386917234797565</v>
      </c>
      <c r="BS57" s="417">
        <f>'Recycling - Case 2'!BZ127</f>
        <v>0.78886591268427309</v>
      </c>
      <c r="BT57" s="1144">
        <f>'Recycling - Case 2'!CA127</f>
        <v>12.739531243975813</v>
      </c>
      <c r="BU57" s="1102">
        <f>'Recycling - Case 3'!BV127</f>
        <v>75.386917234797565</v>
      </c>
      <c r="BV57" s="417">
        <f>'Recycling - Case 3'!BW127</f>
        <v>0.78886591268427309</v>
      </c>
      <c r="BW57" s="1144">
        <f>'Recycling - Case 3'!BX127</f>
        <v>12.739531243975813</v>
      </c>
      <c r="BX57" s="1101">
        <f>'Recycling - Case 3'!BY127</f>
        <v>75.386917234797565</v>
      </c>
      <c r="BY57" s="417">
        <f>'Recycling - Case 3'!BZ127</f>
        <v>0.78886591268427309</v>
      </c>
      <c r="BZ57" s="1144">
        <f>'Recycling - Case 3'!CA127</f>
        <v>12.739531243975813</v>
      </c>
      <c r="CA57" s="596">
        <v>2047</v>
      </c>
      <c r="CB57" s="649">
        <f>'Recycling - Case 1'!CB127</f>
        <v>0.4279500163115344</v>
      </c>
      <c r="CC57" s="417">
        <f>'Recycling - Case 1'!CC127</f>
        <v>0.4289681414454668</v>
      </c>
      <c r="CD57" s="417">
        <f>'Recycling - Case 1'!CD127</f>
        <v>0.4279500163115344</v>
      </c>
      <c r="CE57" s="525">
        <f>'Recycling - Case 1'!CE127</f>
        <v>0.4289681414454668</v>
      </c>
      <c r="CF57" s="649">
        <f>'Recycling - Case 2'!CB127</f>
        <v>0.36909169159072286</v>
      </c>
      <c r="CG57" s="417">
        <f>'Recycling - Case 2'!CC127</f>
        <v>0.42849689514305089</v>
      </c>
      <c r="CH57" s="417">
        <f>'Recycling - Case 2'!CD127</f>
        <v>0.36909169159072286</v>
      </c>
      <c r="CI57" s="525">
        <f>'Recycling - Case 2'!CE127</f>
        <v>0.42849689514305089</v>
      </c>
      <c r="CJ57" s="649">
        <f>'Recycling - Case 3'!CB127</f>
        <v>0.36909169159072286</v>
      </c>
      <c r="CK57" s="417">
        <f>'Recycling - Case 3'!CC127</f>
        <v>0.42849689514305089</v>
      </c>
      <c r="CL57" s="417">
        <f>'Recycling - Case 3'!CD127</f>
        <v>0.36909169159072286</v>
      </c>
      <c r="CM57" s="525">
        <f>'Recycling - Case 3'!CE127</f>
        <v>0.42849689514305089</v>
      </c>
    </row>
    <row r="58" spans="1:91">
      <c r="A58" s="4">
        <f>'Input data'!A147</f>
        <v>2047</v>
      </c>
      <c r="B58" s="4"/>
      <c r="C58" s="769">
        <f>'4A SWD Case 1'!BG117</f>
        <v>321.25741700386794</v>
      </c>
      <c r="D58" s="3">
        <f>'4B Biological treatment '!T111</f>
        <v>0.88005695769552683</v>
      </c>
      <c r="E58" s="1159">
        <f>'4B Biological treatment '!U111</f>
        <v>39.602563096298702</v>
      </c>
      <c r="F58" s="1159">
        <f>'4B Biological treatment '!W111</f>
        <v>2.3761537857779222</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6746.4057570812265</v>
      </c>
      <c r="M58" s="772">
        <f t="shared" si="70"/>
        <v>18.481196111606064</v>
      </c>
      <c r="N58" s="771">
        <f t="shared" si="71"/>
        <v>1568.2614986134286</v>
      </c>
      <c r="O58" s="773">
        <f t="shared" si="72"/>
        <v>81.033572020965295</v>
      </c>
      <c r="P58" s="771">
        <f t="shared" si="73"/>
        <v>6034.0356184153861</v>
      </c>
      <c r="Q58" s="519">
        <f t="shared" si="74"/>
        <v>6746.4057570812265</v>
      </c>
      <c r="R58" s="521">
        <f t="shared" si="75"/>
        <v>1586.7426947250347</v>
      </c>
      <c r="S58" s="518">
        <f t="shared" si="76"/>
        <v>81.033572020965295</v>
      </c>
      <c r="T58" s="519">
        <f t="shared" si="77"/>
        <v>6034.0356184153861</v>
      </c>
      <c r="U58" s="519">
        <f t="shared" si="78"/>
        <v>14448.217642242613</v>
      </c>
      <c r="V58" s="3"/>
      <c r="W58" s="596">
        <f t="shared" si="79"/>
        <v>2048</v>
      </c>
      <c r="X58" s="1101">
        <f t="shared" si="80"/>
        <v>6542.9347402884305</v>
      </c>
      <c r="Y58" s="1102">
        <f t="shared" si="81"/>
        <v>1606.1104883584237</v>
      </c>
      <c r="Z58" s="1102">
        <f t="shared" si="82"/>
        <v>80.926366254145591</v>
      </c>
      <c r="AA58" s="1102">
        <f t="shared" si="83"/>
        <v>6106.6282245986458</v>
      </c>
      <c r="AB58" s="1144">
        <f t="shared" si="22"/>
        <v>14336.599819499646</v>
      </c>
      <c r="AC58" s="1425" t="str">
        <f>IF(OR('Recycling - Case 1'!AC128="No",'Recycling - Case 1'!T168="No"), "No", "Yes")</f>
        <v>Yes</v>
      </c>
      <c r="AD58" s="1101">
        <f t="shared" si="84"/>
        <v>6542.9347402884305</v>
      </c>
      <c r="AE58" s="1102">
        <f t="shared" si="85"/>
        <v>1606.1104883584237</v>
      </c>
      <c r="AF58" s="1102">
        <f t="shared" si="86"/>
        <v>80.926366254145591</v>
      </c>
      <c r="AG58" s="1102">
        <f t="shared" si="87"/>
        <v>6106.6282245986458</v>
      </c>
      <c r="AH58" s="1144">
        <f t="shared" si="60"/>
        <v>14336.599819499646</v>
      </c>
      <c r="AI58" s="1425" t="str">
        <f>IF(OR('Recycling - Case 1'!AI39="No",'Recycling - Case 1'!Z168="No"), "No", "Yes")</f>
        <v>Yes</v>
      </c>
      <c r="AJ58" s="1101">
        <f t="shared" si="88"/>
        <v>5901.0140310559982</v>
      </c>
      <c r="AK58" s="1102">
        <f t="shared" si="89"/>
        <v>1606.1104883584237</v>
      </c>
      <c r="AL58" s="1102">
        <f t="shared" si="90"/>
        <v>95.035731924294083</v>
      </c>
      <c r="AM58" s="1102">
        <f t="shared" si="91"/>
        <v>6190.2078644258199</v>
      </c>
      <c r="AN58" s="1144">
        <f t="shared" si="92"/>
        <v>13792.368115764537</v>
      </c>
      <c r="AO58" s="1418" t="str">
        <f>IF(OR('Recycling - Case 2'!AC128="No",'Recycling - Case 2'!T168="No"), "No", "Yes")</f>
        <v>Yes</v>
      </c>
      <c r="AP58" s="1101">
        <f t="shared" si="93"/>
        <v>5901.0140310559982</v>
      </c>
      <c r="AQ58" s="1102">
        <f t="shared" si="94"/>
        <v>1606.1104883584237</v>
      </c>
      <c r="AR58" s="1102">
        <f t="shared" si="95"/>
        <v>95.035731924294083</v>
      </c>
      <c r="AS58" s="1102">
        <f t="shared" si="96"/>
        <v>6190.2078644258199</v>
      </c>
      <c r="AT58" s="1144">
        <f t="shared" si="37"/>
        <v>13792.368115764537</v>
      </c>
      <c r="AU58" s="1425" t="str">
        <f>IF(OR('Recycling - Case 2'!AC128="No",'Recycling - Case 2'!T208="No"), "No", "Yes")</f>
        <v>Yes</v>
      </c>
      <c r="AV58" s="1101">
        <f t="shared" si="63"/>
        <v>5902.579784827888</v>
      </c>
      <c r="AW58" s="1102">
        <f t="shared" si="64"/>
        <v>975.42483901967489</v>
      </c>
      <c r="AX58" s="1102">
        <f t="shared" si="65"/>
        <v>95.035731924294083</v>
      </c>
      <c r="AY58" s="1102">
        <f t="shared" si="66"/>
        <v>6190.2078644258199</v>
      </c>
      <c r="AZ58" s="1144">
        <f t="shared" si="67"/>
        <v>13163.248220197676</v>
      </c>
      <c r="BA58" s="1425" t="str">
        <f>IF(OR('Recycling - Case 3'!AC128="No",'Recycling - Case 3'!T168="No"), "No", "Yes")</f>
        <v>Yes</v>
      </c>
      <c r="BB58" s="1101">
        <f t="shared" si="97"/>
        <v>5902.579784827888</v>
      </c>
      <c r="BC58" s="1102">
        <f t="shared" si="98"/>
        <v>975.42483901967489</v>
      </c>
      <c r="BD58" s="1102">
        <f t="shared" si="99"/>
        <v>95.035731924294083</v>
      </c>
      <c r="BE58" s="1102">
        <f t="shared" si="100"/>
        <v>6190.2078644258199</v>
      </c>
      <c r="BF58" s="1144">
        <f t="shared" si="47"/>
        <v>13163.248220197676</v>
      </c>
      <c r="BG58" s="1425" t="str">
        <f>IF(OR('Recycling - Case 3'!AC128="No",'Recycling - Case 3'!T208="No"), "No", "Yes")</f>
        <v>Yes</v>
      </c>
      <c r="BH58" s="596">
        <f t="shared" si="48"/>
        <v>2048</v>
      </c>
      <c r="BI58" s="1102">
        <f>'Recycling - Case 1'!BV128</f>
        <v>73.614060229356568</v>
      </c>
      <c r="BJ58" s="417">
        <f>'Recycling - Case 1'!BW128</f>
        <v>0.76176061187136823</v>
      </c>
      <c r="BK58" s="1144">
        <f>'Recycling - Case 1'!BX128</f>
        <v>11.247886693375074</v>
      </c>
      <c r="BL58" s="1101">
        <f>'Recycling - Case 1'!BY128</f>
        <v>73.614060229356568</v>
      </c>
      <c r="BM58" s="417">
        <f>'Recycling - Case 1'!BZ128</f>
        <v>0.76176061187136823</v>
      </c>
      <c r="BN58" s="1144">
        <f>'Recycling - Case 1'!CA128</f>
        <v>11.247886693375074</v>
      </c>
      <c r="BO58" s="1102">
        <f>'Recycling - Case 2'!BV128</f>
        <v>76.108275766780039</v>
      </c>
      <c r="BP58" s="417">
        <f>'Recycling - Case 2'!BW128</f>
        <v>0.79086705347669128</v>
      </c>
      <c r="BQ58" s="1144">
        <f>'Recycling - Case 2'!BX128</f>
        <v>11.247886693375074</v>
      </c>
      <c r="BR58" s="1101">
        <f>'Recycling - Case 2'!BY128</f>
        <v>76.108275766780039</v>
      </c>
      <c r="BS58" s="417">
        <f>'Recycling - Case 2'!BZ128</f>
        <v>0.79086705347669128</v>
      </c>
      <c r="BT58" s="1144">
        <f>'Recycling - Case 2'!CA128</f>
        <v>11.247886693375074</v>
      </c>
      <c r="BU58" s="1102">
        <f>'Recycling - Case 3'!BV128</f>
        <v>76.108275766780039</v>
      </c>
      <c r="BV58" s="417">
        <f>'Recycling - Case 3'!BW128</f>
        <v>0.79086705347669128</v>
      </c>
      <c r="BW58" s="1144">
        <f>'Recycling - Case 3'!BX128</f>
        <v>11.247886693375074</v>
      </c>
      <c r="BX58" s="1101">
        <f>'Recycling - Case 3'!BY128</f>
        <v>76.108275766780039</v>
      </c>
      <c r="BY58" s="417">
        <f>'Recycling - Case 3'!BZ128</f>
        <v>0.79086705347669128</v>
      </c>
      <c r="BZ58" s="1144">
        <f>'Recycling - Case 3'!CA128</f>
        <v>11.247886693375074</v>
      </c>
      <c r="CA58" s="596">
        <v>2048</v>
      </c>
      <c r="CB58" s="649">
        <f>'Recycling - Case 1'!CB128</f>
        <v>0.42949384463559215</v>
      </c>
      <c r="CC58" s="417">
        <f>'Recycling - Case 1'!CC128</f>
        <v>0.43665982465073672</v>
      </c>
      <c r="CD58" s="417">
        <f>'Recycling - Case 1'!CD128</f>
        <v>0.42949384463559215</v>
      </c>
      <c r="CE58" s="525">
        <f>'Recycling - Case 1'!CE128</f>
        <v>0.43665982465073672</v>
      </c>
      <c r="CF58" s="649">
        <f>'Recycling - Case 2'!CB128</f>
        <v>0.3706677901680655</v>
      </c>
      <c r="CG58" s="417">
        <f>'Recycling - Case 2'!CC128</f>
        <v>0.43028216423587617</v>
      </c>
      <c r="CH58" s="417">
        <f>'Recycling - Case 2'!CD128</f>
        <v>0.3706677901680655</v>
      </c>
      <c r="CI58" s="525">
        <f>'Recycling - Case 2'!CE128</f>
        <v>0.43028216423587617</v>
      </c>
      <c r="CJ58" s="649">
        <f>'Recycling - Case 3'!CB128</f>
        <v>0.3706677901680655</v>
      </c>
      <c r="CK58" s="417">
        <f>'Recycling - Case 3'!CC128</f>
        <v>0.43028216423587617</v>
      </c>
      <c r="CL58" s="417">
        <f>'Recycling - Case 3'!CD128</f>
        <v>0.3706677901680655</v>
      </c>
      <c r="CM58" s="525">
        <f>'Recycling - Case 3'!CE128</f>
        <v>0.43028216423587617</v>
      </c>
    </row>
    <row r="59" spans="1:91">
      <c r="A59" s="4">
        <f>'Input data'!A148</f>
        <v>2048</v>
      </c>
      <c r="B59" s="4"/>
      <c r="C59" s="769">
        <f>'4A SWD Case 1'!BG118</f>
        <v>311.56832096611572</v>
      </c>
      <c r="D59" s="3">
        <f>'4B Biological treatment '!T112</f>
        <v>0.89079893974399549</v>
      </c>
      <c r="E59" s="1159">
        <f>'4B Biological treatment '!U112</f>
        <v>40.085952288479788</v>
      </c>
      <c r="F59" s="1159">
        <f>'4B Biological treatment '!W112</f>
        <v>2.4051571373087874</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6542.9347402884305</v>
      </c>
      <c r="M59" s="772">
        <f t="shared" si="70"/>
        <v>18.706777734623905</v>
      </c>
      <c r="N59" s="771">
        <f t="shared" si="71"/>
        <v>1587.4037106237997</v>
      </c>
      <c r="O59" s="773">
        <f t="shared" si="72"/>
        <v>80.926366254145591</v>
      </c>
      <c r="P59" s="771">
        <f t="shared" si="73"/>
        <v>6106.6282245986458</v>
      </c>
      <c r="Q59" s="519">
        <f t="shared" si="74"/>
        <v>6542.9347402884305</v>
      </c>
      <c r="R59" s="521">
        <f t="shared" si="75"/>
        <v>1606.1104883584237</v>
      </c>
      <c r="S59" s="518">
        <f t="shared" si="76"/>
        <v>80.926366254145591</v>
      </c>
      <c r="T59" s="519">
        <f t="shared" si="77"/>
        <v>6106.6282245986458</v>
      </c>
      <c r="U59" s="519">
        <f t="shared" si="78"/>
        <v>14336.599819499646</v>
      </c>
      <c r="V59" s="3"/>
      <c r="W59" s="596">
        <f t="shared" si="79"/>
        <v>2049</v>
      </c>
      <c r="X59" s="1101">
        <f t="shared" si="80"/>
        <v>6352.1564679183684</v>
      </c>
      <c r="Y59" s="1102">
        <f t="shared" si="81"/>
        <v>1626.4006398104646</v>
      </c>
      <c r="Z59" s="1102">
        <f t="shared" si="82"/>
        <v>80.81998611074799</v>
      </c>
      <c r="AA59" s="1102">
        <f t="shared" si="83"/>
        <v>6179.8047347637312</v>
      </c>
      <c r="AB59" s="1144">
        <f t="shared" si="22"/>
        <v>14239.181828603312</v>
      </c>
      <c r="AC59" s="1425" t="str">
        <f>IF(OR('Recycling - Case 1'!AC129="No",'Recycling - Case 1'!T169="No"), "No", "Yes")</f>
        <v>Yes</v>
      </c>
      <c r="AD59" s="1101">
        <f t="shared" si="84"/>
        <v>6352.1564679183684</v>
      </c>
      <c r="AE59" s="1102">
        <f t="shared" si="85"/>
        <v>1626.4006398104646</v>
      </c>
      <c r="AF59" s="1102">
        <f t="shared" si="86"/>
        <v>80.81998611074799</v>
      </c>
      <c r="AG59" s="1102">
        <f t="shared" si="87"/>
        <v>6179.8047347637312</v>
      </c>
      <c r="AH59" s="1144">
        <f t="shared" si="60"/>
        <v>14239.181828603312</v>
      </c>
      <c r="AI59" s="1425" t="str">
        <f>IF(OR('Recycling - Case 1'!AI40="No",'Recycling - Case 1'!Z169="No"), "No", "Yes")</f>
        <v>Yes</v>
      </c>
      <c r="AJ59" s="1101">
        <f t="shared" si="88"/>
        <v>5749.7644065893955</v>
      </c>
      <c r="AK59" s="1102">
        <f t="shared" si="89"/>
        <v>1626.4006398104646</v>
      </c>
      <c r="AL59" s="1102">
        <f t="shared" si="90"/>
        <v>94.889057356937755</v>
      </c>
      <c r="AM59" s="1102">
        <f t="shared" si="91"/>
        <v>6221.8078850207985</v>
      </c>
      <c r="AN59" s="1144">
        <f t="shared" si="92"/>
        <v>13692.861988777597</v>
      </c>
      <c r="AO59" s="1418" t="str">
        <f>IF(OR('Recycling - Case 2'!AC129="No",'Recycling - Case 2'!T169="No"), "No", "Yes")</f>
        <v>Yes</v>
      </c>
      <c r="AP59" s="1101">
        <f t="shared" si="93"/>
        <v>5749.7644065893955</v>
      </c>
      <c r="AQ59" s="1102">
        <f t="shared" si="94"/>
        <v>1626.4006398104646</v>
      </c>
      <c r="AR59" s="1102">
        <f t="shared" si="95"/>
        <v>94.889057356937755</v>
      </c>
      <c r="AS59" s="1102">
        <f t="shared" si="96"/>
        <v>6221.8078850207985</v>
      </c>
      <c r="AT59" s="1144">
        <f t="shared" si="37"/>
        <v>13692.861988777597</v>
      </c>
      <c r="AU59" s="1425" t="str">
        <f>IF(OR('Recycling - Case 2'!AC129="No",'Recycling - Case 2'!T209="No"), "No", "Yes")</f>
        <v>Yes</v>
      </c>
      <c r="AV59" s="1101">
        <f t="shared" si="63"/>
        <v>5751.3672221123161</v>
      </c>
      <c r="AW59" s="1102">
        <f t="shared" si="64"/>
        <v>987.74747675677122</v>
      </c>
      <c r="AX59" s="1102">
        <f t="shared" si="65"/>
        <v>94.889057356937755</v>
      </c>
      <c r="AY59" s="1102">
        <f t="shared" si="66"/>
        <v>6221.8078850207985</v>
      </c>
      <c r="AZ59" s="1144">
        <f t="shared" si="67"/>
        <v>13055.811641246823</v>
      </c>
      <c r="BA59" s="1425" t="str">
        <f>IF(OR('Recycling - Case 3'!AC129="No",'Recycling - Case 3'!T169="No"), "No", "Yes")</f>
        <v>Yes</v>
      </c>
      <c r="BB59" s="1101">
        <f t="shared" si="97"/>
        <v>5751.3672221123161</v>
      </c>
      <c r="BC59" s="1102">
        <f t="shared" si="98"/>
        <v>987.74747675677122</v>
      </c>
      <c r="BD59" s="1102">
        <f t="shared" si="99"/>
        <v>94.889057356937755</v>
      </c>
      <c r="BE59" s="1102">
        <f t="shared" si="100"/>
        <v>6221.8078850207985</v>
      </c>
      <c r="BF59" s="1144">
        <f t="shared" si="47"/>
        <v>13055.811641246823</v>
      </c>
      <c r="BG59" s="1425" t="str">
        <f>IF(OR('Recycling - Case 3'!AC129="No",'Recycling - Case 3'!T209="No"), "No", "Yes")</f>
        <v>Yes</v>
      </c>
      <c r="BH59" s="596">
        <f t="shared" si="48"/>
        <v>2049</v>
      </c>
      <c r="BI59" s="1102">
        <f>'Recycling - Case 1'!BV129</f>
        <v>73.852649165919644</v>
      </c>
      <c r="BJ59" s="417">
        <f>'Recycling - Case 1'!BW129</f>
        <v>0.77381196609364677</v>
      </c>
      <c r="BK59" s="1144">
        <f>'Recycling - Case 1'!BX129</f>
        <v>9.7562421427743313</v>
      </c>
      <c r="BL59" s="1101">
        <f>'Recycling - Case 1'!BY129</f>
        <v>73.852649165919644</v>
      </c>
      <c r="BM59" s="417">
        <f>'Recycling - Case 1'!BZ129</f>
        <v>0.77381196609364677</v>
      </c>
      <c r="BN59" s="1144">
        <f>'Recycling - Case 1'!CA129</f>
        <v>9.7562421427743313</v>
      </c>
      <c r="BO59" s="1102">
        <f>'Recycling - Case 2'!BV129</f>
        <v>76.890224724002948</v>
      </c>
      <c r="BP59" s="417">
        <f>'Recycling - Case 2'!BW129</f>
        <v>0.792993868556786</v>
      </c>
      <c r="BQ59" s="1144">
        <f>'Recycling - Case 2'!BX129</f>
        <v>9.7562421427743313</v>
      </c>
      <c r="BR59" s="1101">
        <f>'Recycling - Case 2'!BY129</f>
        <v>76.890224724002948</v>
      </c>
      <c r="BS59" s="417">
        <f>'Recycling - Case 2'!BZ129</f>
        <v>0.792993868556786</v>
      </c>
      <c r="BT59" s="1144">
        <f>'Recycling - Case 2'!CA129</f>
        <v>9.7562421427743313</v>
      </c>
      <c r="BU59" s="1102">
        <f>'Recycling - Case 3'!BV129</f>
        <v>76.890224724002948</v>
      </c>
      <c r="BV59" s="417">
        <f>'Recycling - Case 3'!BW129</f>
        <v>0.792993868556786</v>
      </c>
      <c r="BW59" s="1144">
        <f>'Recycling - Case 3'!BX129</f>
        <v>9.7562421427743313</v>
      </c>
      <c r="BX59" s="1101">
        <f>'Recycling - Case 3'!BY129</f>
        <v>76.890224724002948</v>
      </c>
      <c r="BY59" s="417">
        <f>'Recycling - Case 3'!BZ129</f>
        <v>0.792993868556786</v>
      </c>
      <c r="BZ59" s="1144">
        <f>'Recycling - Case 3'!CA129</f>
        <v>9.7562421427743313</v>
      </c>
      <c r="CA59" s="596">
        <v>2049</v>
      </c>
      <c r="CB59" s="649">
        <f>'Recycling - Case 1'!CB129</f>
        <v>0.43102944159952994</v>
      </c>
      <c r="CC59" s="417">
        <f>'Recycling - Case 1'!CC129</f>
        <v>0.44382843545532147</v>
      </c>
      <c r="CD59" s="417">
        <f>'Recycling - Case 1'!CD129</f>
        <v>0.43102944159952994</v>
      </c>
      <c r="CE59" s="525">
        <f>'Recycling - Case 1'!CE129</f>
        <v>0.44382843545532147</v>
      </c>
      <c r="CF59" s="649">
        <f>'Recycling - Case 2'!CB129</f>
        <v>0.37223532617222466</v>
      </c>
      <c r="CG59" s="417">
        <f>'Recycling - Case 2'!CC129</f>
        <v>0.43221490854622224</v>
      </c>
      <c r="CH59" s="417">
        <f>'Recycling - Case 2'!CD129</f>
        <v>0.37223532617222466</v>
      </c>
      <c r="CI59" s="525">
        <f>'Recycling - Case 2'!CE129</f>
        <v>0.43221490854622224</v>
      </c>
      <c r="CJ59" s="649">
        <f>'Recycling - Case 3'!CB129</f>
        <v>0.37223532617222466</v>
      </c>
      <c r="CK59" s="417">
        <f>'Recycling - Case 3'!CC129</f>
        <v>0.43221490854622224</v>
      </c>
      <c r="CL59" s="417">
        <f>'Recycling - Case 3'!CD129</f>
        <v>0.37223532617222466</v>
      </c>
      <c r="CM59" s="525">
        <f>'Recycling - Case 3'!CE129</f>
        <v>0.43221490854622224</v>
      </c>
    </row>
    <row r="60" spans="1:91" ht="15.75" thickBot="1">
      <c r="A60" s="4">
        <f>'Input data'!A149</f>
        <v>2049</v>
      </c>
      <c r="B60" s="4"/>
      <c r="C60" s="769">
        <f>'4A SWD Case 1'!BG119</f>
        <v>302.48364132944613</v>
      </c>
      <c r="D60" s="3">
        <f>'4B Biological treatment '!T113</f>
        <v>0.90205249018883227</v>
      </c>
      <c r="E60" s="1159">
        <f>'4B Biological treatment '!U113</f>
        <v>40.59236205849745</v>
      </c>
      <c r="F60" s="1159">
        <f>'4B Biological treatment '!W113</f>
        <v>2.4355417235098469</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6352.1564679183684</v>
      </c>
      <c r="M60" s="772">
        <f t="shared" si="70"/>
        <v>18.943102293965477</v>
      </c>
      <c r="N60" s="771">
        <f t="shared" si="71"/>
        <v>1607.4575375164991</v>
      </c>
      <c r="O60" s="773">
        <f t="shared" si="72"/>
        <v>80.81998611074799</v>
      </c>
      <c r="P60" s="771">
        <f t="shared" si="73"/>
        <v>6179.8047347637312</v>
      </c>
      <c r="Q60" s="519">
        <f t="shared" si="74"/>
        <v>6352.1564679183684</v>
      </c>
      <c r="R60" s="521">
        <f t="shared" si="75"/>
        <v>1626.4006398104646</v>
      </c>
      <c r="S60" s="518">
        <f t="shared" si="76"/>
        <v>80.81998611074799</v>
      </c>
      <c r="T60" s="519">
        <f t="shared" si="77"/>
        <v>6179.8047347637312</v>
      </c>
      <c r="U60" s="519">
        <f t="shared" si="78"/>
        <v>14239.181828603312</v>
      </c>
      <c r="V60" s="3"/>
      <c r="W60" s="1145">
        <f t="shared" si="79"/>
        <v>2050</v>
      </c>
      <c r="X60" s="1149">
        <f t="shared" si="80"/>
        <v>6173.7402596539059</v>
      </c>
      <c r="Y60" s="1146">
        <f t="shared" si="81"/>
        <v>1647.8293668126016</v>
      </c>
      <c r="Z60" s="1146">
        <f t="shared" si="82"/>
        <v>80.714423453015158</v>
      </c>
      <c r="AA60" s="1146">
        <f t="shared" si="83"/>
        <v>6253.5692186643009</v>
      </c>
      <c r="AB60" s="1147">
        <f t="shared" si="22"/>
        <v>14155.853268583824</v>
      </c>
      <c r="AC60" s="1425" t="str">
        <f>IF(OR('Recycling - Case 1'!AC130="No",'Recycling - Case 1'!T170="No"), "No", "Yes")</f>
        <v>Yes</v>
      </c>
      <c r="AD60" s="1149">
        <f t="shared" si="84"/>
        <v>6173.7402596539059</v>
      </c>
      <c r="AE60" s="1146">
        <f t="shared" si="85"/>
        <v>1647.8293668126016</v>
      </c>
      <c r="AF60" s="1146">
        <f t="shared" si="86"/>
        <v>80.714423453015158</v>
      </c>
      <c r="AG60" s="1146">
        <f t="shared" si="87"/>
        <v>6253.5692186643009</v>
      </c>
      <c r="AH60" s="1147">
        <f t="shared" si="60"/>
        <v>14155.853268583824</v>
      </c>
      <c r="AI60" s="1425" t="str">
        <f>IF(OR('Recycling - Case 1'!AI41="No",'Recycling - Case 1'!Z170="No"), "No", "Yes")</f>
        <v>Yes</v>
      </c>
      <c r="AJ60" s="1149">
        <f t="shared" si="88"/>
        <v>5611.2761509287056</v>
      </c>
      <c r="AK60" s="1146">
        <f t="shared" si="89"/>
        <v>1647.8293668126016</v>
      </c>
      <c r="AL60" s="1146">
        <f t="shared" si="90"/>
        <v>94.743576348754203</v>
      </c>
      <c r="AM60" s="1146">
        <f t="shared" si="91"/>
        <v>6253.5692186643009</v>
      </c>
      <c r="AN60" s="1147">
        <f t="shared" si="92"/>
        <v>13607.418312754362</v>
      </c>
      <c r="AO60" s="1418" t="str">
        <f>IF(OR('Recycling - Case 2'!AC130="No",'Recycling - Case 2'!T170="No"), "No", "Yes")</f>
        <v>Yes</v>
      </c>
      <c r="AP60" s="1149">
        <f t="shared" si="93"/>
        <v>5611.2761509287056</v>
      </c>
      <c r="AQ60" s="1146">
        <f t="shared" si="94"/>
        <v>1647.8293668126016</v>
      </c>
      <c r="AR60" s="1146">
        <f t="shared" si="95"/>
        <v>94.743576348754203</v>
      </c>
      <c r="AS60" s="1146">
        <f t="shared" si="96"/>
        <v>6253.5692186643009</v>
      </c>
      <c r="AT60" s="1147">
        <f t="shared" si="37"/>
        <v>13607.418312754362</v>
      </c>
      <c r="AU60" s="1425" t="str">
        <f>IF(OR('Recycling - Case 2'!AC130="No",'Recycling - Case 2'!T210="No"), "No", "Yes")</f>
        <v>Yes</v>
      </c>
      <c r="AV60" s="1149">
        <f t="shared" si="63"/>
        <v>5612.9145245601721</v>
      </c>
      <c r="AW60" s="1146">
        <f t="shared" si="64"/>
        <v>1000.7615954851909</v>
      </c>
      <c r="AX60" s="1146">
        <f t="shared" si="65"/>
        <v>94.743576348754203</v>
      </c>
      <c r="AY60" s="1146">
        <f t="shared" si="66"/>
        <v>6253.5692186643009</v>
      </c>
      <c r="AZ60" s="1147">
        <f t="shared" si="67"/>
        <v>12961.988915058417</v>
      </c>
      <c r="BA60" s="1425" t="str">
        <f>IF(OR('Recycling - Case 3'!AC130="No",'Recycling - Case 3'!T170="No"), "No", "Yes")</f>
        <v>Yes</v>
      </c>
      <c r="BB60" s="1149">
        <f t="shared" si="97"/>
        <v>5612.9145245601721</v>
      </c>
      <c r="BC60" s="1146">
        <f t="shared" si="98"/>
        <v>1000.7615954851909</v>
      </c>
      <c r="BD60" s="1146">
        <f t="shared" si="99"/>
        <v>94.743576348754203</v>
      </c>
      <c r="BE60" s="1146">
        <f t="shared" si="100"/>
        <v>6253.5692186643009</v>
      </c>
      <c r="BF60" s="1147">
        <f t="shared" si="47"/>
        <v>12961.988915058417</v>
      </c>
      <c r="BG60" s="1425" t="str">
        <f>IF(OR('Recycling - Case 3'!AC130="No",'Recycling - Case 3'!T210="No"), "No", "Yes")</f>
        <v>Yes</v>
      </c>
      <c r="BH60" s="1145">
        <f t="shared" si="48"/>
        <v>2050</v>
      </c>
      <c r="BI60" s="1146">
        <f>'Recycling - Case 1'!BV130</f>
        <v>74.211264257467008</v>
      </c>
      <c r="BJ60" s="651">
        <f>'Recycling - Case 1'!BW130</f>
        <v>0.78552113179619187</v>
      </c>
      <c r="BK60" s="1147">
        <f>'Recycling - Case 1'!BX130</f>
        <v>8.2645975921735868</v>
      </c>
      <c r="BL60" s="1149">
        <f>'Recycling - Case 1'!BY130</f>
        <v>74.211264257467008</v>
      </c>
      <c r="BM60" s="651">
        <f>'Recycling - Case 1'!BZ130</f>
        <v>0.78552113179619187</v>
      </c>
      <c r="BN60" s="1147">
        <f>'Recycling - Case 1'!CA130</f>
        <v>8.2645975921735868</v>
      </c>
      <c r="BO60" s="1146">
        <f>'Recycling - Case 2'!BV130</f>
        <v>77.746902924822336</v>
      </c>
      <c r="BP60" s="651">
        <f>'Recycling - Case 2'!BW130</f>
        <v>0.79527482938701743</v>
      </c>
      <c r="BQ60" s="1147">
        <f>'Recycling - Case 2'!BX130</f>
        <v>8.2645975921735868</v>
      </c>
      <c r="BR60" s="1149">
        <f>'Recycling - Case 2'!BY130</f>
        <v>77.746902924822336</v>
      </c>
      <c r="BS60" s="651">
        <f>'Recycling - Case 2'!BZ130</f>
        <v>0.79527482938701743</v>
      </c>
      <c r="BT60" s="1147">
        <f>'Recycling - Case 2'!CA130</f>
        <v>8.2645975921735868</v>
      </c>
      <c r="BU60" s="1146">
        <f>'Recycling - Case 3'!BV130</f>
        <v>77.746902924822336</v>
      </c>
      <c r="BV60" s="651">
        <f>'Recycling - Case 3'!BW130</f>
        <v>0.79527482938701743</v>
      </c>
      <c r="BW60" s="1147">
        <f>'Recycling - Case 3'!BX130</f>
        <v>8.2645975921735868</v>
      </c>
      <c r="BX60" s="1149">
        <f>'Recycling - Case 3'!BY130</f>
        <v>77.746902924822336</v>
      </c>
      <c r="BY60" s="651">
        <f>'Recycling - Case 3'!BZ130</f>
        <v>0.79527482938701743</v>
      </c>
      <c r="BZ60" s="1147">
        <f>'Recycling - Case 3'!CA130</f>
        <v>8.2645975921735868</v>
      </c>
      <c r="CA60" s="1145">
        <v>2050</v>
      </c>
      <c r="CB60" s="650">
        <f>'Recycling - Case 1'!CB130</f>
        <v>0.43255685448712144</v>
      </c>
      <c r="CC60" s="651">
        <f>'Recycling - Case 1'!CC130</f>
        <v>0.45053479366234694</v>
      </c>
      <c r="CD60" s="651">
        <f>'Recycling - Case 1'!CD130</f>
        <v>0.43255685448712144</v>
      </c>
      <c r="CE60" s="652">
        <f>'Recycling - Case 1'!CE130</f>
        <v>0.45053479366234694</v>
      </c>
      <c r="CF60" s="650">
        <f>'Recycling - Case 2'!CB130</f>
        <v>0.37379435129462157</v>
      </c>
      <c r="CG60" s="651">
        <f>'Recycling - Case 2'!CC130</f>
        <v>0.43432543106770582</v>
      </c>
      <c r="CH60" s="651">
        <f>'Recycling - Case 2'!CD130</f>
        <v>0.37379435129462157</v>
      </c>
      <c r="CI60" s="652">
        <f>'Recycling - Case 2'!CE130</f>
        <v>0.43432543106770582</v>
      </c>
      <c r="CJ60" s="650">
        <f>'Recycling - Case 3'!CB130</f>
        <v>0.37379435129462157</v>
      </c>
      <c r="CK60" s="651">
        <f>'Recycling - Case 3'!CC130</f>
        <v>0.43432543106770582</v>
      </c>
      <c r="CL60" s="651">
        <f>'Recycling - Case 3'!CD130</f>
        <v>0.37379435129462157</v>
      </c>
      <c r="CM60" s="652">
        <f>'Recycling - Case 3'!CE130</f>
        <v>0.43432543106770582</v>
      </c>
    </row>
    <row r="61" spans="1:91">
      <c r="A61" s="4">
        <f>'Input data'!A150</f>
        <v>2050</v>
      </c>
      <c r="B61" s="4"/>
      <c r="C61" s="769">
        <f>'4A SWD Case 1'!BG120</f>
        <v>293.98763141209076</v>
      </c>
      <c r="D61" s="3">
        <f>'4B Biological treatment '!T114</f>
        <v>0.91393753012346202</v>
      </c>
      <c r="E61" s="1159">
        <f>'4B Biological treatment '!U114</f>
        <v>41.127188855555787</v>
      </c>
      <c r="F61" s="1159">
        <f>'4B Biological treatment '!W114</f>
        <v>2.4676313313333473</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6173.7402596539059</v>
      </c>
      <c r="M61" s="772">
        <f t="shared" si="70"/>
        <v>19.192688132592703</v>
      </c>
      <c r="N61" s="771">
        <f t="shared" si="71"/>
        <v>1628.636678680009</v>
      </c>
      <c r="O61" s="773">
        <f t="shared" si="72"/>
        <v>80.714423453015158</v>
      </c>
      <c r="P61" s="771">
        <f t="shared" si="73"/>
        <v>6253.5692186643009</v>
      </c>
      <c r="Q61" s="471">
        <f t="shared" si="74"/>
        <v>6173.7402596539059</v>
      </c>
      <c r="R61" s="517">
        <f t="shared" si="75"/>
        <v>1647.8293668126016</v>
      </c>
      <c r="S61" s="514">
        <f t="shared" si="76"/>
        <v>80.714423453015158</v>
      </c>
      <c r="T61" s="471">
        <f t="shared" si="77"/>
        <v>6253.5692186643009</v>
      </c>
      <c r="U61" s="471">
        <f t="shared" si="78"/>
        <v>14155.853268583824</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813.30117405589272</v>
      </c>
      <c r="D63" s="3">
        <f>'4B Biological treatment '!T116</f>
        <v>0.3216327990937955</v>
      </c>
      <c r="E63" s="1159">
        <f>'4B Biological treatment '!U116</f>
        <v>20.405513626969139</v>
      </c>
      <c r="F63" s="1159">
        <f>'4B Biological treatment '!W116</f>
        <v>1.2243308176181482</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17079.324655173747</v>
      </c>
      <c r="M63" s="772">
        <f t="shared" ref="M63:M95" si="102">D63*$B$3</f>
        <v>6.7542887809697056</v>
      </c>
      <c r="N63" s="771">
        <f t="shared" ref="N63:N95" si="103">E63*$B$3+F63*$C$3</f>
        <v>808.05833962797783</v>
      </c>
      <c r="O63" s="773">
        <f t="shared" ref="O63:O95" si="104">G63+H63*$B$3+I63*$C$3</f>
        <v>313.05069559326625</v>
      </c>
      <c r="P63" s="771">
        <f t="shared" ref="P63:P95" si="105">J63*$B$3+K63*$C$3</f>
        <v>3728.7332486308678</v>
      </c>
      <c r="Q63" s="471">
        <f t="shared" ref="Q63:Q95" si="106">L63</f>
        <v>17079.324655173747</v>
      </c>
      <c r="R63" s="517">
        <f t="shared" ref="R63:R95" si="107">M63+N63</f>
        <v>814.81262840894749</v>
      </c>
      <c r="S63" s="514">
        <f t="shared" ref="S63:S95" si="108">O63</f>
        <v>313.05069559326625</v>
      </c>
      <c r="T63" s="471">
        <f t="shared" ref="T63:T95" si="109">P63</f>
        <v>3728.7332486308678</v>
      </c>
      <c r="U63" s="471">
        <f t="shared" ref="U63:U95" si="110">SUM(Q63:T63)</f>
        <v>21935.92122780683</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795.34327126385972</v>
      </c>
      <c r="D64" s="3">
        <f>'4B Biological treatment '!T117</f>
        <v>0.37629786643865482</v>
      </c>
      <c r="E64" s="1159">
        <f>'4B Biological treatment '!U117</f>
        <v>21.746450496986974</v>
      </c>
      <c r="F64" s="1159">
        <f>'4B Biological treatment '!W117</f>
        <v>1.3047870298192183</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16702.208696541053</v>
      </c>
      <c r="M64" s="772">
        <f t="shared" si="102"/>
        <v>7.902255195211751</v>
      </c>
      <c r="N64" s="771">
        <f t="shared" si="103"/>
        <v>861.15943968068405</v>
      </c>
      <c r="O64" s="773">
        <f t="shared" si="104"/>
        <v>304.9221239283998</v>
      </c>
      <c r="P64" s="771">
        <f t="shared" si="105"/>
        <v>3821.6612855587077</v>
      </c>
      <c r="Q64" s="519">
        <f t="shared" si="106"/>
        <v>16702.208696541053</v>
      </c>
      <c r="R64" s="521">
        <f t="shared" si="107"/>
        <v>869.0616948758958</v>
      </c>
      <c r="S64" s="518">
        <f t="shared" si="108"/>
        <v>304.9221239283998</v>
      </c>
      <c r="T64" s="519">
        <f t="shared" si="109"/>
        <v>3821.6612855587077</v>
      </c>
      <c r="U64" s="519">
        <f t="shared" si="110"/>
        <v>21697.853800904057</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776.38648379425342</v>
      </c>
      <c r="D65" s="3">
        <f>'4B Biological treatment '!T118</f>
        <v>0.4235740198632173</v>
      </c>
      <c r="E65" s="1159">
        <f>'4B Biological treatment '!U118</f>
        <v>22.512207402967285</v>
      </c>
      <c r="F65" s="1159">
        <f>'4B Biological treatment '!W118</f>
        <v>1.3507324441780368</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16304.116159679323</v>
      </c>
      <c r="M65" s="772">
        <f t="shared" si="102"/>
        <v>8.8950544171275627</v>
      </c>
      <c r="N65" s="771">
        <f t="shared" si="103"/>
        <v>891.4834131575044</v>
      </c>
      <c r="O65" s="773">
        <f t="shared" si="104"/>
        <v>296.95916503445704</v>
      </c>
      <c r="P65" s="771">
        <f t="shared" si="105"/>
        <v>3916.619774427455</v>
      </c>
      <c r="Q65" s="519">
        <f t="shared" si="106"/>
        <v>16304.116159679323</v>
      </c>
      <c r="R65" s="521">
        <f t="shared" si="107"/>
        <v>900.37846757463194</v>
      </c>
      <c r="S65" s="518">
        <f t="shared" si="108"/>
        <v>296.95916503445704</v>
      </c>
      <c r="T65" s="519">
        <f t="shared" si="109"/>
        <v>3916.619774427455</v>
      </c>
      <c r="U65" s="519">
        <f t="shared" si="110"/>
        <v>21418.073566715862</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756.94801825529669</v>
      </c>
      <c r="D66" s="3">
        <f>'4B Biological treatment '!T119</f>
        <v>0.48946581035208203</v>
      </c>
      <c r="E66" s="1159">
        <f>'4B Biological treatment '!U119</f>
        <v>23.872989139217029</v>
      </c>
      <c r="F66" s="1159">
        <f>'4B Biological treatment '!W119</f>
        <v>1.4323793483530216</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15895.908383361231</v>
      </c>
      <c r="M66" s="772">
        <f t="shared" si="102"/>
        <v>10.278782017393723</v>
      </c>
      <c r="N66" s="771">
        <f t="shared" si="103"/>
        <v>945.37036991299431</v>
      </c>
      <c r="O66" s="773">
        <f t="shared" si="104"/>
        <v>289.30826928918913</v>
      </c>
      <c r="P66" s="771">
        <f t="shared" si="105"/>
        <v>3995.2541307434112</v>
      </c>
      <c r="Q66" s="519">
        <f t="shared" si="106"/>
        <v>15895.908383361231</v>
      </c>
      <c r="R66" s="521">
        <f t="shared" si="107"/>
        <v>955.64915193038803</v>
      </c>
      <c r="S66" s="518">
        <f t="shared" si="108"/>
        <v>289.30826928918913</v>
      </c>
      <c r="T66" s="519">
        <f t="shared" si="109"/>
        <v>3995.2541307434112</v>
      </c>
      <c r="U66" s="519">
        <f t="shared" si="110"/>
        <v>21136.119935324219</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736.66936553847552</v>
      </c>
      <c r="D67" s="3">
        <f>'4B Biological treatment '!T120</f>
        <v>0.56007697774052101</v>
      </c>
      <c r="E67" s="1159">
        <f>'4B Biological treatment '!U120</f>
        <v>25.203463998323439</v>
      </c>
      <c r="F67" s="1159">
        <f>'4B Biological treatment '!W120</f>
        <v>1.5122078398994065</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15470.056676307986</v>
      </c>
      <c r="M67" s="772">
        <f t="shared" si="102"/>
        <v>11.761616532550942</v>
      </c>
      <c r="N67" s="771">
        <f t="shared" si="103"/>
        <v>998.05717433360815</v>
      </c>
      <c r="O67" s="773">
        <f t="shared" si="104"/>
        <v>281.88387608267908</v>
      </c>
      <c r="P67" s="771">
        <f t="shared" si="105"/>
        <v>4075.1800556596418</v>
      </c>
      <c r="Q67" s="519">
        <f t="shared" si="106"/>
        <v>15470.056676307986</v>
      </c>
      <c r="R67" s="521">
        <f t="shared" si="107"/>
        <v>1009.8187908661591</v>
      </c>
      <c r="S67" s="518">
        <f t="shared" si="108"/>
        <v>281.88387608267908</v>
      </c>
      <c r="T67" s="519">
        <f t="shared" si="109"/>
        <v>4075.1800556596418</v>
      </c>
      <c r="U67" s="519">
        <f t="shared" si="110"/>
        <v>20836.939398916467</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715.9251919880295</v>
      </c>
      <c r="D68" s="3">
        <f>'4B Biological treatment '!T121</f>
        <v>0.59383546712070168</v>
      </c>
      <c r="E68" s="1159">
        <f>'4B Biological treatment '!U121</f>
        <v>26.72259602043157</v>
      </c>
      <c r="F68" s="1159">
        <f>'4B Biological treatment '!W121</f>
        <v>1.6033557612258942</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15034.429031748619</v>
      </c>
      <c r="M68" s="772">
        <f t="shared" si="102"/>
        <v>12.470544809534735</v>
      </c>
      <c r="N68" s="771">
        <f t="shared" si="103"/>
        <v>1058.2148024090902</v>
      </c>
      <c r="O68" s="773">
        <f t="shared" si="104"/>
        <v>274.67843923294652</v>
      </c>
      <c r="P68" s="771">
        <f t="shared" si="105"/>
        <v>4156.4168668213024</v>
      </c>
      <c r="Q68" s="519">
        <f t="shared" si="106"/>
        <v>15034.429031748619</v>
      </c>
      <c r="R68" s="521">
        <f t="shared" si="107"/>
        <v>1070.6853472186249</v>
      </c>
      <c r="S68" s="518">
        <f t="shared" si="108"/>
        <v>274.67843923294652</v>
      </c>
      <c r="T68" s="519">
        <f t="shared" si="109"/>
        <v>4156.4168668213024</v>
      </c>
      <c r="U68" s="519">
        <f t="shared" si="110"/>
        <v>20536.209685021495</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694.69884216276159</v>
      </c>
      <c r="D69" s="3">
        <f>'4B Biological treatment '!T122</f>
        <v>0.62784447194016968</v>
      </c>
      <c r="E69" s="1159">
        <f>'4B Biological treatment '!U122</f>
        <v>28.253001237307636</v>
      </c>
      <c r="F69" s="1159">
        <f>'4B Biological treatment '!W122</f>
        <v>1.6951800742384577</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14588.675685417993</v>
      </c>
      <c r="M69" s="772">
        <f t="shared" si="102"/>
        <v>13.184733910743564</v>
      </c>
      <c r="N69" s="771">
        <f t="shared" si="103"/>
        <v>1118.8188489973822</v>
      </c>
      <c r="O69" s="773">
        <f t="shared" si="104"/>
        <v>267.68465368255238</v>
      </c>
      <c r="P69" s="771">
        <f t="shared" si="105"/>
        <v>4238.9841554957311</v>
      </c>
      <c r="Q69" s="519">
        <f t="shared" si="106"/>
        <v>14588.675685417993</v>
      </c>
      <c r="R69" s="521">
        <f t="shared" si="107"/>
        <v>1132.0035829081257</v>
      </c>
      <c r="S69" s="518">
        <f t="shared" si="108"/>
        <v>267.68465368255238</v>
      </c>
      <c r="T69" s="519">
        <f t="shared" si="109"/>
        <v>4238.9841554957311</v>
      </c>
      <c r="U69" s="519">
        <f t="shared" si="110"/>
        <v>20227.348077504401</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673.2086804949912</v>
      </c>
      <c r="D70" s="3">
        <f>'4B Biological treatment '!T123</f>
        <v>0.6622267358208872</v>
      </c>
      <c r="E70" s="1159">
        <f>'4B Biological treatment '!U123</f>
        <v>29.800203111939918</v>
      </c>
      <c r="F70" s="1159">
        <f>'4B Biological treatment '!W123</f>
        <v>1.7880121867163949</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14137.382290394815</v>
      </c>
      <c r="M70" s="772">
        <f t="shared" si="102"/>
        <v>13.906761452238632</v>
      </c>
      <c r="N70" s="771">
        <f t="shared" si="103"/>
        <v>1180.0880432328208</v>
      </c>
      <c r="O70" s="773">
        <f t="shared" si="104"/>
        <v>260.89544660619578</v>
      </c>
      <c r="P70" s="771">
        <f t="shared" si="105"/>
        <v>4322.9017903124422</v>
      </c>
      <c r="Q70" s="519">
        <f t="shared" si="106"/>
        <v>14137.382290394815</v>
      </c>
      <c r="R70" s="521">
        <f t="shared" si="107"/>
        <v>1193.9948046850595</v>
      </c>
      <c r="S70" s="518">
        <f t="shared" si="108"/>
        <v>260.89544660619578</v>
      </c>
      <c r="T70" s="519">
        <f t="shared" si="109"/>
        <v>4322.9017903124422</v>
      </c>
      <c r="U70" s="519">
        <f t="shared" si="110"/>
        <v>19915.174331998511</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651.69770418573466</v>
      </c>
      <c r="D71" s="3">
        <f>'4B Biological treatment '!T124</f>
        <v>0.69674048938135125</v>
      </c>
      <c r="E71" s="1159">
        <f>'4B Biological treatment '!U124</f>
        <v>31.353322022160803</v>
      </c>
      <c r="F71" s="1159">
        <f>'4B Biological treatment '!W124</f>
        <v>1.8811993213296481</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13685.651787900428</v>
      </c>
      <c r="M71" s="772">
        <f t="shared" si="102"/>
        <v>14.631550277008376</v>
      </c>
      <c r="N71" s="771">
        <f t="shared" si="103"/>
        <v>1241.5915520775677</v>
      </c>
      <c r="O71" s="773">
        <f t="shared" si="104"/>
        <v>254.421083403664</v>
      </c>
      <c r="P71" s="771">
        <f t="shared" si="105"/>
        <v>4400.9219620497197</v>
      </c>
      <c r="Q71" s="519">
        <f t="shared" si="106"/>
        <v>13685.651787900428</v>
      </c>
      <c r="R71" s="521">
        <f t="shared" si="107"/>
        <v>1256.223102354576</v>
      </c>
      <c r="S71" s="518">
        <f t="shared" si="108"/>
        <v>254.421083403664</v>
      </c>
      <c r="T71" s="519">
        <f t="shared" si="109"/>
        <v>4400.9219620497197</v>
      </c>
      <c r="U71" s="519">
        <f t="shared" si="110"/>
        <v>19597.217935708388</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630.41714452537269</v>
      </c>
      <c r="D72" s="3">
        <f>'4B Biological treatment '!T125</f>
        <v>0.73152005757546656</v>
      </c>
      <c r="E72" s="1159">
        <f>'4B Biological treatment '!U125</f>
        <v>32.918402590895994</v>
      </c>
      <c r="F72" s="1159">
        <f>'4B Biological treatment '!W125</f>
        <v>1.9751041554537596</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13238.760035032827</v>
      </c>
      <c r="M72" s="772">
        <f t="shared" si="102"/>
        <v>15.361921209084798</v>
      </c>
      <c r="N72" s="771">
        <f t="shared" si="103"/>
        <v>1303.5687425994813</v>
      </c>
      <c r="O72" s="773">
        <f t="shared" si="104"/>
        <v>248.16184383159901</v>
      </c>
      <c r="P72" s="771">
        <f t="shared" si="105"/>
        <v>4480.0594606132472</v>
      </c>
      <c r="Q72" s="519">
        <f t="shared" si="106"/>
        <v>13238.760035032827</v>
      </c>
      <c r="R72" s="521">
        <f t="shared" si="107"/>
        <v>1318.9306638085661</v>
      </c>
      <c r="S72" s="518">
        <f t="shared" si="108"/>
        <v>248.16184383159901</v>
      </c>
      <c r="T72" s="519">
        <f t="shared" si="109"/>
        <v>4480.0594606132472</v>
      </c>
      <c r="U72" s="519">
        <f t="shared" si="110"/>
        <v>19285.912003286237</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609.43360066041612</v>
      </c>
      <c r="D73" s="3">
        <f>'4B Biological treatment '!T126</f>
        <v>0.73631357270448294</v>
      </c>
      <c r="E73" s="1159">
        <f>'4B Biological treatment '!U126</f>
        <v>33.134110771701728</v>
      </c>
      <c r="F73" s="1159">
        <f>'4B Biological treatment '!W126</f>
        <v>1.9880466463021036</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12798.105613868738</v>
      </c>
      <c r="M73" s="772">
        <f t="shared" si="102"/>
        <v>15.462585026794141</v>
      </c>
      <c r="N73" s="771">
        <f t="shared" si="103"/>
        <v>1312.1107865593883</v>
      </c>
      <c r="O73" s="773">
        <f t="shared" si="104"/>
        <v>234.55354113759998</v>
      </c>
      <c r="P73" s="771">
        <f t="shared" si="105"/>
        <v>4560.3287251503234</v>
      </c>
      <c r="Q73" s="519">
        <f t="shared" si="106"/>
        <v>12798.105613868738</v>
      </c>
      <c r="R73" s="521">
        <f t="shared" si="107"/>
        <v>1327.5733715861825</v>
      </c>
      <c r="S73" s="518">
        <f t="shared" si="108"/>
        <v>234.55354113759998</v>
      </c>
      <c r="T73" s="519">
        <f t="shared" si="109"/>
        <v>4560.3287251503234</v>
      </c>
      <c r="U73" s="519">
        <f t="shared" si="110"/>
        <v>18920.561251742845</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588.97217693255232</v>
      </c>
      <c r="D74" s="3">
        <f>'4B Biological treatment '!T127</f>
        <v>0.74166410507344604</v>
      </c>
      <c r="E74" s="1159">
        <f>'4B Biological treatment '!U127</f>
        <v>33.374884728305069</v>
      </c>
      <c r="F74" s="1159">
        <f>'4B Biological treatment '!W127</f>
        <v>2.0024930836983041</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12368.415715583598</v>
      </c>
      <c r="M74" s="772">
        <f t="shared" si="102"/>
        <v>15.574946206542368</v>
      </c>
      <c r="N74" s="771">
        <f t="shared" si="103"/>
        <v>1321.6454352408807</v>
      </c>
      <c r="O74" s="773">
        <f t="shared" si="104"/>
        <v>221.70018656133303</v>
      </c>
      <c r="P74" s="771">
        <f t="shared" si="105"/>
        <v>4641.7443708292039</v>
      </c>
      <c r="Q74" s="519">
        <f t="shared" si="106"/>
        <v>12368.415715583598</v>
      </c>
      <c r="R74" s="521">
        <f t="shared" si="107"/>
        <v>1337.2203814474231</v>
      </c>
      <c r="S74" s="518">
        <f t="shared" si="108"/>
        <v>221.70018656133303</v>
      </c>
      <c r="T74" s="519">
        <f t="shared" si="109"/>
        <v>4641.7443708292039</v>
      </c>
      <c r="U74" s="519">
        <f t="shared" si="110"/>
        <v>18569.080654421559</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569.1849463000899</v>
      </c>
      <c r="D75" s="3">
        <f>'4B Biological treatment '!T128</f>
        <v>0.74702236229773478</v>
      </c>
      <c r="E75" s="1159">
        <f>'4B Biological treatment '!U128</f>
        <v>33.616006303398066</v>
      </c>
      <c r="F75" s="1159">
        <f>'4B Biological treatment '!W128</f>
        <v>2.0169603782038839</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11952.883872301889</v>
      </c>
      <c r="M75" s="772">
        <f t="shared" si="102"/>
        <v>15.68746960825243</v>
      </c>
      <c r="N75" s="771">
        <f t="shared" si="103"/>
        <v>1331.1938496145633</v>
      </c>
      <c r="O75" s="773">
        <f t="shared" si="104"/>
        <v>209.55929653855324</v>
      </c>
      <c r="P75" s="771">
        <f t="shared" si="105"/>
        <v>4724.3211909055435</v>
      </c>
      <c r="Q75" s="519">
        <f t="shared" si="106"/>
        <v>11952.883872301889</v>
      </c>
      <c r="R75" s="521">
        <f t="shared" si="107"/>
        <v>1346.8813192228158</v>
      </c>
      <c r="S75" s="518">
        <f t="shared" si="108"/>
        <v>209.55929653855324</v>
      </c>
      <c r="T75" s="519">
        <f t="shared" si="109"/>
        <v>4724.3211909055435</v>
      </c>
      <c r="U75" s="519">
        <f t="shared" si="110"/>
        <v>18233.645678968802</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550.05033912433896</v>
      </c>
      <c r="D76" s="3">
        <f>'4B Biological treatment '!T129</f>
        <v>0.75318170323197031</v>
      </c>
      <c r="E76" s="1159">
        <f>'4B Biological treatment '!U129</f>
        <v>33.893176645438658</v>
      </c>
      <c r="F76" s="1159">
        <f>'4B Biological treatment '!W129</f>
        <v>2.0335905987263194</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11551.057121611118</v>
      </c>
      <c r="M76" s="772">
        <f t="shared" si="102"/>
        <v>15.816815767871377</v>
      </c>
      <c r="N76" s="771">
        <f t="shared" si="103"/>
        <v>1342.169795159371</v>
      </c>
      <c r="O76" s="773">
        <f t="shared" si="104"/>
        <v>199.12484182484837</v>
      </c>
      <c r="P76" s="771">
        <f t="shared" si="105"/>
        <v>4801.8266337074856</v>
      </c>
      <c r="Q76" s="519">
        <f t="shared" si="106"/>
        <v>11551.057121611118</v>
      </c>
      <c r="R76" s="521">
        <f t="shared" si="107"/>
        <v>1357.9866109272423</v>
      </c>
      <c r="S76" s="518">
        <f t="shared" si="108"/>
        <v>199.12484182484837</v>
      </c>
      <c r="T76" s="519">
        <f t="shared" si="109"/>
        <v>4801.8266337074856</v>
      </c>
      <c r="U76" s="519">
        <f t="shared" si="110"/>
        <v>17909.995208070693</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531.54961889393007</v>
      </c>
      <c r="D77" s="3">
        <f>'4B Biological treatment '!T130</f>
        <v>0.75957794756666164</v>
      </c>
      <c r="E77" s="1159">
        <f>'4B Biological treatment '!U130</f>
        <v>34.181007640499772</v>
      </c>
      <c r="F77" s="1159">
        <f>'4B Biological treatment '!W130</f>
        <v>2.0508604584299861</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11162.541996772532</v>
      </c>
      <c r="M77" s="772">
        <f t="shared" si="102"/>
        <v>15.951136898899895</v>
      </c>
      <c r="N77" s="771">
        <f t="shared" si="103"/>
        <v>1353.567902563791</v>
      </c>
      <c r="O77" s="773">
        <f t="shared" si="104"/>
        <v>188.7479302250164</v>
      </c>
      <c r="P77" s="771">
        <f t="shared" si="105"/>
        <v>4880.3108912879725</v>
      </c>
      <c r="Q77" s="519">
        <f t="shared" si="106"/>
        <v>11162.541996772532</v>
      </c>
      <c r="R77" s="521">
        <f t="shared" si="107"/>
        <v>1369.5190394626909</v>
      </c>
      <c r="S77" s="518">
        <f t="shared" si="108"/>
        <v>188.7479302250164</v>
      </c>
      <c r="T77" s="519">
        <f t="shared" si="109"/>
        <v>4880.3108912879725</v>
      </c>
      <c r="U77" s="519">
        <f t="shared" si="110"/>
        <v>17601.119857748214</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513.64462337732107</v>
      </c>
      <c r="D78" s="3">
        <f>'4B Biological treatment '!T131</f>
        <v>0.76618836712478178</v>
      </c>
      <c r="E78" s="1159">
        <f>'4B Biological treatment '!U131</f>
        <v>34.478476520615175</v>
      </c>
      <c r="F78" s="1159">
        <f>'4B Biological treatment '!W131</f>
        <v>2.0687085912369105</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10786.537090923743</v>
      </c>
      <c r="M78" s="772">
        <f t="shared" si="102"/>
        <v>16.089955709620419</v>
      </c>
      <c r="N78" s="771">
        <f t="shared" si="103"/>
        <v>1365.3476702163609</v>
      </c>
      <c r="O78" s="773">
        <f t="shared" si="104"/>
        <v>178.42741871714372</v>
      </c>
      <c r="P78" s="771">
        <f t="shared" si="105"/>
        <v>4959.7850255740987</v>
      </c>
      <c r="Q78" s="519">
        <f t="shared" si="106"/>
        <v>10786.537090923743</v>
      </c>
      <c r="R78" s="521">
        <f t="shared" si="107"/>
        <v>1381.4376259259814</v>
      </c>
      <c r="S78" s="518">
        <f t="shared" si="108"/>
        <v>178.42741871714372</v>
      </c>
      <c r="T78" s="519">
        <f t="shared" si="109"/>
        <v>4959.7850255740987</v>
      </c>
      <c r="U78" s="519">
        <f t="shared" si="110"/>
        <v>17306.187161140966</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496.299046512529</v>
      </c>
      <c r="D79" s="3">
        <f>'4B Biological treatment '!T132</f>
        <v>0.77298728202767653</v>
      </c>
      <c r="E79" s="1159">
        <f>'4B Biological treatment '!U132</f>
        <v>34.78442769124544</v>
      </c>
      <c r="F79" s="1159">
        <f>'4B Biological treatment '!W132</f>
        <v>2.0870656614747265</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10422.27997676311</v>
      </c>
      <c r="M79" s="772">
        <f t="shared" si="102"/>
        <v>16.232732922581206</v>
      </c>
      <c r="N79" s="771">
        <f t="shared" si="103"/>
        <v>1377.4633365733193</v>
      </c>
      <c r="O79" s="773">
        <f t="shared" si="104"/>
        <v>168.16219083511854</v>
      </c>
      <c r="P79" s="771">
        <f t="shared" si="105"/>
        <v>5040.2602160131582</v>
      </c>
      <c r="Q79" s="519">
        <f t="shared" si="106"/>
        <v>10422.27997676311</v>
      </c>
      <c r="R79" s="521">
        <f t="shared" si="107"/>
        <v>1393.6960694959005</v>
      </c>
      <c r="S79" s="518">
        <f t="shared" si="108"/>
        <v>168.16219083511854</v>
      </c>
      <c r="T79" s="519">
        <f t="shared" si="109"/>
        <v>5040.2602160131582</v>
      </c>
      <c r="U79" s="519">
        <f t="shared" si="110"/>
        <v>17024.398453107286</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479.47834819974065</v>
      </c>
      <c r="D80" s="3">
        <f>'4B Biological treatment '!T133</f>
        <v>0.77939983083629183</v>
      </c>
      <c r="E80" s="1159">
        <f>'4B Biological treatment '!U133</f>
        <v>35.072992387633128</v>
      </c>
      <c r="F80" s="1159">
        <f>'4B Biological treatment '!W133</f>
        <v>2.1043795432579877</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10069.045312194554</v>
      </c>
      <c r="M80" s="772">
        <f t="shared" si="102"/>
        <v>16.367396447562129</v>
      </c>
      <c r="N80" s="771">
        <f t="shared" si="103"/>
        <v>1388.8904985502718</v>
      </c>
      <c r="O80" s="773">
        <f t="shared" si="104"/>
        <v>157.95115591721603</v>
      </c>
      <c r="P80" s="771">
        <f t="shared" si="105"/>
        <v>5121.7477607728442</v>
      </c>
      <c r="Q80" s="519">
        <f t="shared" si="106"/>
        <v>10069.045312194554</v>
      </c>
      <c r="R80" s="521">
        <f t="shared" si="107"/>
        <v>1405.257894997834</v>
      </c>
      <c r="S80" s="518">
        <f t="shared" si="108"/>
        <v>157.95115591721603</v>
      </c>
      <c r="T80" s="519">
        <f t="shared" si="109"/>
        <v>5121.7477607728442</v>
      </c>
      <c r="U80" s="519">
        <f t="shared" si="110"/>
        <v>16754.002123882448</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463.14966848206399</v>
      </c>
      <c r="D81" s="3">
        <f>'4B Biological treatment '!T134</f>
        <v>0.78607410869359717</v>
      </c>
      <c r="E81" s="1159">
        <f>'4B Biological treatment '!U134</f>
        <v>35.373334891211869</v>
      </c>
      <c r="F81" s="1159">
        <f>'4B Biological treatment '!W134</f>
        <v>2.1224000934727121</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9726.143038123344</v>
      </c>
      <c r="M81" s="772">
        <f t="shared" si="102"/>
        <v>16.507556282565542</v>
      </c>
      <c r="N81" s="771">
        <f t="shared" si="103"/>
        <v>1400.78406169199</v>
      </c>
      <c r="O81" s="773">
        <f t="shared" si="104"/>
        <v>147.84395852682215</v>
      </c>
      <c r="P81" s="771">
        <f t="shared" si="105"/>
        <v>5197.9991360271206</v>
      </c>
      <c r="Q81" s="519">
        <f t="shared" si="106"/>
        <v>9726.143038123344</v>
      </c>
      <c r="R81" s="521">
        <f t="shared" si="107"/>
        <v>1417.2916179745555</v>
      </c>
      <c r="S81" s="518">
        <f t="shared" si="108"/>
        <v>147.84395852682215</v>
      </c>
      <c r="T81" s="519">
        <f t="shared" si="109"/>
        <v>5197.9991360271206</v>
      </c>
      <c r="U81" s="519">
        <f t="shared" si="110"/>
        <v>16489.277750651843</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447.27942891688639</v>
      </c>
      <c r="D82" s="3">
        <f>'4B Biological treatment '!T135</f>
        <v>0.7932113732486521</v>
      </c>
      <c r="E82" s="1159">
        <f>'4B Biological treatment '!U135</f>
        <v>35.694511796189339</v>
      </c>
      <c r="F82" s="1159">
        <f>'4B Biological treatment '!W135</f>
        <v>2.1416707077713601</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9392.868007254614</v>
      </c>
      <c r="M82" s="772">
        <f t="shared" si="102"/>
        <v>16.657438838221694</v>
      </c>
      <c r="N82" s="771">
        <f t="shared" si="103"/>
        <v>1413.5026671290977</v>
      </c>
      <c r="O82" s="773">
        <f t="shared" si="104"/>
        <v>144.25651033931339</v>
      </c>
      <c r="P82" s="771">
        <f t="shared" si="105"/>
        <v>5275.0924855187541</v>
      </c>
      <c r="Q82" s="519">
        <f t="shared" si="106"/>
        <v>9392.868007254614</v>
      </c>
      <c r="R82" s="521">
        <f t="shared" si="107"/>
        <v>1430.1601059673194</v>
      </c>
      <c r="S82" s="518">
        <f t="shared" si="108"/>
        <v>144.25651033931339</v>
      </c>
      <c r="T82" s="519">
        <f t="shared" si="109"/>
        <v>5275.0924855187541</v>
      </c>
      <c r="U82" s="519">
        <f t="shared" si="110"/>
        <v>16242.37710908</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432.10886092528455</v>
      </c>
      <c r="D83" s="3">
        <f>'4B Biological treatment '!T136</f>
        <v>0.8006846872980028</v>
      </c>
      <c r="E83" s="1159">
        <f>'4B Biological treatment '!U136</f>
        <v>36.030810928410119</v>
      </c>
      <c r="F83" s="1159">
        <f>'4B Biological treatment '!W136</f>
        <v>2.1618486557046075</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9074.2860794309763</v>
      </c>
      <c r="M83" s="772">
        <f t="shared" si="102"/>
        <v>16.81437843325806</v>
      </c>
      <c r="N83" s="771">
        <f t="shared" si="103"/>
        <v>1426.8201127650409</v>
      </c>
      <c r="O83" s="773">
        <f t="shared" si="104"/>
        <v>137.79108332877814</v>
      </c>
      <c r="P83" s="771">
        <f t="shared" si="105"/>
        <v>5353.0360506752186</v>
      </c>
      <c r="Q83" s="519">
        <f t="shared" si="106"/>
        <v>9074.2860794309763</v>
      </c>
      <c r="R83" s="521">
        <f t="shared" si="107"/>
        <v>1443.634491198299</v>
      </c>
      <c r="S83" s="518">
        <f t="shared" si="108"/>
        <v>137.79108332877814</v>
      </c>
      <c r="T83" s="519">
        <f t="shared" si="109"/>
        <v>5353.0360506752186</v>
      </c>
      <c r="U83" s="519">
        <f t="shared" si="110"/>
        <v>16008.747704633273</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417.47922964230162</v>
      </c>
      <c r="D84" s="3">
        <f>'4B Biological treatment '!T137</f>
        <v>0.80806758947137736</v>
      </c>
      <c r="E84" s="1159">
        <f>'4B Biological treatment '!U137</f>
        <v>36.36304152621198</v>
      </c>
      <c r="F84" s="1159">
        <f>'4B Biological treatment '!W137</f>
        <v>2.1817824915727186</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8767.0638224883332</v>
      </c>
      <c r="M84" s="772">
        <f t="shared" si="102"/>
        <v>16.969419378898923</v>
      </c>
      <c r="N84" s="771">
        <f t="shared" si="103"/>
        <v>1439.9764444379944</v>
      </c>
      <c r="O84" s="773">
        <f t="shared" si="104"/>
        <v>131.35405873525082</v>
      </c>
      <c r="P84" s="771">
        <f t="shared" si="105"/>
        <v>5431.8381484682886</v>
      </c>
      <c r="Q84" s="519">
        <f t="shared" si="106"/>
        <v>8767.0638224883332</v>
      </c>
      <c r="R84" s="521">
        <f t="shared" si="107"/>
        <v>1456.9458638168933</v>
      </c>
      <c r="S84" s="518">
        <f t="shared" si="108"/>
        <v>131.35405873525082</v>
      </c>
      <c r="T84" s="519">
        <f t="shared" si="109"/>
        <v>5431.8381484682886</v>
      </c>
      <c r="U84" s="519">
        <f t="shared" si="110"/>
        <v>15787.201893508765</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403.35971367078798</v>
      </c>
      <c r="D85" s="3">
        <f>'4B Biological treatment '!T138</f>
        <v>0.8155984828548607</v>
      </c>
      <c r="E85" s="1159">
        <f>'4B Biological treatment '!U138</f>
        <v>36.701931728468729</v>
      </c>
      <c r="F85" s="1159">
        <f>'4B Biological treatment '!W138</f>
        <v>2.2021159037081235</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8470.5539870865468</v>
      </c>
      <c r="M85" s="772">
        <f t="shared" si="102"/>
        <v>17.127568139952075</v>
      </c>
      <c r="N85" s="771">
        <f t="shared" si="103"/>
        <v>1453.3964964473616</v>
      </c>
      <c r="O85" s="773">
        <f t="shared" si="104"/>
        <v>124.94496389699975</v>
      </c>
      <c r="P85" s="771">
        <f t="shared" si="105"/>
        <v>5511.507172078449</v>
      </c>
      <c r="Q85" s="519">
        <f t="shared" si="106"/>
        <v>8470.5539870865468</v>
      </c>
      <c r="R85" s="521">
        <f t="shared" si="107"/>
        <v>1470.5240645873137</v>
      </c>
      <c r="S85" s="518">
        <f t="shared" si="108"/>
        <v>124.94496389699975</v>
      </c>
      <c r="T85" s="519">
        <f t="shared" si="109"/>
        <v>5511.507172078449</v>
      </c>
      <c r="U85" s="519">
        <f t="shared" si="110"/>
        <v>15577.530187649309</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389.7209902722484</v>
      </c>
      <c r="D86" s="3">
        <f>'4B Biological treatment '!T139</f>
        <v>0.82339999156673094</v>
      </c>
      <c r="E86" s="1159">
        <f>'4B Biological treatment '!U139</f>
        <v>37.052999620502888</v>
      </c>
      <c r="F86" s="1159">
        <f>'4B Biological treatment '!W139</f>
        <v>2.2231799772301732</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8184.140795717216</v>
      </c>
      <c r="M86" s="772">
        <f t="shared" si="102"/>
        <v>17.291399822901351</v>
      </c>
      <c r="N86" s="771">
        <f t="shared" si="103"/>
        <v>1467.2987849719143</v>
      </c>
      <c r="O86" s="773">
        <f t="shared" si="104"/>
        <v>118.59896220497515</v>
      </c>
      <c r="P86" s="771">
        <f t="shared" si="105"/>
        <v>5585.8882679954158</v>
      </c>
      <c r="Q86" s="519">
        <f t="shared" si="106"/>
        <v>8184.140795717216</v>
      </c>
      <c r="R86" s="521">
        <f t="shared" si="107"/>
        <v>1484.5901847948157</v>
      </c>
      <c r="S86" s="518">
        <f t="shared" si="108"/>
        <v>118.59896220497515</v>
      </c>
      <c r="T86" s="519">
        <f t="shared" si="109"/>
        <v>5585.8882679954158</v>
      </c>
      <c r="U86" s="519">
        <f t="shared" si="110"/>
        <v>15373.218210712421</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376.66330992701609</v>
      </c>
      <c r="D87" s="3">
        <f>'4B Biological treatment '!T140</f>
        <v>0.8315865944643962</v>
      </c>
      <c r="E87" s="1159">
        <f>'4B Biological treatment '!U140</f>
        <v>37.42139675089782</v>
      </c>
      <c r="F87" s="1159">
        <f>'4B Biological treatment '!W140</f>
        <v>2.2452838050538695</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7909.9295084673377</v>
      </c>
      <c r="M87" s="772">
        <f t="shared" si="102"/>
        <v>17.463318483752321</v>
      </c>
      <c r="N87" s="771">
        <f t="shared" si="103"/>
        <v>1481.8873113355537</v>
      </c>
      <c r="O87" s="773">
        <f t="shared" si="104"/>
        <v>112.27558743164121</v>
      </c>
      <c r="P87" s="771">
        <f t="shared" si="105"/>
        <v>5660.9807054541461</v>
      </c>
      <c r="Q87" s="519">
        <f t="shared" si="106"/>
        <v>7909.9295084673377</v>
      </c>
      <c r="R87" s="521">
        <f t="shared" si="107"/>
        <v>1499.3506298193061</v>
      </c>
      <c r="S87" s="518">
        <f t="shared" si="108"/>
        <v>112.27558743164121</v>
      </c>
      <c r="T87" s="519">
        <f t="shared" si="109"/>
        <v>5660.9807054541461</v>
      </c>
      <c r="U87" s="519">
        <f t="shared" si="110"/>
        <v>15182.53643117243</v>
      </c>
    </row>
    <row r="88" spans="1:43">
      <c r="A88" s="4">
        <f>'Input data'!A143</f>
        <v>2043</v>
      </c>
      <c r="B88" s="4"/>
      <c r="C88" s="769">
        <f>'4A SWD Case 1'!BN113</f>
        <v>364.30547605718073</v>
      </c>
      <c r="D88" s="3">
        <f>'4B Biological treatment '!T141</f>
        <v>0.84024572782813611</v>
      </c>
      <c r="E88" s="1159">
        <f>'4B Biological treatment '!U141</f>
        <v>37.811057752266123</v>
      </c>
      <c r="F88" s="1159">
        <f>'4B Biological treatment '!W141</f>
        <v>2.2686634651359676</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7650.4149972007954</v>
      </c>
      <c r="M88" s="772">
        <f t="shared" si="102"/>
        <v>17.645160284390858</v>
      </c>
      <c r="N88" s="771">
        <f t="shared" si="103"/>
        <v>1497.3178869897386</v>
      </c>
      <c r="O88" s="773">
        <f t="shared" si="104"/>
        <v>105.9745212931887</v>
      </c>
      <c r="P88" s="771">
        <f t="shared" si="105"/>
        <v>5736.7904513402209</v>
      </c>
      <c r="Q88" s="519">
        <f t="shared" si="106"/>
        <v>7650.4149972007954</v>
      </c>
      <c r="R88" s="521">
        <f t="shared" si="107"/>
        <v>1514.9630472741294</v>
      </c>
      <c r="S88" s="518">
        <f t="shared" si="108"/>
        <v>105.9745212931887</v>
      </c>
      <c r="T88" s="519">
        <f t="shared" si="109"/>
        <v>5736.7904513402209</v>
      </c>
      <c r="U88" s="519">
        <f t="shared" si="110"/>
        <v>15008.143017108334</v>
      </c>
    </row>
    <row r="89" spans="1:43">
      <c r="A89" s="4">
        <f>'Input data'!A144</f>
        <v>2044</v>
      </c>
      <c r="B89" s="4"/>
      <c r="C89" s="769">
        <f>'4A SWD Case 1'!BN114</f>
        <v>352.63173234058581</v>
      </c>
      <c r="D89" s="3">
        <f>'4B Biological treatment '!T142</f>
        <v>0.84935080879127611</v>
      </c>
      <c r="E89" s="1159">
        <f>'4B Biological treatment '!U142</f>
        <v>38.220786395607419</v>
      </c>
      <c r="F89" s="1159">
        <f>'4B Biological treatment '!W142</f>
        <v>2.2932471837364452</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7405.2663791523019</v>
      </c>
      <c r="M89" s="772">
        <f t="shared" si="102"/>
        <v>17.836366984616799</v>
      </c>
      <c r="N89" s="771">
        <f t="shared" si="103"/>
        <v>1513.5431412660537</v>
      </c>
      <c r="O89" s="773">
        <f t="shared" si="104"/>
        <v>99.695450674930214</v>
      </c>
      <c r="P89" s="771">
        <f t="shared" si="105"/>
        <v>5813.3235192185621</v>
      </c>
      <c r="Q89" s="519">
        <f t="shared" si="106"/>
        <v>7405.2663791523019</v>
      </c>
      <c r="R89" s="521">
        <f t="shared" si="107"/>
        <v>1531.3795082506704</v>
      </c>
      <c r="S89" s="518">
        <f t="shared" si="108"/>
        <v>99.695450674930214</v>
      </c>
      <c r="T89" s="519">
        <f t="shared" si="109"/>
        <v>5813.3235192185621</v>
      </c>
      <c r="U89" s="519">
        <f t="shared" si="110"/>
        <v>14849.664857296464</v>
      </c>
    </row>
    <row r="90" spans="1:43">
      <c r="A90" s="4">
        <f>'Input data'!A145</f>
        <v>2045</v>
      </c>
      <c r="B90" s="4"/>
      <c r="C90" s="769">
        <f>'4A SWD Case 1'!BN115</f>
        <v>341.62653537323393</v>
      </c>
      <c r="D90" s="3">
        <f>'4B Biological treatment '!T143</f>
        <v>0.85908357738238972</v>
      </c>
      <c r="E90" s="1159">
        <f>'4B Biological treatment '!U143</f>
        <v>38.658760982207532</v>
      </c>
      <c r="F90" s="1159">
        <f>'4B Biological treatment '!W143</f>
        <v>2.3195256589324518</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7174.1572428379122</v>
      </c>
      <c r="M90" s="772">
        <f t="shared" si="102"/>
        <v>18.040755125030184</v>
      </c>
      <c r="N90" s="771">
        <f t="shared" si="103"/>
        <v>1530.8869348954181</v>
      </c>
      <c r="O90" s="773">
        <f t="shared" si="104"/>
        <v>93.438067529346228</v>
      </c>
      <c r="P90" s="771">
        <f t="shared" si="105"/>
        <v>5890.5859696831139</v>
      </c>
      <c r="Q90" s="519">
        <f t="shared" si="106"/>
        <v>7174.1572428379122</v>
      </c>
      <c r="R90" s="521">
        <f t="shared" si="107"/>
        <v>1548.9276900204484</v>
      </c>
      <c r="S90" s="518">
        <f t="shared" si="108"/>
        <v>93.438067529346228</v>
      </c>
      <c r="T90" s="519">
        <f t="shared" si="109"/>
        <v>5890.5859696831139</v>
      </c>
      <c r="U90" s="519">
        <f t="shared" si="110"/>
        <v>14707.108970070822</v>
      </c>
    </row>
    <row r="91" spans="1:43">
      <c r="A91" s="4">
        <f>'Input data'!A146</f>
        <v>2046</v>
      </c>
      <c r="B91" s="4"/>
      <c r="C91" s="769">
        <f>'4A SWD Case 1'!BN116</f>
        <v>331.27476702290988</v>
      </c>
      <c r="D91" s="3">
        <f>'4B Biological treatment '!T144</f>
        <v>0.86933678956024141</v>
      </c>
      <c r="E91" s="1159">
        <f>'4B Biological treatment '!U144</f>
        <v>39.120155530210859</v>
      </c>
      <c r="F91" s="1159">
        <f>'4B Biological treatment '!W144</f>
        <v>2.3472093318126515</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6956.7701074811075</v>
      </c>
      <c r="M91" s="772">
        <f t="shared" si="102"/>
        <v>18.256072580765071</v>
      </c>
      <c r="N91" s="771">
        <f t="shared" si="103"/>
        <v>1549.1581589963498</v>
      </c>
      <c r="O91" s="773">
        <f t="shared" si="104"/>
        <v>87.227232528263414</v>
      </c>
      <c r="P91" s="771">
        <f t="shared" si="105"/>
        <v>5962.0228726331479</v>
      </c>
      <c r="Q91" s="519">
        <f t="shared" si="106"/>
        <v>6956.7701074811075</v>
      </c>
      <c r="R91" s="521">
        <f t="shared" si="107"/>
        <v>1567.4142315771148</v>
      </c>
      <c r="S91" s="518">
        <f t="shared" si="108"/>
        <v>87.227232528263414</v>
      </c>
      <c r="T91" s="519">
        <f t="shared" si="109"/>
        <v>5962.0228726331479</v>
      </c>
      <c r="U91" s="519">
        <f t="shared" si="110"/>
        <v>14573.434444219632</v>
      </c>
    </row>
    <row r="92" spans="1:43">
      <c r="A92" s="4">
        <f>'Input data'!A147</f>
        <v>2047</v>
      </c>
      <c r="B92" s="4"/>
      <c r="C92" s="769">
        <f>'4A SWD Case 1'!BN117</f>
        <v>321.25741700386794</v>
      </c>
      <c r="D92" s="3">
        <f>'4B Biological treatment '!T145</f>
        <v>0.88005695769552683</v>
      </c>
      <c r="E92" s="1159">
        <f>'4B Biological treatment '!U145</f>
        <v>39.602563096298702</v>
      </c>
      <c r="F92" s="1159">
        <f>'4B Biological treatment '!W145</f>
        <v>2.3761537857779222</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6746.4057570812265</v>
      </c>
      <c r="M92" s="772">
        <f t="shared" si="102"/>
        <v>18.481196111606064</v>
      </c>
      <c r="N92" s="771">
        <f t="shared" si="103"/>
        <v>1568.2614986134286</v>
      </c>
      <c r="O92" s="773">
        <f t="shared" si="104"/>
        <v>81.033572020965295</v>
      </c>
      <c r="P92" s="771">
        <f t="shared" si="105"/>
        <v>6034.0356184153861</v>
      </c>
      <c r="Q92" s="519">
        <f t="shared" si="106"/>
        <v>6746.4057570812265</v>
      </c>
      <c r="R92" s="521">
        <f t="shared" si="107"/>
        <v>1586.7426947250347</v>
      </c>
      <c r="S92" s="518">
        <f t="shared" si="108"/>
        <v>81.033572020965295</v>
      </c>
      <c r="T92" s="519">
        <f t="shared" si="109"/>
        <v>6034.0356184153861</v>
      </c>
      <c r="U92" s="519">
        <f t="shared" si="110"/>
        <v>14448.217642242613</v>
      </c>
    </row>
    <row r="93" spans="1:43">
      <c r="A93" s="4">
        <f>'Input data'!A148</f>
        <v>2048</v>
      </c>
      <c r="B93" s="4"/>
      <c r="C93" s="769">
        <f>'4A SWD Case 1'!BN118</f>
        <v>311.56832096611572</v>
      </c>
      <c r="D93" s="3">
        <f>'4B Biological treatment '!T146</f>
        <v>0.89079893974399549</v>
      </c>
      <c r="E93" s="1159">
        <f>'4B Biological treatment '!U146</f>
        <v>40.085952288479788</v>
      </c>
      <c r="F93" s="1159">
        <f>'4B Biological treatment '!W146</f>
        <v>2.4051571373087874</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6542.9347402884305</v>
      </c>
      <c r="M93" s="772">
        <f t="shared" si="102"/>
        <v>18.706777734623905</v>
      </c>
      <c r="N93" s="771">
        <f t="shared" si="103"/>
        <v>1587.4037106237997</v>
      </c>
      <c r="O93" s="773">
        <f t="shared" si="104"/>
        <v>80.926366254145591</v>
      </c>
      <c r="P93" s="771">
        <f t="shared" si="105"/>
        <v>6106.6282245986458</v>
      </c>
      <c r="Q93" s="519">
        <f t="shared" si="106"/>
        <v>6542.9347402884305</v>
      </c>
      <c r="R93" s="521">
        <f t="shared" si="107"/>
        <v>1606.1104883584237</v>
      </c>
      <c r="S93" s="518">
        <f t="shared" si="108"/>
        <v>80.926366254145591</v>
      </c>
      <c r="T93" s="519">
        <f t="shared" si="109"/>
        <v>6106.6282245986458</v>
      </c>
      <c r="U93" s="519">
        <f t="shared" si="110"/>
        <v>14336.599819499646</v>
      </c>
    </row>
    <row r="94" spans="1:43">
      <c r="A94" s="4">
        <f>'Input data'!A149</f>
        <v>2049</v>
      </c>
      <c r="B94" s="4"/>
      <c r="C94" s="769">
        <f>'4A SWD Case 1'!BN119</f>
        <v>302.48364132944613</v>
      </c>
      <c r="D94" s="3">
        <f>'4B Biological treatment '!T147</f>
        <v>0.90205249018883227</v>
      </c>
      <c r="E94" s="1159">
        <f>'4B Biological treatment '!U147</f>
        <v>40.59236205849745</v>
      </c>
      <c r="F94" s="1159">
        <f>'4B Biological treatment '!W147</f>
        <v>2.4355417235098469</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6352.1564679183684</v>
      </c>
      <c r="M94" s="772">
        <f t="shared" si="102"/>
        <v>18.943102293965477</v>
      </c>
      <c r="N94" s="771">
        <f t="shared" si="103"/>
        <v>1607.4575375164991</v>
      </c>
      <c r="O94" s="773">
        <f t="shared" si="104"/>
        <v>80.81998611074799</v>
      </c>
      <c r="P94" s="771">
        <f t="shared" si="105"/>
        <v>6179.8047347637312</v>
      </c>
      <c r="Q94" s="519">
        <f t="shared" si="106"/>
        <v>6352.1564679183684</v>
      </c>
      <c r="R94" s="521">
        <f t="shared" si="107"/>
        <v>1626.4006398104646</v>
      </c>
      <c r="S94" s="518">
        <f t="shared" si="108"/>
        <v>80.81998611074799</v>
      </c>
      <c r="T94" s="519">
        <f t="shared" si="109"/>
        <v>6179.8047347637312</v>
      </c>
      <c r="U94" s="519">
        <f t="shared" si="110"/>
        <v>14239.181828603312</v>
      </c>
    </row>
    <row r="95" spans="1:43">
      <c r="A95" s="4">
        <f>'Input data'!A150</f>
        <v>2050</v>
      </c>
      <c r="B95" s="4"/>
      <c r="C95" s="769">
        <f>'4A SWD Case 1'!BN120</f>
        <v>293.98763141209076</v>
      </c>
      <c r="D95" s="3">
        <f>'4B Biological treatment '!T148</f>
        <v>0.91393753012346202</v>
      </c>
      <c r="E95" s="1159">
        <f>'4B Biological treatment '!U148</f>
        <v>41.127188855555787</v>
      </c>
      <c r="F95" s="1159">
        <f>'4B Biological treatment '!W148</f>
        <v>2.4676313313333473</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6173.7402596539059</v>
      </c>
      <c r="M95" s="772">
        <f t="shared" si="102"/>
        <v>19.192688132592703</v>
      </c>
      <c r="N95" s="771">
        <f t="shared" si="103"/>
        <v>1628.636678680009</v>
      </c>
      <c r="O95" s="773">
        <f t="shared" si="104"/>
        <v>80.714423453015158</v>
      </c>
      <c r="P95" s="771">
        <f t="shared" si="105"/>
        <v>6253.5692186643009</v>
      </c>
      <c r="Q95" s="471">
        <f t="shared" si="106"/>
        <v>6173.7402596539059</v>
      </c>
      <c r="R95" s="517">
        <f t="shared" si="107"/>
        <v>1647.8293668126016</v>
      </c>
      <c r="S95" s="514">
        <f t="shared" si="108"/>
        <v>80.714423453015158</v>
      </c>
      <c r="T95" s="471">
        <f t="shared" si="109"/>
        <v>6253.5692186643009</v>
      </c>
      <c r="U95" s="471">
        <f t="shared" si="110"/>
        <v>14155.853268583824</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813.30117405589272</v>
      </c>
      <c r="D97" s="3">
        <f>'4B Biological treatment '!T150</f>
        <v>0.3216327990937955</v>
      </c>
      <c r="E97" s="1159">
        <f>'4B Biological treatment '!U150</f>
        <v>20.405513626969139</v>
      </c>
      <c r="F97" s="1159">
        <f>'4B Biological treatment '!W150</f>
        <v>1.2243308176181482</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17079.324655173747</v>
      </c>
      <c r="M97" s="772">
        <f t="shared" ref="M97:M129" si="112">D97*$B$3</f>
        <v>6.7542887809697056</v>
      </c>
      <c r="N97" s="771">
        <f t="shared" ref="N97:N129" si="113">E97*$B$3+F97*$C$3</f>
        <v>808.05833962797783</v>
      </c>
      <c r="O97" s="773">
        <f t="shared" ref="O97:O129" si="114">G97+H97*$B$3+I97*$C$3</f>
        <v>313.30333811016675</v>
      </c>
      <c r="P97" s="771">
        <f t="shared" ref="P97:P129" si="115">J97*$B$3+K97*$C$3</f>
        <v>3778.1317878798554</v>
      </c>
      <c r="Q97" s="471">
        <f t="shared" si="74"/>
        <v>17079.324655173747</v>
      </c>
      <c r="R97" s="517">
        <f t="shared" si="75"/>
        <v>814.81262840894749</v>
      </c>
      <c r="S97" s="514">
        <f t="shared" si="76"/>
        <v>313.30333811016675</v>
      </c>
      <c r="T97" s="471">
        <f t="shared" si="77"/>
        <v>3778.1317878798554</v>
      </c>
      <c r="U97" s="471">
        <f t="shared" si="78"/>
        <v>21985.572409572716</v>
      </c>
    </row>
    <row r="98" spans="1:21">
      <c r="A98" s="4">
        <f>'Input data'!A119</f>
        <v>2019</v>
      </c>
      <c r="B98" s="4"/>
      <c r="C98" s="769">
        <f>'4A SWD Case 2'!BG89</f>
        <v>795.61104949978073</v>
      </c>
      <c r="D98" s="3">
        <f>'4B Biological treatment '!T151</f>
        <v>0.37629786643865482</v>
      </c>
      <c r="E98" s="1159">
        <f>'4B Biological treatment '!U151</f>
        <v>21.746450496986974</v>
      </c>
      <c r="F98" s="1159">
        <f>'4B Biological treatment '!W151</f>
        <v>1.3047870298192183</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16707.832039495395</v>
      </c>
      <c r="M98" s="772">
        <f t="shared" si="112"/>
        <v>7.902255195211751</v>
      </c>
      <c r="N98" s="771">
        <f t="shared" si="113"/>
        <v>861.15943968068405</v>
      </c>
      <c r="O98" s="773">
        <f t="shared" si="114"/>
        <v>307.81392004196488</v>
      </c>
      <c r="P98" s="771">
        <f t="shared" si="115"/>
        <v>3922.0560748079342</v>
      </c>
      <c r="Q98" s="519">
        <f t="shared" si="74"/>
        <v>16707.832039495395</v>
      </c>
      <c r="R98" s="521">
        <f t="shared" si="75"/>
        <v>869.0616948758958</v>
      </c>
      <c r="S98" s="518">
        <f t="shared" si="76"/>
        <v>307.81392004196488</v>
      </c>
      <c r="T98" s="519">
        <f t="shared" si="77"/>
        <v>3922.0560748079342</v>
      </c>
      <c r="U98" s="519">
        <f t="shared" si="78"/>
        <v>21806.763729221188</v>
      </c>
    </row>
    <row r="99" spans="1:21">
      <c r="A99" s="4">
        <f>'Input data'!A120</f>
        <v>2020</v>
      </c>
      <c r="B99" s="4"/>
      <c r="C99" s="769">
        <f>'4A SWD Case 2'!BG90</f>
        <v>777.38610127488619</v>
      </c>
      <c r="D99" s="3">
        <f>'4B Biological treatment '!T152</f>
        <v>0.44900366287315063</v>
      </c>
      <c r="E99" s="1159">
        <f>'4B Biological treatment '!U152</f>
        <v>23.899220176038448</v>
      </c>
      <c r="F99" s="1159">
        <f>'4B Biological treatment '!W152</f>
        <v>1.4339532105623067</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16325.108126772609</v>
      </c>
      <c r="M99" s="772">
        <f t="shared" si="112"/>
        <v>9.4290769203361631</v>
      </c>
      <c r="N99" s="771">
        <f t="shared" si="113"/>
        <v>946.40911897112244</v>
      </c>
      <c r="O99" s="773">
        <f t="shared" si="114"/>
        <v>299.52410113774715</v>
      </c>
      <c r="P99" s="771">
        <f t="shared" si="115"/>
        <v>4069.6472808319609</v>
      </c>
      <c r="Q99" s="519">
        <f t="shared" si="74"/>
        <v>16325.108126772609</v>
      </c>
      <c r="R99" s="521">
        <f t="shared" si="75"/>
        <v>955.83819589145855</v>
      </c>
      <c r="S99" s="518">
        <f t="shared" si="76"/>
        <v>299.52410113774715</v>
      </c>
      <c r="T99" s="519">
        <f t="shared" si="77"/>
        <v>4069.6472808319609</v>
      </c>
      <c r="U99" s="519">
        <f t="shared" si="78"/>
        <v>21650.117704633776</v>
      </c>
    </row>
    <row r="100" spans="1:21">
      <c r="A100" s="4">
        <f>'Input data'!A121</f>
        <v>2021</v>
      </c>
      <c r="B100" s="4"/>
      <c r="C100" s="769">
        <f>'4A SWD Case 2'!BG91</f>
        <v>757.39508779964854</v>
      </c>
      <c r="D100" s="3">
        <f>'4B Biological treatment '!T153</f>
        <v>0.60089153589678168</v>
      </c>
      <c r="E100" s="1159">
        <f>'4B Biological treatment '!U153</f>
        <v>29.372504463976842</v>
      </c>
      <c r="F100" s="1159">
        <f>'4B Biological treatment '!W153</f>
        <v>1.7623502678386105</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15905.296843792619</v>
      </c>
      <c r="M100" s="772">
        <f t="shared" si="112"/>
        <v>12.618722253832415</v>
      </c>
      <c r="N100" s="771">
        <f t="shared" si="113"/>
        <v>1163.1511767734828</v>
      </c>
      <c r="O100" s="773">
        <f t="shared" si="114"/>
        <v>275.36438549102087</v>
      </c>
      <c r="P100" s="771">
        <f t="shared" si="115"/>
        <v>4201.6401192926323</v>
      </c>
      <c r="Q100" s="519">
        <f t="shared" si="74"/>
        <v>15905.296843792619</v>
      </c>
      <c r="R100" s="521">
        <f t="shared" si="75"/>
        <v>1175.7698990273152</v>
      </c>
      <c r="S100" s="518">
        <f t="shared" si="76"/>
        <v>275.36438549102087</v>
      </c>
      <c r="T100" s="519">
        <f t="shared" si="77"/>
        <v>4201.6401192926323</v>
      </c>
      <c r="U100" s="519">
        <f t="shared" si="78"/>
        <v>21558.071247603588</v>
      </c>
    </row>
    <row r="101" spans="1:21">
      <c r="A101" s="4">
        <f>'Input data'!A122</f>
        <v>2022</v>
      </c>
      <c r="B101" s="4"/>
      <c r="C101" s="769">
        <f>'4A SWD Case 2'!BG92</f>
        <v>732.2644727929611</v>
      </c>
      <c r="D101" s="3">
        <f>'4B Biological treatment '!T154</f>
        <v>0.71149307655260374</v>
      </c>
      <c r="E101" s="1159">
        <f>'4B Biological treatment '!U154</f>
        <v>32.017188444867166</v>
      </c>
      <c r="F101" s="1159">
        <f>'4B Biological treatment '!W154</f>
        <v>1.9210313066920299</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15377.553928652183</v>
      </c>
      <c r="M101" s="772">
        <f t="shared" si="112"/>
        <v>14.941354607604678</v>
      </c>
      <c r="N101" s="771">
        <f t="shared" si="113"/>
        <v>1267.8806624167396</v>
      </c>
      <c r="O101" s="773">
        <f t="shared" si="114"/>
        <v>229.17353377197622</v>
      </c>
      <c r="P101" s="771">
        <f t="shared" si="115"/>
        <v>4336.1329960221574</v>
      </c>
      <c r="Q101" s="519">
        <f t="shared" si="74"/>
        <v>15377.553928652183</v>
      </c>
      <c r="R101" s="521">
        <f t="shared" si="75"/>
        <v>1282.8220170243442</v>
      </c>
      <c r="S101" s="518">
        <f t="shared" si="76"/>
        <v>229.17353377197622</v>
      </c>
      <c r="T101" s="519">
        <f t="shared" si="77"/>
        <v>4336.1329960221574</v>
      </c>
      <c r="U101" s="519">
        <f t="shared" si="78"/>
        <v>21225.682475470661</v>
      </c>
    </row>
    <row r="102" spans="1:21">
      <c r="A102" s="4">
        <f>'Input data'!A123</f>
        <v>2023</v>
      </c>
      <c r="B102" s="4"/>
      <c r="C102" s="769">
        <f>'4A SWD Case 2'!BG93</f>
        <v>704.80493991851847</v>
      </c>
      <c r="D102" s="3">
        <f>'4B Biological treatment '!T155</f>
        <v>0.71496834617036786</v>
      </c>
      <c r="E102" s="1159">
        <f>'4B Biological treatment '!U155</f>
        <v>32.173575577666547</v>
      </c>
      <c r="F102" s="1159">
        <f>'4B Biological treatment '!W155</f>
        <v>1.930414534659993</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14800.903738288887</v>
      </c>
      <c r="M102" s="772">
        <f t="shared" si="112"/>
        <v>15.014335269577725</v>
      </c>
      <c r="N102" s="771">
        <f t="shared" si="113"/>
        <v>1274.0735928755953</v>
      </c>
      <c r="O102" s="773">
        <f t="shared" si="114"/>
        <v>217.34002107405581</v>
      </c>
      <c r="P102" s="771">
        <f t="shared" si="115"/>
        <v>4473.1659836582639</v>
      </c>
      <c r="Q102" s="519">
        <f t="shared" si="74"/>
        <v>14800.903738288887</v>
      </c>
      <c r="R102" s="521">
        <f t="shared" si="75"/>
        <v>1289.087928145173</v>
      </c>
      <c r="S102" s="518">
        <f t="shared" si="76"/>
        <v>217.34002107405581</v>
      </c>
      <c r="T102" s="519">
        <f t="shared" si="77"/>
        <v>4473.1659836582639</v>
      </c>
      <c r="U102" s="519">
        <f t="shared" si="78"/>
        <v>20780.49767116638</v>
      </c>
    </row>
    <row r="103" spans="1:21">
      <c r="A103" s="4">
        <f>'Input data'!A124</f>
        <v>2024</v>
      </c>
      <c r="B103" s="4"/>
      <c r="C103" s="769">
        <f>'4A SWD Case 2'!BG94</f>
        <v>678.46296297702179</v>
      </c>
      <c r="D103" s="3">
        <f>'4B Biological treatment '!T156</f>
        <v>0.71869413122741932</v>
      </c>
      <c r="E103" s="1159">
        <f>'4B Biological treatment '!U156</f>
        <v>32.341235905233873</v>
      </c>
      <c r="F103" s="1159">
        <f>'4B Biological treatment '!W156</f>
        <v>1.9404741543140323</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14247.722222517457</v>
      </c>
      <c r="M103" s="772">
        <f t="shared" si="112"/>
        <v>15.092576755775806</v>
      </c>
      <c r="N103" s="771">
        <f t="shared" si="113"/>
        <v>1280.7129418472614</v>
      </c>
      <c r="O103" s="773">
        <f t="shared" si="114"/>
        <v>205.3038143886219</v>
      </c>
      <c r="P103" s="771">
        <f t="shared" si="115"/>
        <v>4612.7797461997052</v>
      </c>
      <c r="Q103" s="519">
        <f t="shared" si="74"/>
        <v>14247.722222517457</v>
      </c>
      <c r="R103" s="521">
        <f t="shared" si="75"/>
        <v>1295.8055186030372</v>
      </c>
      <c r="S103" s="518">
        <f t="shared" si="76"/>
        <v>205.3038143886219</v>
      </c>
      <c r="T103" s="519">
        <f t="shared" si="77"/>
        <v>4612.7797461997052</v>
      </c>
      <c r="U103" s="519">
        <f t="shared" si="78"/>
        <v>20361.611301708821</v>
      </c>
    </row>
    <row r="104" spans="1:21">
      <c r="A104" s="4">
        <f>'Input data'!A125</f>
        <v>2025</v>
      </c>
      <c r="B104" s="4"/>
      <c r="C104" s="769">
        <f>'4A SWD Case 2'!BG95</f>
        <v>653.15796321788764</v>
      </c>
      <c r="D104" s="3">
        <f>'4B Biological treatment '!T157</f>
        <v>0.72279317534572018</v>
      </c>
      <c r="E104" s="1159">
        <f>'4B Biological treatment '!U157</f>
        <v>32.525692890557401</v>
      </c>
      <c r="F104" s="1159">
        <f>'4B Biological treatment '!W157</f>
        <v>1.9515415734334445</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13716.317227575641</v>
      </c>
      <c r="M104" s="772">
        <f t="shared" si="112"/>
        <v>15.178656682260124</v>
      </c>
      <c r="N104" s="771">
        <f t="shared" si="113"/>
        <v>1288.0174384660731</v>
      </c>
      <c r="O104" s="773">
        <f t="shared" si="114"/>
        <v>193.05753067442905</v>
      </c>
      <c r="P104" s="771">
        <f t="shared" si="115"/>
        <v>4755.015547311632</v>
      </c>
      <c r="Q104" s="519">
        <f t="shared" si="74"/>
        <v>13716.317227575641</v>
      </c>
      <c r="R104" s="521">
        <f t="shared" si="75"/>
        <v>1303.1960951483334</v>
      </c>
      <c r="S104" s="518">
        <f t="shared" si="76"/>
        <v>193.05753067442905</v>
      </c>
      <c r="T104" s="519">
        <f t="shared" si="77"/>
        <v>4755.015547311632</v>
      </c>
      <c r="U104" s="519">
        <f t="shared" si="78"/>
        <v>19967.586400710035</v>
      </c>
    </row>
    <row r="105" spans="1:21">
      <c r="A105" s="4">
        <f>'Input data'!A126</f>
        <v>2026</v>
      </c>
      <c r="B105" s="4"/>
      <c r="C105" s="769">
        <f>'4A SWD Case 2'!BG96</f>
        <v>628.81281780405652</v>
      </c>
      <c r="D105" s="3">
        <f>'4B Biological treatment '!T158</f>
        <v>0.72702370914376779</v>
      </c>
      <c r="E105" s="1159">
        <f>'4B Biological treatment '!U158</f>
        <v>32.716066911469547</v>
      </c>
      <c r="F105" s="1159">
        <f>'4B Biological treatment '!W158</f>
        <v>1.9629640146881728</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13205.069173885187</v>
      </c>
      <c r="M105" s="772">
        <f t="shared" si="112"/>
        <v>15.267497892019124</v>
      </c>
      <c r="N105" s="771">
        <f t="shared" si="113"/>
        <v>1295.5562496941941</v>
      </c>
      <c r="O105" s="773">
        <f t="shared" si="114"/>
        <v>180.70037146955198</v>
      </c>
      <c r="P105" s="771">
        <f t="shared" si="115"/>
        <v>4891.8365725125823</v>
      </c>
      <c r="Q105" s="519">
        <f t="shared" si="74"/>
        <v>13205.069173885187</v>
      </c>
      <c r="R105" s="521">
        <f t="shared" si="75"/>
        <v>1310.8237475862131</v>
      </c>
      <c r="S105" s="518">
        <f t="shared" si="76"/>
        <v>180.70037146955198</v>
      </c>
      <c r="T105" s="519">
        <f t="shared" si="77"/>
        <v>4891.8365725125823</v>
      </c>
      <c r="U105" s="519">
        <f t="shared" si="78"/>
        <v>19588.429865453534</v>
      </c>
    </row>
    <row r="106" spans="1:21">
      <c r="A106" s="4">
        <f>'Input data'!A127</f>
        <v>2027</v>
      </c>
      <c r="B106" s="4"/>
      <c r="C106" s="769">
        <f>'4A SWD Case 2'!BG97</f>
        <v>605.34988283784901</v>
      </c>
      <c r="D106" s="3">
        <f>'4B Biological treatment '!T159</f>
        <v>0.73152005757546656</v>
      </c>
      <c r="E106" s="1159">
        <f>'4B Biological treatment '!U159</f>
        <v>32.918402590895994</v>
      </c>
      <c r="F106" s="1159">
        <f>'4B Biological treatment '!W159</f>
        <v>1.9751041554537596</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12712.34753959483</v>
      </c>
      <c r="M106" s="772">
        <f t="shared" si="112"/>
        <v>15.361921209084798</v>
      </c>
      <c r="N106" s="771">
        <f t="shared" si="113"/>
        <v>1303.5687425994813</v>
      </c>
      <c r="O106" s="773">
        <f t="shared" si="114"/>
        <v>168.10228643963038</v>
      </c>
      <c r="P106" s="771">
        <f t="shared" si="115"/>
        <v>5030.8909891052281</v>
      </c>
      <c r="Q106" s="519">
        <f t="shared" si="74"/>
        <v>12712.34753959483</v>
      </c>
      <c r="R106" s="521">
        <f t="shared" si="75"/>
        <v>1318.9306638085661</v>
      </c>
      <c r="S106" s="518">
        <f t="shared" si="76"/>
        <v>168.10228643963038</v>
      </c>
      <c r="T106" s="519">
        <f t="shared" si="77"/>
        <v>5030.8909891052281</v>
      </c>
      <c r="U106" s="519">
        <f t="shared" si="78"/>
        <v>19230.271478948256</v>
      </c>
    </row>
    <row r="107" spans="1:21">
      <c r="A107" s="4">
        <f>'Input data'!A128</f>
        <v>2028</v>
      </c>
      <c r="B107" s="4"/>
      <c r="C107" s="769">
        <f>'4A SWD Case 2'!BG98</f>
        <v>582.69890780149024</v>
      </c>
      <c r="D107" s="3">
        <f>'4B Biological treatment '!T160</f>
        <v>0.73631357270448294</v>
      </c>
      <c r="E107" s="1159">
        <f>'4B Biological treatment '!U160</f>
        <v>33.134110771701728</v>
      </c>
      <c r="F107" s="1159">
        <f>'4B Biological treatment '!W160</f>
        <v>1.9880466463021036</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12236.677063831296</v>
      </c>
      <c r="M107" s="772">
        <f t="shared" si="112"/>
        <v>15.462585026794141</v>
      </c>
      <c r="N107" s="771">
        <f t="shared" si="113"/>
        <v>1312.1107865593883</v>
      </c>
      <c r="O107" s="773">
        <f t="shared" si="114"/>
        <v>155.25457728774188</v>
      </c>
      <c r="P107" s="771">
        <f t="shared" si="115"/>
        <v>5172.2095138882814</v>
      </c>
      <c r="Q107" s="519">
        <f t="shared" si="74"/>
        <v>12236.677063831296</v>
      </c>
      <c r="R107" s="521">
        <f t="shared" si="75"/>
        <v>1327.5733715861825</v>
      </c>
      <c r="S107" s="518">
        <f t="shared" si="76"/>
        <v>155.25457728774188</v>
      </c>
      <c r="T107" s="519">
        <f t="shared" si="77"/>
        <v>5172.2095138882814</v>
      </c>
      <c r="U107" s="519">
        <f t="shared" si="78"/>
        <v>18891.714526593503</v>
      </c>
    </row>
    <row r="108" spans="1:21">
      <c r="A108" s="4">
        <f>'Input data'!A129</f>
        <v>2029</v>
      </c>
      <c r="B108" s="4"/>
      <c r="C108" s="769">
        <f>'4A SWD Case 2'!BG99</f>
        <v>560.79256585288613</v>
      </c>
      <c r="D108" s="3">
        <f>'4B Biological treatment '!T161</f>
        <v>0.74166410507344604</v>
      </c>
      <c r="E108" s="1159">
        <f>'4B Biological treatment '!U161</f>
        <v>33.374884728305069</v>
      </c>
      <c r="F108" s="1159">
        <f>'4B Biological treatment '!W161</f>
        <v>2.0024930836983041</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11776.643882910608</v>
      </c>
      <c r="M108" s="772">
        <f t="shared" si="112"/>
        <v>15.574946206542368</v>
      </c>
      <c r="N108" s="771">
        <f t="shared" si="113"/>
        <v>1321.6454352408807</v>
      </c>
      <c r="O108" s="773">
        <f t="shared" si="114"/>
        <v>142.1481547216269</v>
      </c>
      <c r="P108" s="771">
        <f t="shared" si="115"/>
        <v>5315.8232520302154</v>
      </c>
      <c r="Q108" s="519">
        <f t="shared" si="74"/>
        <v>11776.643882910608</v>
      </c>
      <c r="R108" s="521">
        <f t="shared" si="75"/>
        <v>1337.2203814474231</v>
      </c>
      <c r="S108" s="518">
        <f t="shared" si="76"/>
        <v>142.1481547216269</v>
      </c>
      <c r="T108" s="519">
        <f t="shared" si="77"/>
        <v>5315.8232520302154</v>
      </c>
      <c r="U108" s="519">
        <f t="shared" si="78"/>
        <v>18571.835671109875</v>
      </c>
    </row>
    <row r="109" spans="1:21">
      <c r="A109" s="4">
        <f>'Input data'!A130</f>
        <v>2030</v>
      </c>
      <c r="B109" s="4"/>
      <c r="C109" s="769">
        <f>'4A SWD Case 2'!BG100</f>
        <v>539.56629266282471</v>
      </c>
      <c r="D109" s="3">
        <f>'4B Biological treatment '!T162</f>
        <v>0.74702236229773478</v>
      </c>
      <c r="E109" s="1159">
        <f>'4B Biological treatment '!U162</f>
        <v>33.616006303398066</v>
      </c>
      <c r="F109" s="1159">
        <f>'4B Biological treatment '!W162</f>
        <v>2.0169603782038839</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11330.892145919319</v>
      </c>
      <c r="M109" s="772">
        <f t="shared" si="112"/>
        <v>15.68746960825243</v>
      </c>
      <c r="N109" s="771">
        <f t="shared" si="113"/>
        <v>1331.1938496145633</v>
      </c>
      <c r="O109" s="773">
        <f t="shared" si="114"/>
        <v>128.77351562592733</v>
      </c>
      <c r="P109" s="771">
        <f t="shared" si="115"/>
        <v>5461.7637017393099</v>
      </c>
      <c r="Q109" s="519">
        <f t="shared" si="74"/>
        <v>11330.892145919319</v>
      </c>
      <c r="R109" s="521">
        <f t="shared" si="75"/>
        <v>1346.8813192228158</v>
      </c>
      <c r="S109" s="518">
        <f t="shared" si="76"/>
        <v>128.77351562592733</v>
      </c>
      <c r="T109" s="519">
        <f t="shared" si="77"/>
        <v>5461.7637017393099</v>
      </c>
      <c r="U109" s="519">
        <f t="shared" si="78"/>
        <v>18268.31068250737</v>
      </c>
    </row>
    <row r="110" spans="1:21">
      <c r="A110" s="4">
        <f>'Input data'!A131</f>
        <v>2031</v>
      </c>
      <c r="B110" s="4"/>
      <c r="C110" s="769">
        <f>'4A SWD Case 2'!BG101</f>
        <v>518.95813192756384</v>
      </c>
      <c r="D110" s="3">
        <f>'4B Biological treatment '!T163</f>
        <v>0.75318170323197031</v>
      </c>
      <c r="E110" s="1159">
        <f>'4B Biological treatment '!U163</f>
        <v>33.893176645438658</v>
      </c>
      <c r="F110" s="1159">
        <f>'4B Biological treatment '!W163</f>
        <v>2.0335905987263194</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10898.120770478841</v>
      </c>
      <c r="M110" s="772">
        <f t="shared" si="112"/>
        <v>15.816815767871377</v>
      </c>
      <c r="N110" s="771">
        <f t="shared" si="113"/>
        <v>1342.169795159371</v>
      </c>
      <c r="O110" s="773">
        <f t="shared" si="114"/>
        <v>113.56951234567336</v>
      </c>
      <c r="P110" s="771">
        <f t="shared" si="115"/>
        <v>5508.3758769951792</v>
      </c>
      <c r="Q110" s="519">
        <f t="shared" si="74"/>
        <v>10898.120770478841</v>
      </c>
      <c r="R110" s="521">
        <f t="shared" si="75"/>
        <v>1357.9866109272423</v>
      </c>
      <c r="S110" s="518">
        <f t="shared" si="76"/>
        <v>113.56951234567336</v>
      </c>
      <c r="T110" s="519">
        <f t="shared" si="77"/>
        <v>5508.3758769951792</v>
      </c>
      <c r="U110" s="519">
        <f t="shared" si="78"/>
        <v>17878.052770746937</v>
      </c>
    </row>
    <row r="111" spans="1:21">
      <c r="A111" s="4">
        <f>'Input data'!A132</f>
        <v>2032</v>
      </c>
      <c r="B111" s="4"/>
      <c r="C111" s="769">
        <f>'4A SWD Case 2'!BG102</f>
        <v>498.7834429629072</v>
      </c>
      <c r="D111" s="3">
        <f>'4B Biological treatment '!T164</f>
        <v>0.75957794756666164</v>
      </c>
      <c r="E111" s="1159">
        <f>'4B Biological treatment '!U164</f>
        <v>34.181007640499772</v>
      </c>
      <c r="F111" s="1159">
        <f>'4B Biological treatment '!W164</f>
        <v>2.0508604584299861</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10474.452302221051</v>
      </c>
      <c r="M111" s="772">
        <f t="shared" si="112"/>
        <v>15.951136898899895</v>
      </c>
      <c r="N111" s="771">
        <f t="shared" si="113"/>
        <v>1353.567902563791</v>
      </c>
      <c r="O111" s="773">
        <f t="shared" si="114"/>
        <v>98.459981517794233</v>
      </c>
      <c r="P111" s="771">
        <f t="shared" si="115"/>
        <v>5555.3858532180511</v>
      </c>
      <c r="Q111" s="519">
        <f t="shared" si="74"/>
        <v>10474.452302221051</v>
      </c>
      <c r="R111" s="521">
        <f t="shared" si="75"/>
        <v>1369.5190394626909</v>
      </c>
      <c r="S111" s="518">
        <f t="shared" si="76"/>
        <v>98.459981517794233</v>
      </c>
      <c r="T111" s="519">
        <f t="shared" si="77"/>
        <v>5555.3858532180511</v>
      </c>
      <c r="U111" s="519">
        <f t="shared" si="78"/>
        <v>17497.817176419587</v>
      </c>
    </row>
    <row r="112" spans="1:21">
      <c r="A112" s="4">
        <f>'Input data'!A133</f>
        <v>2033</v>
      </c>
      <c r="B112" s="4"/>
      <c r="C112" s="769">
        <f>'4A SWD Case 2'!BG103</f>
        <v>479.0187812803299</v>
      </c>
      <c r="D112" s="3">
        <f>'4B Biological treatment '!T165</f>
        <v>0.76618836712478178</v>
      </c>
      <c r="E112" s="1159">
        <f>'4B Biological treatment '!U165</f>
        <v>34.478476520615175</v>
      </c>
      <c r="F112" s="1159">
        <f>'4B Biological treatment '!W165</f>
        <v>2.0687085912369105</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10059.394406886928</v>
      </c>
      <c r="M112" s="772">
        <f t="shared" si="112"/>
        <v>16.089955709620419</v>
      </c>
      <c r="N112" s="771">
        <f t="shared" si="113"/>
        <v>1365.3476702163609</v>
      </c>
      <c r="O112" s="773">
        <f t="shared" si="114"/>
        <v>98.168119205727166</v>
      </c>
      <c r="P112" s="771">
        <f t="shared" si="115"/>
        <v>5602.7970253494477</v>
      </c>
      <c r="Q112" s="519">
        <f t="shared" si="74"/>
        <v>10059.394406886928</v>
      </c>
      <c r="R112" s="521">
        <f t="shared" si="75"/>
        <v>1381.4376259259814</v>
      </c>
      <c r="S112" s="518">
        <f t="shared" si="76"/>
        <v>98.168119205727166</v>
      </c>
      <c r="T112" s="519">
        <f t="shared" si="77"/>
        <v>5602.7970253494477</v>
      </c>
      <c r="U112" s="519">
        <f t="shared" si="78"/>
        <v>17141.797177368084</v>
      </c>
    </row>
    <row r="113" spans="1:21">
      <c r="A113" s="4">
        <f>'Input data'!A134</f>
        <v>2034</v>
      </c>
      <c r="B113" s="4"/>
      <c r="C113" s="769">
        <f>'4A SWD Case 2'!BG104</f>
        <v>460.22963037952536</v>
      </c>
      <c r="D113" s="3">
        <f>'4B Biological treatment '!T166</f>
        <v>0.77298728202767653</v>
      </c>
      <c r="E113" s="1159">
        <f>'4B Biological treatment '!U166</f>
        <v>34.78442769124544</v>
      </c>
      <c r="F113" s="1159">
        <f>'4B Biological treatment '!W166</f>
        <v>2.0870656614747265</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9664.8222379700328</v>
      </c>
      <c r="M113" s="772">
        <f t="shared" si="112"/>
        <v>16.232732922581206</v>
      </c>
      <c r="N113" s="771">
        <f t="shared" si="113"/>
        <v>1377.4633365733193</v>
      </c>
      <c r="O113" s="773">
        <f t="shared" si="114"/>
        <v>97.880430060004471</v>
      </c>
      <c r="P113" s="771">
        <f t="shared" si="115"/>
        <v>5650.6128173042498</v>
      </c>
      <c r="Q113" s="519">
        <f t="shared" si="74"/>
        <v>9664.8222379700328</v>
      </c>
      <c r="R113" s="521">
        <f t="shared" si="75"/>
        <v>1393.6960694959005</v>
      </c>
      <c r="S113" s="518">
        <f t="shared" si="76"/>
        <v>97.880430060004471</v>
      </c>
      <c r="T113" s="519">
        <f t="shared" si="77"/>
        <v>5650.6128173042498</v>
      </c>
      <c r="U113" s="519">
        <f t="shared" si="78"/>
        <v>16807.011554830187</v>
      </c>
    </row>
    <row r="114" spans="1:21">
      <c r="A114" s="4">
        <f>'Input data'!A135</f>
        <v>2035</v>
      </c>
      <c r="B114" s="4"/>
      <c r="C114" s="769">
        <f>'4A SWD Case 2'!BG105</f>
        <v>442.36842825310754</v>
      </c>
      <c r="D114" s="3">
        <f>'4B Biological treatment '!T167</f>
        <v>0.77939983083629183</v>
      </c>
      <c r="E114" s="1159">
        <f>'4B Biological treatment '!U167</f>
        <v>35.072992387633128</v>
      </c>
      <c r="F114" s="1159">
        <f>'4B Biological treatment '!W167</f>
        <v>2.1043795432579877</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9289.7369933152586</v>
      </c>
      <c r="M114" s="772">
        <f t="shared" si="112"/>
        <v>16.367396447562129</v>
      </c>
      <c r="N114" s="771">
        <f t="shared" si="113"/>
        <v>1388.8904985502718</v>
      </c>
      <c r="O114" s="773">
        <f t="shared" si="114"/>
        <v>97.596835379073497</v>
      </c>
      <c r="P114" s="771">
        <f t="shared" si="115"/>
        <v>5698.8366822179532</v>
      </c>
      <c r="Q114" s="519">
        <f t="shared" si="74"/>
        <v>9289.7369933152586</v>
      </c>
      <c r="R114" s="521">
        <f t="shared" si="75"/>
        <v>1405.257894997834</v>
      </c>
      <c r="S114" s="518">
        <f t="shared" si="76"/>
        <v>97.596835379073497</v>
      </c>
      <c r="T114" s="519">
        <f t="shared" si="77"/>
        <v>5698.8366822179532</v>
      </c>
      <c r="U114" s="519">
        <f t="shared" si="78"/>
        <v>16491.428405910119</v>
      </c>
    </row>
    <row r="115" spans="1:21">
      <c r="A115" s="4">
        <f>'Input data'!A136</f>
        <v>2036</v>
      </c>
      <c r="B115" s="4"/>
      <c r="C115" s="769">
        <f>'4A SWD Case 2'!BG106</f>
        <v>425.38993051259604</v>
      </c>
      <c r="D115" s="3">
        <f>'4B Biological treatment '!T168</f>
        <v>0.78607410869359717</v>
      </c>
      <c r="E115" s="1159">
        <f>'4B Biological treatment '!U168</f>
        <v>35.373334891211869</v>
      </c>
      <c r="F115" s="1159">
        <f>'4B Biological treatment '!W168</f>
        <v>2.1224000934727121</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8933.1885407645168</v>
      </c>
      <c r="M115" s="772">
        <f t="shared" si="112"/>
        <v>16.507556282565542</v>
      </c>
      <c r="N115" s="771">
        <f t="shared" si="113"/>
        <v>1400.78406169199</v>
      </c>
      <c r="O115" s="773">
        <f t="shared" si="114"/>
        <v>97.356613290882166</v>
      </c>
      <c r="P115" s="771">
        <f t="shared" si="115"/>
        <v>5740.5587570983689</v>
      </c>
      <c r="Q115" s="519">
        <f t="shared" si="74"/>
        <v>8933.1885407645168</v>
      </c>
      <c r="R115" s="521">
        <f t="shared" si="75"/>
        <v>1417.2916179745555</v>
      </c>
      <c r="S115" s="518">
        <f t="shared" si="76"/>
        <v>97.356613290882166</v>
      </c>
      <c r="T115" s="519">
        <f t="shared" si="77"/>
        <v>5740.5587570983689</v>
      </c>
      <c r="U115" s="519">
        <f t="shared" si="78"/>
        <v>16188.395529128324</v>
      </c>
    </row>
    <row r="116" spans="1:21">
      <c r="A116" s="4">
        <f>'Input data'!A137</f>
        <v>2037</v>
      </c>
      <c r="B116" s="4"/>
      <c r="C116" s="769">
        <f>'4A SWD Case 2'!BG107</f>
        <v>409.24917260204711</v>
      </c>
      <c r="D116" s="3">
        <f>'4B Biological treatment '!T169</f>
        <v>0.7932113732486521</v>
      </c>
      <c r="E116" s="1159">
        <f>'4B Biological treatment '!U169</f>
        <v>35.694511796189339</v>
      </c>
      <c r="F116" s="1159">
        <f>'4B Biological treatment '!W169</f>
        <v>2.1416707077713601</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8594.2326246429893</v>
      </c>
      <c r="M116" s="772">
        <f t="shared" si="112"/>
        <v>16.657438838221694</v>
      </c>
      <c r="N116" s="771">
        <f t="shared" si="113"/>
        <v>1413.5026671290977</v>
      </c>
      <c r="O116" s="773">
        <f t="shared" si="114"/>
        <v>97.11930396370947</v>
      </c>
      <c r="P116" s="771">
        <f t="shared" si="115"/>
        <v>5782.5862858160108</v>
      </c>
      <c r="Q116" s="519">
        <f t="shared" si="74"/>
        <v>8594.2326246429893</v>
      </c>
      <c r="R116" s="521">
        <f t="shared" si="75"/>
        <v>1430.1601059673194</v>
      </c>
      <c r="S116" s="518">
        <f t="shared" si="76"/>
        <v>97.11930396370947</v>
      </c>
      <c r="T116" s="519">
        <f t="shared" si="77"/>
        <v>5782.5862858160108</v>
      </c>
      <c r="U116" s="519">
        <f t="shared" si="78"/>
        <v>15904.098320390029</v>
      </c>
    </row>
    <row r="117" spans="1:21">
      <c r="A117" s="4">
        <f>'Input data'!A138</f>
        <v>2038</v>
      </c>
      <c r="B117" s="4"/>
      <c r="C117" s="769">
        <f>'4A SWD Case 2'!BG108</f>
        <v>393.90532700323888</v>
      </c>
      <c r="D117" s="3">
        <f>'4B Biological treatment '!T170</f>
        <v>0.8006846872980028</v>
      </c>
      <c r="E117" s="1159">
        <f>'4B Biological treatment '!U170</f>
        <v>36.030810928410119</v>
      </c>
      <c r="F117" s="1159">
        <f>'4B Biological treatment '!W170</f>
        <v>2.1618486557046075</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8272.0118670680167</v>
      </c>
      <c r="M117" s="772">
        <f t="shared" si="112"/>
        <v>16.81437843325806</v>
      </c>
      <c r="N117" s="771">
        <f t="shared" si="113"/>
        <v>1426.8201127650409</v>
      </c>
      <c r="O117" s="773">
        <f t="shared" si="114"/>
        <v>96.88486093946301</v>
      </c>
      <c r="P117" s="771">
        <f t="shared" si="115"/>
        <v>5824.9215046462123</v>
      </c>
      <c r="Q117" s="519">
        <f t="shared" si="74"/>
        <v>8272.0118670680167</v>
      </c>
      <c r="R117" s="521">
        <f t="shared" si="75"/>
        <v>1443.634491198299</v>
      </c>
      <c r="S117" s="518">
        <f t="shared" si="76"/>
        <v>96.88486093946301</v>
      </c>
      <c r="T117" s="519">
        <f t="shared" si="77"/>
        <v>5824.9215046462123</v>
      </c>
      <c r="U117" s="519">
        <f t="shared" si="78"/>
        <v>15637.452723851991</v>
      </c>
    </row>
    <row r="118" spans="1:21">
      <c r="A118" s="4">
        <f>'Input data'!A139</f>
        <v>2039</v>
      </c>
      <c r="B118" s="4"/>
      <c r="C118" s="769">
        <f>'4A SWD Case 2'!BG109</f>
        <v>379.31955474282904</v>
      </c>
      <c r="D118" s="3">
        <f>'4B Biological treatment '!T171</f>
        <v>0.80806758947137736</v>
      </c>
      <c r="E118" s="1159">
        <f>'4B Biological treatment '!U171</f>
        <v>36.36304152621198</v>
      </c>
      <c r="F118" s="1159">
        <f>'4B Biological treatment '!W171</f>
        <v>2.1817824915727186</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7965.7106495994103</v>
      </c>
      <c r="M118" s="772">
        <f t="shared" si="112"/>
        <v>16.969419378898923</v>
      </c>
      <c r="N118" s="771">
        <f t="shared" si="113"/>
        <v>1439.9764444379944</v>
      </c>
      <c r="O118" s="773">
        <f t="shared" si="114"/>
        <v>96.653238724891821</v>
      </c>
      <c r="P118" s="771">
        <f t="shared" si="115"/>
        <v>5867.5666662364183</v>
      </c>
      <c r="Q118" s="519">
        <f t="shared" si="74"/>
        <v>7965.7106495994103</v>
      </c>
      <c r="R118" s="521">
        <f t="shared" si="75"/>
        <v>1456.9458638168933</v>
      </c>
      <c r="S118" s="518">
        <f t="shared" si="76"/>
        <v>96.653238724891821</v>
      </c>
      <c r="T118" s="519">
        <f t="shared" si="77"/>
        <v>5867.5666662364183</v>
      </c>
      <c r="U118" s="519">
        <f t="shared" si="78"/>
        <v>15386.876418377613</v>
      </c>
    </row>
    <row r="119" spans="1:21">
      <c r="A119" s="4">
        <f>'Input data'!A140</f>
        <v>2040</v>
      </c>
      <c r="B119" s="4"/>
      <c r="C119" s="769">
        <f>'4A SWD Case 2'!BG110</f>
        <v>365.45490862480693</v>
      </c>
      <c r="D119" s="3">
        <f>'4B Biological treatment '!T172</f>
        <v>0.8155984828548607</v>
      </c>
      <c r="E119" s="1159">
        <f>'4B Biological treatment '!U172</f>
        <v>36.701931728468729</v>
      </c>
      <c r="F119" s="1159">
        <f>'4B Biological treatment '!W172</f>
        <v>2.2021159037081235</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7674.5530811209455</v>
      </c>
      <c r="M119" s="772">
        <f t="shared" si="112"/>
        <v>17.127568139952075</v>
      </c>
      <c r="N119" s="771">
        <f t="shared" si="113"/>
        <v>1453.3964964473616</v>
      </c>
      <c r="O119" s="773">
        <f t="shared" si="114"/>
        <v>96.424392766634725</v>
      </c>
      <c r="P119" s="771">
        <f t="shared" si="115"/>
        <v>5910.5240397260632</v>
      </c>
      <c r="Q119" s="519">
        <f t="shared" si="74"/>
        <v>7674.5530811209455</v>
      </c>
      <c r="R119" s="521">
        <f t="shared" si="75"/>
        <v>1470.5240645873137</v>
      </c>
      <c r="S119" s="518">
        <f t="shared" si="76"/>
        <v>96.424392766634725</v>
      </c>
      <c r="T119" s="519">
        <f t="shared" si="77"/>
        <v>5910.5240397260632</v>
      </c>
      <c r="U119" s="519">
        <f t="shared" si="78"/>
        <v>15152.025578200955</v>
      </c>
    </row>
    <row r="120" spans="1:21">
      <c r="A120" s="4">
        <f>'Input data'!A141</f>
        <v>2041</v>
      </c>
      <c r="B120" s="4"/>
      <c r="C120" s="769">
        <f>'4A SWD Case 2'!BG111</f>
        <v>352.27624116915399</v>
      </c>
      <c r="D120" s="3">
        <f>'4B Biological treatment '!T173</f>
        <v>0.82339999156673094</v>
      </c>
      <c r="E120" s="1159">
        <f>'4B Biological treatment '!U173</f>
        <v>37.052999620502888</v>
      </c>
      <c r="F120" s="1159">
        <f>'4B Biological treatment '!W173</f>
        <v>2.2231799772301732</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7397.8010645522336</v>
      </c>
      <c r="M120" s="772">
        <f t="shared" si="112"/>
        <v>17.291399822901351</v>
      </c>
      <c r="N120" s="771">
        <f t="shared" si="113"/>
        <v>1467.2987849719143</v>
      </c>
      <c r="O120" s="773">
        <f t="shared" si="114"/>
        <v>96.232289152450377</v>
      </c>
      <c r="P120" s="771">
        <f t="shared" si="115"/>
        <v>5947.2338879558556</v>
      </c>
      <c r="Q120" s="519">
        <f t="shared" si="74"/>
        <v>7397.8010645522336</v>
      </c>
      <c r="R120" s="521">
        <f t="shared" si="75"/>
        <v>1484.5901847948157</v>
      </c>
      <c r="S120" s="518">
        <f t="shared" si="76"/>
        <v>96.232289152450377</v>
      </c>
      <c r="T120" s="519">
        <f t="shared" si="77"/>
        <v>5947.2338879558556</v>
      </c>
      <c r="U120" s="519">
        <f t="shared" si="78"/>
        <v>14925.857426455355</v>
      </c>
    </row>
    <row r="121" spans="1:21">
      <c r="A121" s="4">
        <f>'Input data'!A142</f>
        <v>2042</v>
      </c>
      <c r="B121" s="4"/>
      <c r="C121" s="769">
        <f>'4A SWD Case 2'!BG112</f>
        <v>339.7483760894404</v>
      </c>
      <c r="D121" s="3">
        <f>'4B Biological treatment '!T174</f>
        <v>0.8315865944643962</v>
      </c>
      <c r="E121" s="1159">
        <f>'4B Biological treatment '!U174</f>
        <v>37.42139675089782</v>
      </c>
      <c r="F121" s="1159">
        <f>'4B Biological treatment '!W174</f>
        <v>2.2452838050538695</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7134.7158978782481</v>
      </c>
      <c r="M121" s="772">
        <f t="shared" si="112"/>
        <v>17.463318483752321</v>
      </c>
      <c r="N121" s="771">
        <f t="shared" si="113"/>
        <v>1481.8873113355537</v>
      </c>
      <c r="O121" s="773">
        <f t="shared" si="114"/>
        <v>96.042128189602451</v>
      </c>
      <c r="P121" s="771">
        <f t="shared" si="115"/>
        <v>5984.171738465644</v>
      </c>
      <c r="Q121" s="519">
        <f t="shared" si="74"/>
        <v>7134.7158978782481</v>
      </c>
      <c r="R121" s="521">
        <f t="shared" si="75"/>
        <v>1499.3506298193061</v>
      </c>
      <c r="S121" s="518">
        <f t="shared" si="76"/>
        <v>96.042128189602451</v>
      </c>
      <c r="T121" s="519">
        <f t="shared" si="77"/>
        <v>5984.171738465644</v>
      </c>
      <c r="U121" s="519">
        <f t="shared" si="78"/>
        <v>14714.280394352802</v>
      </c>
    </row>
    <row r="122" spans="1:21">
      <c r="A122" s="4">
        <f>'Input data'!A143</f>
        <v>2043</v>
      </c>
      <c r="B122" s="4"/>
      <c r="C122" s="769">
        <f>'4A SWD Case 2'!BG113</f>
        <v>327.83960749166539</v>
      </c>
      <c r="D122" s="3">
        <f>'4B Biological treatment '!T175</f>
        <v>0.84024572782813611</v>
      </c>
      <c r="E122" s="1159">
        <f>'4B Biological treatment '!U175</f>
        <v>37.811057752266123</v>
      </c>
      <c r="F122" s="1159">
        <f>'4B Biological treatment '!W175</f>
        <v>2.2686634651359676</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6884.6317573249735</v>
      </c>
      <c r="M122" s="772">
        <f t="shared" si="112"/>
        <v>17.645160284390858</v>
      </c>
      <c r="N122" s="771">
        <f t="shared" si="113"/>
        <v>1497.3178869897386</v>
      </c>
      <c r="O122" s="773">
        <f t="shared" si="114"/>
        <v>95.853884148944275</v>
      </c>
      <c r="P122" s="771">
        <f t="shared" si="115"/>
        <v>6021.3390073615255</v>
      </c>
      <c r="Q122" s="519">
        <f t="shared" si="74"/>
        <v>6884.6317573249735</v>
      </c>
      <c r="R122" s="521">
        <f t="shared" si="75"/>
        <v>1514.9630472741294</v>
      </c>
      <c r="S122" s="518">
        <f t="shared" si="76"/>
        <v>95.853884148944275</v>
      </c>
      <c r="T122" s="519">
        <f t="shared" si="77"/>
        <v>6021.3390073615255</v>
      </c>
      <c r="U122" s="519">
        <f t="shared" si="78"/>
        <v>14516.787696109572</v>
      </c>
    </row>
    <row r="123" spans="1:21">
      <c r="A123" s="4">
        <f>'Input data'!A144</f>
        <v>2044</v>
      </c>
      <c r="B123" s="4"/>
      <c r="C123" s="769">
        <f>'4A SWD Case 2'!BG114</f>
        <v>316.68714079570759</v>
      </c>
      <c r="D123" s="3">
        <f>'4B Biological treatment '!T176</f>
        <v>0.84935080879127611</v>
      </c>
      <c r="E123" s="1159">
        <f>'4B Biological treatment '!U176</f>
        <v>38.220786395607419</v>
      </c>
      <c r="F123" s="1159">
        <f>'4B Biological treatment '!W176</f>
        <v>2.2932471837364452</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6650.4299567098597</v>
      </c>
      <c r="M123" s="772">
        <f t="shared" si="112"/>
        <v>17.836366984616799</v>
      </c>
      <c r="N123" s="771">
        <f t="shared" si="113"/>
        <v>1513.5431412660537</v>
      </c>
      <c r="O123" s="773">
        <f t="shared" si="114"/>
        <v>95.667531744697669</v>
      </c>
      <c r="P123" s="771">
        <f t="shared" si="115"/>
        <v>6058.7371195449232</v>
      </c>
      <c r="Q123" s="519">
        <f t="shared" si="74"/>
        <v>6650.4299567098597</v>
      </c>
      <c r="R123" s="521">
        <f t="shared" si="75"/>
        <v>1531.3795082506704</v>
      </c>
      <c r="S123" s="518">
        <f t="shared" si="76"/>
        <v>95.667531744697669</v>
      </c>
      <c r="T123" s="519">
        <f t="shared" si="77"/>
        <v>6058.7371195449232</v>
      </c>
      <c r="U123" s="519">
        <f t="shared" si="78"/>
        <v>14336.21411625015</v>
      </c>
    </row>
    <row r="124" spans="1:21">
      <c r="A124" s="4">
        <f>'Input data'!A145</f>
        <v>2045</v>
      </c>
      <c r="B124" s="4"/>
      <c r="C124" s="769">
        <f>'4A SWD Case 2'!BG115</f>
        <v>306.53330469035154</v>
      </c>
      <c r="D124" s="3">
        <f>'4B Biological treatment '!T177</f>
        <v>0.85908357738238972</v>
      </c>
      <c r="E124" s="1159">
        <f>'4B Biological treatment '!U177</f>
        <v>38.658760982207532</v>
      </c>
      <c r="F124" s="1159">
        <f>'4B Biological treatment '!W177</f>
        <v>2.3195256589324518</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6437.1993984973824</v>
      </c>
      <c r="M124" s="772">
        <f t="shared" si="112"/>
        <v>18.040755125030184</v>
      </c>
      <c r="N124" s="771">
        <f t="shared" si="113"/>
        <v>1530.8869348954181</v>
      </c>
      <c r="O124" s="773">
        <f t="shared" si="114"/>
        <v>95.48304612493115</v>
      </c>
      <c r="P124" s="771">
        <f t="shared" si="115"/>
        <v>6096.3675087672291</v>
      </c>
      <c r="Q124" s="519">
        <f t="shared" si="74"/>
        <v>6437.1993984973824</v>
      </c>
      <c r="R124" s="521">
        <f t="shared" si="75"/>
        <v>1548.9276900204484</v>
      </c>
      <c r="S124" s="518">
        <f t="shared" si="76"/>
        <v>95.48304612493115</v>
      </c>
      <c r="T124" s="519">
        <f t="shared" si="77"/>
        <v>6096.3675087672291</v>
      </c>
      <c r="U124" s="519">
        <f t="shared" si="78"/>
        <v>14177.977643409991</v>
      </c>
    </row>
    <row r="125" spans="1:21">
      <c r="A125" s="4">
        <f>'Input data'!A146</f>
        <v>2046</v>
      </c>
      <c r="B125" s="4"/>
      <c r="C125" s="769">
        <f>'4A SWD Case 2'!BG116</f>
        <v>297.33889107984976</v>
      </c>
      <c r="D125" s="3">
        <f>'4B Biological treatment '!T178</f>
        <v>0.86933678956024141</v>
      </c>
      <c r="E125" s="1159">
        <f>'4B Biological treatment '!U178</f>
        <v>39.120155530210859</v>
      </c>
      <c r="F125" s="1159">
        <f>'4B Biological treatment '!W178</f>
        <v>2.3472093318126515</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6244.1167126768451</v>
      </c>
      <c r="M125" s="772">
        <f t="shared" si="112"/>
        <v>18.256072580765071</v>
      </c>
      <c r="N125" s="771">
        <f t="shared" si="113"/>
        <v>1549.1581589963498</v>
      </c>
      <c r="O125" s="773">
        <f t="shared" si="114"/>
        <v>95.332713212379986</v>
      </c>
      <c r="P125" s="771">
        <f t="shared" si="115"/>
        <v>6127.4884893628396</v>
      </c>
      <c r="Q125" s="519">
        <f t="shared" si="74"/>
        <v>6244.1167126768451</v>
      </c>
      <c r="R125" s="521">
        <f t="shared" si="75"/>
        <v>1567.4142315771148</v>
      </c>
      <c r="S125" s="518">
        <f t="shared" si="76"/>
        <v>95.332713212379986</v>
      </c>
      <c r="T125" s="519">
        <f t="shared" si="77"/>
        <v>6127.4884893628396</v>
      </c>
      <c r="U125" s="519">
        <f t="shared" si="78"/>
        <v>14034.35214682918</v>
      </c>
    </row>
    <row r="126" spans="1:21">
      <c r="A126" s="4">
        <f>'Input data'!A147</f>
        <v>2047</v>
      </c>
      <c r="B126" s="4"/>
      <c r="C126" s="769">
        <f>'4A SWD Case 2'!BG117</f>
        <v>288.83786546356043</v>
      </c>
      <c r="D126" s="3">
        <f>'4B Biological treatment '!T179</f>
        <v>0.88005695769552683</v>
      </c>
      <c r="E126" s="1159">
        <f>'4B Biological treatment '!U179</f>
        <v>39.602563096298702</v>
      </c>
      <c r="F126" s="1159">
        <f>'4B Biological treatment '!W179</f>
        <v>2.3761537857779222</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6065.595174734769</v>
      </c>
      <c r="M126" s="772">
        <f t="shared" si="112"/>
        <v>18.481196111606064</v>
      </c>
      <c r="N126" s="771">
        <f t="shared" si="113"/>
        <v>1568.2614986134286</v>
      </c>
      <c r="O126" s="773">
        <f t="shared" si="114"/>
        <v>95.183612874715863</v>
      </c>
      <c r="P126" s="771">
        <f t="shared" si="115"/>
        <v>6158.7683375844354</v>
      </c>
      <c r="Q126" s="519">
        <f t="shared" ref="Q126:Q129" si="116">L126</f>
        <v>6065.595174734769</v>
      </c>
      <c r="R126" s="521">
        <f t="shared" ref="R126:R129" si="117">M126+N126</f>
        <v>1586.7426947250347</v>
      </c>
      <c r="S126" s="518">
        <f t="shared" ref="S126:S129" si="118">O126</f>
        <v>95.183612874715863</v>
      </c>
      <c r="T126" s="519">
        <f t="shared" ref="T126:T129" si="119">P126</f>
        <v>6158.7683375844354</v>
      </c>
      <c r="U126" s="519">
        <f t="shared" ref="U126:U129" si="120">SUM(Q126:T126)</f>
        <v>13906.289819918955</v>
      </c>
    </row>
    <row r="127" spans="1:21">
      <c r="A127" s="4">
        <f>'Input data'!A148</f>
        <v>2048</v>
      </c>
      <c r="B127" s="4"/>
      <c r="C127" s="769">
        <f>'4A SWD Case 2'!BG118</f>
        <v>281.00066814552372</v>
      </c>
      <c r="D127" s="3">
        <f>'4B Biological treatment '!T180</f>
        <v>0.89079893974399549</v>
      </c>
      <c r="E127" s="1159">
        <f>'4B Biological treatment '!U180</f>
        <v>40.085952288479788</v>
      </c>
      <c r="F127" s="1159">
        <f>'4B Biological treatment '!W180</f>
        <v>2.4051571373087874</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5901.0140310559982</v>
      </c>
      <c r="M127" s="772">
        <f t="shared" si="112"/>
        <v>18.706777734623905</v>
      </c>
      <c r="N127" s="771">
        <f t="shared" si="113"/>
        <v>1587.4037106237997</v>
      </c>
      <c r="O127" s="773">
        <f t="shared" si="114"/>
        <v>95.035731924294083</v>
      </c>
      <c r="P127" s="771">
        <f t="shared" si="115"/>
        <v>6190.2078644258199</v>
      </c>
      <c r="Q127" s="519">
        <f t="shared" si="116"/>
        <v>5901.0140310559982</v>
      </c>
      <c r="R127" s="521">
        <f t="shared" si="117"/>
        <v>1606.1104883584237</v>
      </c>
      <c r="S127" s="518">
        <f t="shared" si="118"/>
        <v>95.035731924294083</v>
      </c>
      <c r="T127" s="519">
        <f t="shared" si="119"/>
        <v>6190.2078644258199</v>
      </c>
      <c r="U127" s="519">
        <f t="shared" si="120"/>
        <v>13792.368115764537</v>
      </c>
    </row>
    <row r="128" spans="1:21">
      <c r="A128" s="4">
        <f>'Input data'!A149</f>
        <v>2049</v>
      </c>
      <c r="B128" s="4"/>
      <c r="C128" s="769">
        <f>'4A SWD Case 2'!BG119</f>
        <v>273.79830507568551</v>
      </c>
      <c r="D128" s="3">
        <f>'4B Biological treatment '!T181</f>
        <v>0.90205249018883227</v>
      </c>
      <c r="E128" s="1159">
        <f>'4B Biological treatment '!U181</f>
        <v>40.59236205849745</v>
      </c>
      <c r="F128" s="1159">
        <f>'4B Biological treatment '!W181</f>
        <v>2.4355417235098469</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5749.7644065893955</v>
      </c>
      <c r="M128" s="772">
        <f t="shared" si="112"/>
        <v>18.943102293965477</v>
      </c>
      <c r="N128" s="771">
        <f t="shared" si="113"/>
        <v>1607.4575375164991</v>
      </c>
      <c r="O128" s="773">
        <f t="shared" si="114"/>
        <v>94.889057356937755</v>
      </c>
      <c r="P128" s="771">
        <f t="shared" si="115"/>
        <v>6221.8078850207985</v>
      </c>
      <c r="Q128" s="519">
        <f t="shared" si="116"/>
        <v>5749.7644065893955</v>
      </c>
      <c r="R128" s="521">
        <f t="shared" si="117"/>
        <v>1626.4006398104646</v>
      </c>
      <c r="S128" s="518">
        <f t="shared" si="118"/>
        <v>94.889057356937755</v>
      </c>
      <c r="T128" s="519">
        <f t="shared" si="119"/>
        <v>6221.8078850207985</v>
      </c>
      <c r="U128" s="519">
        <f t="shared" si="120"/>
        <v>13692.861988777597</v>
      </c>
    </row>
    <row r="129" spans="1:21">
      <c r="A129" s="4">
        <f>'Input data'!A150</f>
        <v>2050</v>
      </c>
      <c r="B129" s="4"/>
      <c r="C129" s="769">
        <f>'4A SWD Case 2'!BG120</f>
        <v>267.20362623470027</v>
      </c>
      <c r="D129" s="3">
        <f>'4B Biological treatment '!T182</f>
        <v>0.91393753012346202</v>
      </c>
      <c r="E129" s="1159">
        <f>'4B Biological treatment '!U182</f>
        <v>41.127188855555787</v>
      </c>
      <c r="F129" s="1159">
        <f>'4B Biological treatment '!W182</f>
        <v>2.4676313313333473</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5611.2761509287056</v>
      </c>
      <c r="M129" s="772">
        <f t="shared" si="112"/>
        <v>19.192688132592703</v>
      </c>
      <c r="N129" s="771">
        <f t="shared" si="113"/>
        <v>1628.636678680009</v>
      </c>
      <c r="O129" s="773">
        <f t="shared" si="114"/>
        <v>94.743576348754203</v>
      </c>
      <c r="P129" s="771">
        <f t="shared" si="115"/>
        <v>6253.5692186643009</v>
      </c>
      <c r="Q129" s="471">
        <f t="shared" si="116"/>
        <v>5611.2761509287056</v>
      </c>
      <c r="R129" s="517">
        <f t="shared" si="117"/>
        <v>1647.8293668126016</v>
      </c>
      <c r="S129" s="514">
        <f t="shared" si="118"/>
        <v>94.743576348754203</v>
      </c>
      <c r="T129" s="471">
        <f t="shared" si="119"/>
        <v>6253.5692186643009</v>
      </c>
      <c r="U129" s="471">
        <f t="shared" si="120"/>
        <v>13607.418312754362</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813.30117405589272</v>
      </c>
      <c r="D131" s="3">
        <f>'4B Biological treatment '!T184</f>
        <v>0.3216327990937955</v>
      </c>
      <c r="E131" s="1159">
        <f>'4B Biological treatment '!U184</f>
        <v>20.405513626969139</v>
      </c>
      <c r="F131" s="1159">
        <f>'4B Biological treatment '!W184</f>
        <v>1.2243308176181482</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17079.324655173747</v>
      </c>
      <c r="M131" s="772">
        <f t="shared" ref="M131:M163" si="122">D131*$B$3</f>
        <v>6.7542887809697056</v>
      </c>
      <c r="N131" s="771">
        <f t="shared" ref="N131:N163" si="123">E131*$B$3+F131*$C$3</f>
        <v>808.05833962797783</v>
      </c>
      <c r="O131" s="773">
        <f t="shared" ref="O131:O163" si="124">G131+H131*$B$3+I131*$C$3</f>
        <v>313.30333811016675</v>
      </c>
      <c r="P131" s="771">
        <f t="shared" ref="P131:P163" si="125">J131*$B$3+K131*$C$3</f>
        <v>3778.1317878798554</v>
      </c>
      <c r="Q131" s="471">
        <f t="shared" ref="Q131:Q163" si="126">L131</f>
        <v>17079.324655173747</v>
      </c>
      <c r="R131" s="517">
        <f t="shared" ref="R131:R163" si="127">M131+N131</f>
        <v>814.81262840894749</v>
      </c>
      <c r="S131" s="514">
        <f t="shared" ref="S131:S163" si="128">O131</f>
        <v>313.30333811016675</v>
      </c>
      <c r="T131" s="471">
        <f t="shared" ref="T131:T163" si="129">P131</f>
        <v>3778.1317878798554</v>
      </c>
      <c r="U131" s="471">
        <f t="shared" ref="U131:U163" si="130">SUM(Q131:T131)</f>
        <v>21985.572409572716</v>
      </c>
    </row>
    <row r="132" spans="1:21">
      <c r="A132" s="4">
        <f>'Input data'!A119</f>
        <v>2019</v>
      </c>
      <c r="B132" s="4"/>
      <c r="C132" s="769">
        <f>'4A SWD Case 2'!BN89</f>
        <v>795.61104949978073</v>
      </c>
      <c r="D132" s="3">
        <f>'4B Biological treatment '!T185</f>
        <v>0.37629786643865482</v>
      </c>
      <c r="E132" s="1159">
        <f>'4B Biological treatment '!U185</f>
        <v>21.746450496986974</v>
      </c>
      <c r="F132" s="1159">
        <f>'4B Biological treatment '!W185</f>
        <v>1.3047870298192183</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16707.832039495395</v>
      </c>
      <c r="M132" s="772">
        <f t="shared" si="122"/>
        <v>7.902255195211751</v>
      </c>
      <c r="N132" s="771">
        <f t="shared" si="123"/>
        <v>861.15943968068405</v>
      </c>
      <c r="O132" s="773">
        <f t="shared" si="124"/>
        <v>307.81392004196488</v>
      </c>
      <c r="P132" s="771">
        <f t="shared" si="125"/>
        <v>3922.0560748079342</v>
      </c>
      <c r="Q132" s="519">
        <f t="shared" si="126"/>
        <v>16707.832039495395</v>
      </c>
      <c r="R132" s="521">
        <f t="shared" si="127"/>
        <v>869.0616948758958</v>
      </c>
      <c r="S132" s="518">
        <f t="shared" si="128"/>
        <v>307.81392004196488</v>
      </c>
      <c r="T132" s="519">
        <f t="shared" si="129"/>
        <v>3922.0560748079342</v>
      </c>
      <c r="U132" s="519">
        <f t="shared" si="130"/>
        <v>21806.763729221188</v>
      </c>
    </row>
    <row r="133" spans="1:21">
      <c r="A133" s="4">
        <f>'Input data'!A120</f>
        <v>2020</v>
      </c>
      <c r="B133" s="4"/>
      <c r="C133" s="769">
        <f>'4A SWD Case 2'!BN90</f>
        <v>777.38610127488619</v>
      </c>
      <c r="D133" s="3">
        <f>'4B Biological treatment '!T186</f>
        <v>0.44900366287315063</v>
      </c>
      <c r="E133" s="1159">
        <f>'4B Biological treatment '!U186</f>
        <v>23.899220176038448</v>
      </c>
      <c r="F133" s="1159">
        <f>'4B Biological treatment '!W186</f>
        <v>1.4339532105623067</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16325.108126772609</v>
      </c>
      <c r="M133" s="772">
        <f t="shared" si="122"/>
        <v>9.4290769203361631</v>
      </c>
      <c r="N133" s="771">
        <f t="shared" si="123"/>
        <v>946.40911897112244</v>
      </c>
      <c r="O133" s="773">
        <f t="shared" si="124"/>
        <v>299.52410113774715</v>
      </c>
      <c r="P133" s="771">
        <f t="shared" si="125"/>
        <v>4069.6472808319609</v>
      </c>
      <c r="Q133" s="519">
        <f t="shared" si="126"/>
        <v>16325.108126772609</v>
      </c>
      <c r="R133" s="521">
        <f t="shared" si="127"/>
        <v>955.83819589145855</v>
      </c>
      <c r="S133" s="518">
        <f t="shared" si="128"/>
        <v>299.52410113774715</v>
      </c>
      <c r="T133" s="519">
        <f t="shared" si="129"/>
        <v>4069.6472808319609</v>
      </c>
      <c r="U133" s="519">
        <f t="shared" si="130"/>
        <v>21650.117704633776</v>
      </c>
    </row>
    <row r="134" spans="1:21">
      <c r="A134" s="4">
        <f>'Input data'!A121</f>
        <v>2021</v>
      </c>
      <c r="B134" s="4"/>
      <c r="C134" s="769">
        <f>'4A SWD Case 2'!BN91</f>
        <v>757.39508779964854</v>
      </c>
      <c r="D134" s="3">
        <f>'4B Biological treatment '!T187</f>
        <v>0.60089153589678168</v>
      </c>
      <c r="E134" s="1159">
        <f>'4B Biological treatment '!U187</f>
        <v>29.372504463976842</v>
      </c>
      <c r="F134" s="1159">
        <f>'4B Biological treatment '!W187</f>
        <v>1.7623502678386105</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15905.296843792619</v>
      </c>
      <c r="M134" s="772">
        <f t="shared" si="122"/>
        <v>12.618722253832415</v>
      </c>
      <c r="N134" s="771">
        <f t="shared" si="123"/>
        <v>1163.1511767734828</v>
      </c>
      <c r="O134" s="773">
        <f t="shared" si="124"/>
        <v>275.36438549102087</v>
      </c>
      <c r="P134" s="771">
        <f t="shared" si="125"/>
        <v>4201.6401192926323</v>
      </c>
      <c r="Q134" s="519">
        <f t="shared" si="126"/>
        <v>15905.296843792619</v>
      </c>
      <c r="R134" s="521">
        <f t="shared" si="127"/>
        <v>1175.7698990273152</v>
      </c>
      <c r="S134" s="518">
        <f t="shared" si="128"/>
        <v>275.36438549102087</v>
      </c>
      <c r="T134" s="519">
        <f t="shared" si="129"/>
        <v>4201.6401192926323</v>
      </c>
      <c r="U134" s="519">
        <f t="shared" si="130"/>
        <v>21558.071247603588</v>
      </c>
    </row>
    <row r="135" spans="1:21">
      <c r="A135" s="4">
        <f>'Input data'!A122</f>
        <v>2022</v>
      </c>
      <c r="B135" s="4"/>
      <c r="C135" s="769">
        <f>'4A SWD Case 2'!BN92</f>
        <v>732.2644727929611</v>
      </c>
      <c r="D135" s="3">
        <f>'4B Biological treatment '!T188</f>
        <v>0.71149307655260374</v>
      </c>
      <c r="E135" s="1159">
        <f>'4B Biological treatment '!U188</f>
        <v>32.017188444867166</v>
      </c>
      <c r="F135" s="1159">
        <f>'4B Biological treatment '!W188</f>
        <v>1.9210313066920299</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15377.553928652183</v>
      </c>
      <c r="M135" s="772">
        <f t="shared" si="122"/>
        <v>14.941354607604678</v>
      </c>
      <c r="N135" s="771">
        <f t="shared" si="123"/>
        <v>1267.8806624167396</v>
      </c>
      <c r="O135" s="773">
        <f t="shared" si="124"/>
        <v>229.17353377197622</v>
      </c>
      <c r="P135" s="771">
        <f t="shared" si="125"/>
        <v>4336.1329960221574</v>
      </c>
      <c r="Q135" s="519">
        <f t="shared" si="126"/>
        <v>15377.553928652183</v>
      </c>
      <c r="R135" s="521">
        <f t="shared" si="127"/>
        <v>1282.8220170243442</v>
      </c>
      <c r="S135" s="518">
        <f t="shared" si="128"/>
        <v>229.17353377197622</v>
      </c>
      <c r="T135" s="519">
        <f t="shared" si="129"/>
        <v>4336.1329960221574</v>
      </c>
      <c r="U135" s="519">
        <f t="shared" si="130"/>
        <v>21225.682475470661</v>
      </c>
    </row>
    <row r="136" spans="1:21">
      <c r="A136" s="4">
        <f>'Input data'!A123</f>
        <v>2023</v>
      </c>
      <c r="B136" s="4"/>
      <c r="C136" s="769">
        <f>'4A SWD Case 2'!BN93</f>
        <v>704.80493991851847</v>
      </c>
      <c r="D136" s="3">
        <f>'4B Biological treatment '!T189</f>
        <v>0.71496834617036786</v>
      </c>
      <c r="E136" s="1159">
        <f>'4B Biological treatment '!U189</f>
        <v>32.173575577666547</v>
      </c>
      <c r="F136" s="1159">
        <f>'4B Biological treatment '!W189</f>
        <v>1.930414534659993</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14800.903738288887</v>
      </c>
      <c r="M136" s="772">
        <f t="shared" si="122"/>
        <v>15.014335269577725</v>
      </c>
      <c r="N136" s="771">
        <f t="shared" si="123"/>
        <v>1274.0735928755953</v>
      </c>
      <c r="O136" s="773">
        <f t="shared" si="124"/>
        <v>217.34002107405581</v>
      </c>
      <c r="P136" s="771">
        <f t="shared" si="125"/>
        <v>4473.1659836582639</v>
      </c>
      <c r="Q136" s="519">
        <f t="shared" si="126"/>
        <v>14800.903738288887</v>
      </c>
      <c r="R136" s="521">
        <f t="shared" si="127"/>
        <v>1289.087928145173</v>
      </c>
      <c r="S136" s="518">
        <f t="shared" si="128"/>
        <v>217.34002107405581</v>
      </c>
      <c r="T136" s="519">
        <f t="shared" si="129"/>
        <v>4473.1659836582639</v>
      </c>
      <c r="U136" s="519">
        <f t="shared" si="130"/>
        <v>20780.49767116638</v>
      </c>
    </row>
    <row r="137" spans="1:21">
      <c r="A137" s="4">
        <f>'Input data'!A124</f>
        <v>2024</v>
      </c>
      <c r="B137" s="4"/>
      <c r="C137" s="769">
        <f>'4A SWD Case 2'!BN94</f>
        <v>678.46296297702179</v>
      </c>
      <c r="D137" s="3">
        <f>'4B Biological treatment '!T190</f>
        <v>0.71869413122741932</v>
      </c>
      <c r="E137" s="1159">
        <f>'4B Biological treatment '!U190</f>
        <v>32.341235905233873</v>
      </c>
      <c r="F137" s="1159">
        <f>'4B Biological treatment '!W190</f>
        <v>1.9404741543140323</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14247.722222517457</v>
      </c>
      <c r="M137" s="772">
        <f t="shared" si="122"/>
        <v>15.092576755775806</v>
      </c>
      <c r="N137" s="771">
        <f t="shared" si="123"/>
        <v>1280.7129418472614</v>
      </c>
      <c r="O137" s="773">
        <f t="shared" si="124"/>
        <v>205.3038143886219</v>
      </c>
      <c r="P137" s="771">
        <f t="shared" si="125"/>
        <v>4612.7797461997052</v>
      </c>
      <c r="Q137" s="519">
        <f t="shared" si="126"/>
        <v>14247.722222517457</v>
      </c>
      <c r="R137" s="521">
        <f t="shared" si="127"/>
        <v>1295.8055186030372</v>
      </c>
      <c r="S137" s="518">
        <f t="shared" si="128"/>
        <v>205.3038143886219</v>
      </c>
      <c r="T137" s="519">
        <f t="shared" si="129"/>
        <v>4612.7797461997052</v>
      </c>
      <c r="U137" s="519">
        <f t="shared" si="130"/>
        <v>20361.611301708821</v>
      </c>
    </row>
    <row r="138" spans="1:21">
      <c r="A138" s="4">
        <f>'Input data'!A125</f>
        <v>2025</v>
      </c>
      <c r="B138" s="4"/>
      <c r="C138" s="769">
        <f>'4A SWD Case 2'!BN95</f>
        <v>653.15796321788764</v>
      </c>
      <c r="D138" s="3">
        <f>'4B Biological treatment '!T191</f>
        <v>0.72279317534572018</v>
      </c>
      <c r="E138" s="1159">
        <f>'4B Biological treatment '!U191</f>
        <v>32.525692890557401</v>
      </c>
      <c r="F138" s="1159">
        <f>'4B Biological treatment '!W191</f>
        <v>1.9515415734334445</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13716.317227575641</v>
      </c>
      <c r="M138" s="772">
        <f t="shared" si="122"/>
        <v>15.178656682260124</v>
      </c>
      <c r="N138" s="771">
        <f t="shared" si="123"/>
        <v>1288.0174384660731</v>
      </c>
      <c r="O138" s="773">
        <f t="shared" si="124"/>
        <v>193.05753067442905</v>
      </c>
      <c r="P138" s="771">
        <f t="shared" si="125"/>
        <v>4755.015547311632</v>
      </c>
      <c r="Q138" s="519">
        <f t="shared" si="126"/>
        <v>13716.317227575641</v>
      </c>
      <c r="R138" s="521">
        <f t="shared" si="127"/>
        <v>1303.1960951483334</v>
      </c>
      <c r="S138" s="518">
        <f t="shared" si="128"/>
        <v>193.05753067442905</v>
      </c>
      <c r="T138" s="519">
        <f t="shared" si="129"/>
        <v>4755.015547311632</v>
      </c>
      <c r="U138" s="519">
        <f t="shared" si="130"/>
        <v>19967.586400710035</v>
      </c>
    </row>
    <row r="139" spans="1:21">
      <c r="A139" s="4">
        <f>'Input data'!A126</f>
        <v>2026</v>
      </c>
      <c r="B139" s="4"/>
      <c r="C139" s="769">
        <f>'4A SWD Case 2'!BN96</f>
        <v>628.81281780405652</v>
      </c>
      <c r="D139" s="3">
        <f>'4B Biological treatment '!T192</f>
        <v>0.72702370914376779</v>
      </c>
      <c r="E139" s="1159">
        <f>'4B Biological treatment '!U192</f>
        <v>32.716066911469547</v>
      </c>
      <c r="F139" s="1159">
        <f>'4B Biological treatment '!W192</f>
        <v>1.9629640146881728</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13205.069173885187</v>
      </c>
      <c r="M139" s="772">
        <f t="shared" si="122"/>
        <v>15.267497892019124</v>
      </c>
      <c r="N139" s="771">
        <f t="shared" si="123"/>
        <v>1295.5562496941941</v>
      </c>
      <c r="O139" s="773">
        <f t="shared" si="124"/>
        <v>180.70037146955198</v>
      </c>
      <c r="P139" s="771">
        <f t="shared" si="125"/>
        <v>4891.8365725125823</v>
      </c>
      <c r="Q139" s="519">
        <f t="shared" si="126"/>
        <v>13205.069173885187</v>
      </c>
      <c r="R139" s="521">
        <f t="shared" si="127"/>
        <v>1310.8237475862131</v>
      </c>
      <c r="S139" s="518">
        <f t="shared" si="128"/>
        <v>180.70037146955198</v>
      </c>
      <c r="T139" s="519">
        <f t="shared" si="129"/>
        <v>4891.8365725125823</v>
      </c>
      <c r="U139" s="519">
        <f t="shared" si="130"/>
        <v>19588.429865453534</v>
      </c>
    </row>
    <row r="140" spans="1:21">
      <c r="A140" s="4">
        <f>'Input data'!A127</f>
        <v>2027</v>
      </c>
      <c r="B140" s="4"/>
      <c r="C140" s="769">
        <f>'4A SWD Case 2'!BN97</f>
        <v>605.34988283784901</v>
      </c>
      <c r="D140" s="3">
        <f>'4B Biological treatment '!T193</f>
        <v>0.73152005757546656</v>
      </c>
      <c r="E140" s="1159">
        <f>'4B Biological treatment '!U193</f>
        <v>32.918402590895994</v>
      </c>
      <c r="F140" s="1159">
        <f>'4B Biological treatment '!W193</f>
        <v>1.9751041554537596</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12712.34753959483</v>
      </c>
      <c r="M140" s="772">
        <f t="shared" si="122"/>
        <v>15.361921209084798</v>
      </c>
      <c r="N140" s="771">
        <f t="shared" si="123"/>
        <v>1303.5687425994813</v>
      </c>
      <c r="O140" s="773">
        <f t="shared" si="124"/>
        <v>168.10228643963038</v>
      </c>
      <c r="P140" s="771">
        <f t="shared" si="125"/>
        <v>5030.8909891052281</v>
      </c>
      <c r="Q140" s="519">
        <f t="shared" si="126"/>
        <v>12712.34753959483</v>
      </c>
      <c r="R140" s="521">
        <f t="shared" si="127"/>
        <v>1318.9306638085661</v>
      </c>
      <c r="S140" s="518">
        <f t="shared" si="128"/>
        <v>168.10228643963038</v>
      </c>
      <c r="T140" s="519">
        <f t="shared" si="129"/>
        <v>5030.8909891052281</v>
      </c>
      <c r="U140" s="519">
        <f t="shared" si="130"/>
        <v>19230.271478948256</v>
      </c>
    </row>
    <row r="141" spans="1:21">
      <c r="A141" s="4">
        <f>'Input data'!A128</f>
        <v>2028</v>
      </c>
      <c r="B141" s="4"/>
      <c r="C141" s="769">
        <f>'4A SWD Case 2'!BN98</f>
        <v>582.69890780149024</v>
      </c>
      <c r="D141" s="3">
        <f>'4B Biological treatment '!T194</f>
        <v>0.73631357270448294</v>
      </c>
      <c r="E141" s="1159">
        <f>'4B Biological treatment '!U194</f>
        <v>33.134110771701728</v>
      </c>
      <c r="F141" s="1159">
        <f>'4B Biological treatment '!W194</f>
        <v>1.9880466463021036</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12236.677063831296</v>
      </c>
      <c r="M141" s="772">
        <f t="shared" si="122"/>
        <v>15.462585026794141</v>
      </c>
      <c r="N141" s="771">
        <f t="shared" si="123"/>
        <v>1312.1107865593883</v>
      </c>
      <c r="O141" s="773">
        <f t="shared" si="124"/>
        <v>155.25457728774188</v>
      </c>
      <c r="P141" s="771">
        <f t="shared" si="125"/>
        <v>5172.2095138882814</v>
      </c>
      <c r="Q141" s="519">
        <f t="shared" si="126"/>
        <v>12236.677063831296</v>
      </c>
      <c r="R141" s="521">
        <f t="shared" si="127"/>
        <v>1327.5733715861825</v>
      </c>
      <c r="S141" s="518">
        <f t="shared" si="128"/>
        <v>155.25457728774188</v>
      </c>
      <c r="T141" s="519">
        <f t="shared" si="129"/>
        <v>5172.2095138882814</v>
      </c>
      <c r="U141" s="519">
        <f t="shared" si="130"/>
        <v>18891.714526593503</v>
      </c>
    </row>
    <row r="142" spans="1:21">
      <c r="A142" s="4">
        <f>'Input data'!A129</f>
        <v>2029</v>
      </c>
      <c r="B142" s="4"/>
      <c r="C142" s="769">
        <f>'4A SWD Case 2'!BN99</f>
        <v>560.79256585288613</v>
      </c>
      <c r="D142" s="3">
        <f>'4B Biological treatment '!T195</f>
        <v>0.74166410507344604</v>
      </c>
      <c r="E142" s="1159">
        <f>'4B Biological treatment '!U195</f>
        <v>33.374884728305069</v>
      </c>
      <c r="F142" s="1159">
        <f>'4B Biological treatment '!W195</f>
        <v>2.0024930836983041</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11776.643882910608</v>
      </c>
      <c r="M142" s="772">
        <f t="shared" si="122"/>
        <v>15.574946206542368</v>
      </c>
      <c r="N142" s="771">
        <f t="shared" si="123"/>
        <v>1321.6454352408807</v>
      </c>
      <c r="O142" s="773">
        <f t="shared" si="124"/>
        <v>142.1481547216269</v>
      </c>
      <c r="P142" s="771">
        <f t="shared" si="125"/>
        <v>5315.8232520302154</v>
      </c>
      <c r="Q142" s="519">
        <f t="shared" si="126"/>
        <v>11776.643882910608</v>
      </c>
      <c r="R142" s="521">
        <f t="shared" si="127"/>
        <v>1337.2203814474231</v>
      </c>
      <c r="S142" s="518">
        <f t="shared" si="128"/>
        <v>142.1481547216269</v>
      </c>
      <c r="T142" s="519">
        <f t="shared" si="129"/>
        <v>5315.8232520302154</v>
      </c>
      <c r="U142" s="519">
        <f t="shared" si="130"/>
        <v>18571.835671109875</v>
      </c>
    </row>
    <row r="143" spans="1:21">
      <c r="A143" s="4">
        <f>'Input data'!A130</f>
        <v>2030</v>
      </c>
      <c r="B143" s="4"/>
      <c r="C143" s="769">
        <f>'4A SWD Case 2'!BN100</f>
        <v>539.56629266282471</v>
      </c>
      <c r="D143" s="3">
        <f>'4B Biological treatment '!T196</f>
        <v>0.74702236229773478</v>
      </c>
      <c r="E143" s="1159">
        <f>'4B Biological treatment '!U196</f>
        <v>33.616006303398066</v>
      </c>
      <c r="F143" s="1159">
        <f>'4B Biological treatment '!W196</f>
        <v>2.0169603782038839</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11330.892145919319</v>
      </c>
      <c r="M143" s="772">
        <f t="shared" si="122"/>
        <v>15.68746960825243</v>
      </c>
      <c r="N143" s="771">
        <f t="shared" si="123"/>
        <v>1331.1938496145633</v>
      </c>
      <c r="O143" s="773">
        <f t="shared" si="124"/>
        <v>128.77351562592733</v>
      </c>
      <c r="P143" s="771">
        <f t="shared" si="125"/>
        <v>5461.7637017393099</v>
      </c>
      <c r="Q143" s="519">
        <f t="shared" si="126"/>
        <v>11330.892145919319</v>
      </c>
      <c r="R143" s="521">
        <f t="shared" si="127"/>
        <v>1346.8813192228158</v>
      </c>
      <c r="S143" s="518">
        <f t="shared" si="128"/>
        <v>128.77351562592733</v>
      </c>
      <c r="T143" s="519">
        <f t="shared" si="129"/>
        <v>5461.7637017393099</v>
      </c>
      <c r="U143" s="519">
        <f t="shared" si="130"/>
        <v>18268.31068250737</v>
      </c>
    </row>
    <row r="144" spans="1:21">
      <c r="A144" s="4">
        <f>'Input data'!A131</f>
        <v>2031</v>
      </c>
      <c r="B144" s="4"/>
      <c r="C144" s="769">
        <f>'4A SWD Case 2'!BN101</f>
        <v>518.95813192756384</v>
      </c>
      <c r="D144" s="3">
        <f>'4B Biological treatment '!T197</f>
        <v>0.75318170323197031</v>
      </c>
      <c r="E144" s="1159">
        <f>'4B Biological treatment '!U197</f>
        <v>33.893176645438658</v>
      </c>
      <c r="F144" s="1159">
        <f>'4B Biological treatment '!W197</f>
        <v>2.0335905987263194</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10898.120770478841</v>
      </c>
      <c r="M144" s="772">
        <f t="shared" si="122"/>
        <v>15.816815767871377</v>
      </c>
      <c r="N144" s="771">
        <f t="shared" si="123"/>
        <v>1342.169795159371</v>
      </c>
      <c r="O144" s="773">
        <f t="shared" si="124"/>
        <v>113.56951234567336</v>
      </c>
      <c r="P144" s="771">
        <f t="shared" si="125"/>
        <v>5508.3758769951792</v>
      </c>
      <c r="Q144" s="519">
        <f t="shared" si="126"/>
        <v>10898.120770478841</v>
      </c>
      <c r="R144" s="521">
        <f t="shared" si="127"/>
        <v>1357.9866109272423</v>
      </c>
      <c r="S144" s="518">
        <f t="shared" si="128"/>
        <v>113.56951234567336</v>
      </c>
      <c r="T144" s="519">
        <f t="shared" si="129"/>
        <v>5508.3758769951792</v>
      </c>
      <c r="U144" s="519">
        <f t="shared" si="130"/>
        <v>17878.052770746937</v>
      </c>
    </row>
    <row r="145" spans="1:21">
      <c r="A145" s="4">
        <f>'Input data'!A132</f>
        <v>2032</v>
      </c>
      <c r="B145" s="4"/>
      <c r="C145" s="769">
        <f>'4A SWD Case 2'!BN102</f>
        <v>498.7834429629072</v>
      </c>
      <c r="D145" s="3">
        <f>'4B Biological treatment '!T198</f>
        <v>0.75957794756666164</v>
      </c>
      <c r="E145" s="1159">
        <f>'4B Biological treatment '!U198</f>
        <v>34.181007640499772</v>
      </c>
      <c r="F145" s="1159">
        <f>'4B Biological treatment '!W198</f>
        <v>2.0508604584299861</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10474.452302221051</v>
      </c>
      <c r="M145" s="772">
        <f t="shared" si="122"/>
        <v>15.951136898899895</v>
      </c>
      <c r="N145" s="771">
        <f t="shared" si="123"/>
        <v>1353.567902563791</v>
      </c>
      <c r="O145" s="773">
        <f t="shared" si="124"/>
        <v>98.459981517794233</v>
      </c>
      <c r="P145" s="771">
        <f t="shared" si="125"/>
        <v>5555.3858532180511</v>
      </c>
      <c r="Q145" s="519">
        <f t="shared" si="126"/>
        <v>10474.452302221051</v>
      </c>
      <c r="R145" s="521">
        <f t="shared" si="127"/>
        <v>1369.5190394626909</v>
      </c>
      <c r="S145" s="518">
        <f t="shared" si="128"/>
        <v>98.459981517794233</v>
      </c>
      <c r="T145" s="519">
        <f t="shared" si="129"/>
        <v>5555.3858532180511</v>
      </c>
      <c r="U145" s="519">
        <f t="shared" si="130"/>
        <v>17497.817176419587</v>
      </c>
    </row>
    <row r="146" spans="1:21">
      <c r="A146" s="4">
        <f>'Input data'!A133</f>
        <v>2033</v>
      </c>
      <c r="B146" s="4"/>
      <c r="C146" s="769">
        <f>'4A SWD Case 2'!BN103</f>
        <v>479.0187812803299</v>
      </c>
      <c r="D146" s="3">
        <f>'4B Biological treatment '!T199</f>
        <v>0.76618836712478178</v>
      </c>
      <c r="E146" s="1159">
        <f>'4B Biological treatment '!U199</f>
        <v>34.478476520615175</v>
      </c>
      <c r="F146" s="1159">
        <f>'4B Biological treatment '!W199</f>
        <v>2.0687085912369105</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10059.394406886928</v>
      </c>
      <c r="M146" s="772">
        <f t="shared" si="122"/>
        <v>16.089955709620419</v>
      </c>
      <c r="N146" s="771">
        <f t="shared" si="123"/>
        <v>1365.3476702163609</v>
      </c>
      <c r="O146" s="773">
        <f t="shared" si="124"/>
        <v>98.168119205727166</v>
      </c>
      <c r="P146" s="771">
        <f t="shared" si="125"/>
        <v>5602.7970253494477</v>
      </c>
      <c r="Q146" s="519">
        <f t="shared" si="126"/>
        <v>10059.394406886928</v>
      </c>
      <c r="R146" s="521">
        <f t="shared" si="127"/>
        <v>1381.4376259259814</v>
      </c>
      <c r="S146" s="518">
        <f t="shared" si="128"/>
        <v>98.168119205727166</v>
      </c>
      <c r="T146" s="519">
        <f t="shared" si="129"/>
        <v>5602.7970253494477</v>
      </c>
      <c r="U146" s="519">
        <f t="shared" si="130"/>
        <v>17141.797177368084</v>
      </c>
    </row>
    <row r="147" spans="1:21">
      <c r="A147" s="4">
        <f>'Input data'!A134</f>
        <v>2034</v>
      </c>
      <c r="B147" s="4"/>
      <c r="C147" s="769">
        <f>'4A SWD Case 2'!BN104</f>
        <v>460.22963037952536</v>
      </c>
      <c r="D147" s="3">
        <f>'4B Biological treatment '!T200</f>
        <v>0.77298728202767653</v>
      </c>
      <c r="E147" s="1159">
        <f>'4B Biological treatment '!U200</f>
        <v>34.78442769124544</v>
      </c>
      <c r="F147" s="1159">
        <f>'4B Biological treatment '!W200</f>
        <v>2.0870656614747265</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9664.8222379700328</v>
      </c>
      <c r="M147" s="772">
        <f t="shared" si="122"/>
        <v>16.232732922581206</v>
      </c>
      <c r="N147" s="771">
        <f t="shared" si="123"/>
        <v>1377.4633365733193</v>
      </c>
      <c r="O147" s="773">
        <f t="shared" si="124"/>
        <v>97.880430060004471</v>
      </c>
      <c r="P147" s="771">
        <f t="shared" si="125"/>
        <v>5650.6128173042498</v>
      </c>
      <c r="Q147" s="519">
        <f t="shared" si="126"/>
        <v>9664.8222379700328</v>
      </c>
      <c r="R147" s="521">
        <f t="shared" si="127"/>
        <v>1393.6960694959005</v>
      </c>
      <c r="S147" s="518">
        <f t="shared" si="128"/>
        <v>97.880430060004471</v>
      </c>
      <c r="T147" s="519">
        <f t="shared" si="129"/>
        <v>5650.6128173042498</v>
      </c>
      <c r="U147" s="519">
        <f t="shared" si="130"/>
        <v>16807.011554830187</v>
      </c>
    </row>
    <row r="148" spans="1:21">
      <c r="A148" s="4">
        <f>'Input data'!A135</f>
        <v>2035</v>
      </c>
      <c r="B148" s="4"/>
      <c r="C148" s="769">
        <f>'4A SWD Case 2'!BN105</f>
        <v>442.36842825310754</v>
      </c>
      <c r="D148" s="3">
        <f>'4B Biological treatment '!T201</f>
        <v>0.77939983083629183</v>
      </c>
      <c r="E148" s="1159">
        <f>'4B Biological treatment '!U201</f>
        <v>35.072992387633128</v>
      </c>
      <c r="F148" s="1159">
        <f>'4B Biological treatment '!W201</f>
        <v>2.1043795432579877</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9289.7369933152586</v>
      </c>
      <c r="M148" s="772">
        <f t="shared" si="122"/>
        <v>16.367396447562129</v>
      </c>
      <c r="N148" s="771">
        <f t="shared" si="123"/>
        <v>1388.8904985502718</v>
      </c>
      <c r="O148" s="773">
        <f t="shared" si="124"/>
        <v>97.596835379073497</v>
      </c>
      <c r="P148" s="771">
        <f t="shared" si="125"/>
        <v>5698.8366822179532</v>
      </c>
      <c r="Q148" s="519">
        <f t="shared" si="126"/>
        <v>9289.7369933152586</v>
      </c>
      <c r="R148" s="521">
        <f t="shared" si="127"/>
        <v>1405.257894997834</v>
      </c>
      <c r="S148" s="518">
        <f t="shared" si="128"/>
        <v>97.596835379073497</v>
      </c>
      <c r="T148" s="519">
        <f t="shared" si="129"/>
        <v>5698.8366822179532</v>
      </c>
      <c r="U148" s="519">
        <f t="shared" si="130"/>
        <v>16491.428405910119</v>
      </c>
    </row>
    <row r="149" spans="1:21">
      <c r="A149" s="4">
        <f>'Input data'!A136</f>
        <v>2036</v>
      </c>
      <c r="B149" s="4"/>
      <c r="C149" s="769">
        <f>'4A SWD Case 2'!BN106</f>
        <v>425.38993051259604</v>
      </c>
      <c r="D149" s="3">
        <f>'4B Biological treatment '!T202</f>
        <v>0.78607410869359717</v>
      </c>
      <c r="E149" s="1159">
        <f>'4B Biological treatment '!U202</f>
        <v>35.373334891211869</v>
      </c>
      <c r="F149" s="1159">
        <f>'4B Biological treatment '!W202</f>
        <v>2.1224000934727121</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8933.1885407645168</v>
      </c>
      <c r="M149" s="772">
        <f t="shared" si="122"/>
        <v>16.507556282565542</v>
      </c>
      <c r="N149" s="771">
        <f t="shared" si="123"/>
        <v>1400.78406169199</v>
      </c>
      <c r="O149" s="773">
        <f t="shared" si="124"/>
        <v>97.356613290882166</v>
      </c>
      <c r="P149" s="771">
        <f t="shared" si="125"/>
        <v>5740.5587570983689</v>
      </c>
      <c r="Q149" s="519">
        <f t="shared" si="126"/>
        <v>8933.1885407645168</v>
      </c>
      <c r="R149" s="521">
        <f t="shared" si="127"/>
        <v>1417.2916179745555</v>
      </c>
      <c r="S149" s="518">
        <f t="shared" si="128"/>
        <v>97.356613290882166</v>
      </c>
      <c r="T149" s="519">
        <f t="shared" si="129"/>
        <v>5740.5587570983689</v>
      </c>
      <c r="U149" s="519">
        <f t="shared" si="130"/>
        <v>16188.395529128324</v>
      </c>
    </row>
    <row r="150" spans="1:21">
      <c r="A150" s="4">
        <f>'Input data'!A137</f>
        <v>2037</v>
      </c>
      <c r="B150" s="4"/>
      <c r="C150" s="769">
        <f>'4A SWD Case 2'!BN107</f>
        <v>409.24917260204711</v>
      </c>
      <c r="D150" s="3">
        <f>'4B Biological treatment '!T203</f>
        <v>0.7932113732486521</v>
      </c>
      <c r="E150" s="1159">
        <f>'4B Biological treatment '!U203</f>
        <v>35.694511796189339</v>
      </c>
      <c r="F150" s="1159">
        <f>'4B Biological treatment '!W203</f>
        <v>2.1416707077713601</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8594.2326246429893</v>
      </c>
      <c r="M150" s="772">
        <f t="shared" si="122"/>
        <v>16.657438838221694</v>
      </c>
      <c r="N150" s="771">
        <f t="shared" si="123"/>
        <v>1413.5026671290977</v>
      </c>
      <c r="O150" s="773">
        <f t="shared" si="124"/>
        <v>97.11930396370947</v>
      </c>
      <c r="P150" s="771">
        <f t="shared" si="125"/>
        <v>5782.5862858160108</v>
      </c>
      <c r="Q150" s="519">
        <f t="shared" si="126"/>
        <v>8594.2326246429893</v>
      </c>
      <c r="R150" s="521">
        <f t="shared" si="127"/>
        <v>1430.1601059673194</v>
      </c>
      <c r="S150" s="518">
        <f t="shared" si="128"/>
        <v>97.11930396370947</v>
      </c>
      <c r="T150" s="519">
        <f t="shared" si="129"/>
        <v>5782.5862858160108</v>
      </c>
      <c r="U150" s="519">
        <f t="shared" si="130"/>
        <v>15904.098320390029</v>
      </c>
    </row>
    <row r="151" spans="1:21">
      <c r="A151" s="4">
        <f>'Input data'!A138</f>
        <v>2038</v>
      </c>
      <c r="B151" s="4"/>
      <c r="C151" s="769">
        <f>'4A SWD Case 2'!BN108</f>
        <v>393.90532700323888</v>
      </c>
      <c r="D151" s="3">
        <f>'4B Biological treatment '!T204</f>
        <v>0.8006846872980028</v>
      </c>
      <c r="E151" s="1159">
        <f>'4B Biological treatment '!U204</f>
        <v>36.030810928410119</v>
      </c>
      <c r="F151" s="1159">
        <f>'4B Biological treatment '!W204</f>
        <v>2.1618486557046075</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8272.0118670680167</v>
      </c>
      <c r="M151" s="772">
        <f t="shared" si="122"/>
        <v>16.81437843325806</v>
      </c>
      <c r="N151" s="771">
        <f t="shared" si="123"/>
        <v>1426.8201127650409</v>
      </c>
      <c r="O151" s="773">
        <f t="shared" si="124"/>
        <v>96.88486093946301</v>
      </c>
      <c r="P151" s="771">
        <f t="shared" si="125"/>
        <v>5824.9215046462123</v>
      </c>
      <c r="Q151" s="519">
        <f t="shared" si="126"/>
        <v>8272.0118670680167</v>
      </c>
      <c r="R151" s="521">
        <f t="shared" si="127"/>
        <v>1443.634491198299</v>
      </c>
      <c r="S151" s="518">
        <f t="shared" si="128"/>
        <v>96.88486093946301</v>
      </c>
      <c r="T151" s="519">
        <f t="shared" si="129"/>
        <v>5824.9215046462123</v>
      </c>
      <c r="U151" s="519">
        <f t="shared" si="130"/>
        <v>15637.452723851991</v>
      </c>
    </row>
    <row r="152" spans="1:21">
      <c r="A152" s="4">
        <f>'Input data'!A139</f>
        <v>2039</v>
      </c>
      <c r="B152" s="4"/>
      <c r="C152" s="769">
        <f>'4A SWD Case 2'!BN109</f>
        <v>379.31955474282904</v>
      </c>
      <c r="D152" s="3">
        <f>'4B Biological treatment '!T205</f>
        <v>0.80806758947137736</v>
      </c>
      <c r="E152" s="1159">
        <f>'4B Biological treatment '!U205</f>
        <v>36.36304152621198</v>
      </c>
      <c r="F152" s="1159">
        <f>'4B Biological treatment '!W205</f>
        <v>2.1817824915727186</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7965.7106495994103</v>
      </c>
      <c r="M152" s="772">
        <f t="shared" si="122"/>
        <v>16.969419378898923</v>
      </c>
      <c r="N152" s="771">
        <f t="shared" si="123"/>
        <v>1439.9764444379944</v>
      </c>
      <c r="O152" s="773">
        <f t="shared" si="124"/>
        <v>96.653238724891821</v>
      </c>
      <c r="P152" s="771">
        <f t="shared" si="125"/>
        <v>5867.5666662364183</v>
      </c>
      <c r="Q152" s="519">
        <f t="shared" si="126"/>
        <v>7965.7106495994103</v>
      </c>
      <c r="R152" s="521">
        <f t="shared" si="127"/>
        <v>1456.9458638168933</v>
      </c>
      <c r="S152" s="518">
        <f t="shared" si="128"/>
        <v>96.653238724891821</v>
      </c>
      <c r="T152" s="519">
        <f t="shared" si="129"/>
        <v>5867.5666662364183</v>
      </c>
      <c r="U152" s="519">
        <f t="shared" si="130"/>
        <v>15386.876418377613</v>
      </c>
    </row>
    <row r="153" spans="1:21">
      <c r="A153" s="4">
        <f>'Input data'!A140</f>
        <v>2040</v>
      </c>
      <c r="B153" s="4"/>
      <c r="C153" s="769">
        <f>'4A SWD Case 2'!BN110</f>
        <v>365.45490862480693</v>
      </c>
      <c r="D153" s="3">
        <f>'4B Biological treatment '!T206</f>
        <v>0.8155984828548607</v>
      </c>
      <c r="E153" s="1159">
        <f>'4B Biological treatment '!U206</f>
        <v>36.701931728468729</v>
      </c>
      <c r="F153" s="1159">
        <f>'4B Biological treatment '!W206</f>
        <v>2.2021159037081235</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7674.5530811209455</v>
      </c>
      <c r="M153" s="772">
        <f t="shared" si="122"/>
        <v>17.127568139952075</v>
      </c>
      <c r="N153" s="771">
        <f t="shared" si="123"/>
        <v>1453.3964964473616</v>
      </c>
      <c r="O153" s="773">
        <f t="shared" si="124"/>
        <v>96.424392766634725</v>
      </c>
      <c r="P153" s="771">
        <f t="shared" si="125"/>
        <v>5910.5240397260632</v>
      </c>
      <c r="Q153" s="519">
        <f t="shared" si="126"/>
        <v>7674.5530811209455</v>
      </c>
      <c r="R153" s="521">
        <f t="shared" si="127"/>
        <v>1470.5240645873137</v>
      </c>
      <c r="S153" s="518">
        <f t="shared" si="128"/>
        <v>96.424392766634725</v>
      </c>
      <c r="T153" s="519">
        <f t="shared" si="129"/>
        <v>5910.5240397260632</v>
      </c>
      <c r="U153" s="519">
        <f t="shared" si="130"/>
        <v>15152.025578200955</v>
      </c>
    </row>
    <row r="154" spans="1:21">
      <c r="A154" s="4">
        <f>'Input data'!A141</f>
        <v>2041</v>
      </c>
      <c r="B154" s="4"/>
      <c r="C154" s="769">
        <f>'4A SWD Case 2'!BN111</f>
        <v>352.27624116915399</v>
      </c>
      <c r="D154" s="3">
        <f>'4B Biological treatment '!T207</f>
        <v>0.82339999156673094</v>
      </c>
      <c r="E154" s="1159">
        <f>'4B Biological treatment '!U207</f>
        <v>37.052999620502888</v>
      </c>
      <c r="F154" s="1159">
        <f>'4B Biological treatment '!W207</f>
        <v>2.2231799772301732</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7397.8010645522336</v>
      </c>
      <c r="M154" s="772">
        <f t="shared" si="122"/>
        <v>17.291399822901351</v>
      </c>
      <c r="N154" s="771">
        <f t="shared" si="123"/>
        <v>1467.2987849719143</v>
      </c>
      <c r="O154" s="773">
        <f t="shared" si="124"/>
        <v>96.232289152450377</v>
      </c>
      <c r="P154" s="771">
        <f t="shared" si="125"/>
        <v>5947.2338879558556</v>
      </c>
      <c r="Q154" s="519">
        <f t="shared" si="126"/>
        <v>7397.8010645522336</v>
      </c>
      <c r="R154" s="521">
        <f t="shared" si="127"/>
        <v>1484.5901847948157</v>
      </c>
      <c r="S154" s="518">
        <f t="shared" si="128"/>
        <v>96.232289152450377</v>
      </c>
      <c r="T154" s="519">
        <f t="shared" si="129"/>
        <v>5947.2338879558556</v>
      </c>
      <c r="U154" s="519">
        <f t="shared" si="130"/>
        <v>14925.857426455355</v>
      </c>
    </row>
    <row r="155" spans="1:21">
      <c r="A155" s="4">
        <f>'Input data'!A142</f>
        <v>2042</v>
      </c>
      <c r="B155" s="4"/>
      <c r="C155" s="769">
        <f>'4A SWD Case 2'!BN112</f>
        <v>339.7483760894404</v>
      </c>
      <c r="D155" s="3">
        <f>'4B Biological treatment '!T208</f>
        <v>0.8315865944643962</v>
      </c>
      <c r="E155" s="1159">
        <f>'4B Biological treatment '!U208</f>
        <v>37.42139675089782</v>
      </c>
      <c r="F155" s="1159">
        <f>'4B Biological treatment '!W208</f>
        <v>2.2452838050538695</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7134.7158978782481</v>
      </c>
      <c r="M155" s="772">
        <f t="shared" si="122"/>
        <v>17.463318483752321</v>
      </c>
      <c r="N155" s="771">
        <f t="shared" si="123"/>
        <v>1481.8873113355537</v>
      </c>
      <c r="O155" s="773">
        <f t="shared" si="124"/>
        <v>96.042128189602451</v>
      </c>
      <c r="P155" s="771">
        <f t="shared" si="125"/>
        <v>5984.171738465644</v>
      </c>
      <c r="Q155" s="519">
        <f t="shared" si="126"/>
        <v>7134.7158978782481</v>
      </c>
      <c r="R155" s="521">
        <f t="shared" si="127"/>
        <v>1499.3506298193061</v>
      </c>
      <c r="S155" s="518">
        <f t="shared" si="128"/>
        <v>96.042128189602451</v>
      </c>
      <c r="T155" s="519">
        <f t="shared" si="129"/>
        <v>5984.171738465644</v>
      </c>
      <c r="U155" s="519">
        <f t="shared" si="130"/>
        <v>14714.280394352802</v>
      </c>
    </row>
    <row r="156" spans="1:21">
      <c r="A156" s="4">
        <f>'Input data'!A143</f>
        <v>2043</v>
      </c>
      <c r="B156" s="4"/>
      <c r="C156" s="769">
        <f>'4A SWD Case 2'!BN113</f>
        <v>327.83960749166539</v>
      </c>
      <c r="D156" s="3">
        <f>'4B Biological treatment '!T209</f>
        <v>0.84024572782813611</v>
      </c>
      <c r="E156" s="1159">
        <f>'4B Biological treatment '!U209</f>
        <v>37.811057752266123</v>
      </c>
      <c r="F156" s="1159">
        <f>'4B Biological treatment '!W209</f>
        <v>2.2686634651359676</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6884.6317573249735</v>
      </c>
      <c r="M156" s="772">
        <f t="shared" si="122"/>
        <v>17.645160284390858</v>
      </c>
      <c r="N156" s="771">
        <f t="shared" si="123"/>
        <v>1497.3178869897386</v>
      </c>
      <c r="O156" s="773">
        <f t="shared" si="124"/>
        <v>95.853884148944275</v>
      </c>
      <c r="P156" s="771">
        <f t="shared" si="125"/>
        <v>6021.3390073615255</v>
      </c>
      <c r="Q156" s="519">
        <f t="shared" si="126"/>
        <v>6884.6317573249735</v>
      </c>
      <c r="R156" s="521">
        <f t="shared" si="127"/>
        <v>1514.9630472741294</v>
      </c>
      <c r="S156" s="518">
        <f t="shared" si="128"/>
        <v>95.853884148944275</v>
      </c>
      <c r="T156" s="519">
        <f t="shared" si="129"/>
        <v>6021.3390073615255</v>
      </c>
      <c r="U156" s="519">
        <f t="shared" si="130"/>
        <v>14516.787696109572</v>
      </c>
    </row>
    <row r="157" spans="1:21">
      <c r="A157" s="4">
        <f>'Input data'!A144</f>
        <v>2044</v>
      </c>
      <c r="B157" s="4"/>
      <c r="C157" s="769">
        <f>'4A SWD Case 2'!BN114</f>
        <v>316.68714079570759</v>
      </c>
      <c r="D157" s="3">
        <f>'4B Biological treatment '!T210</f>
        <v>0.84935080879127611</v>
      </c>
      <c r="E157" s="1159">
        <f>'4B Biological treatment '!U210</f>
        <v>38.220786395607419</v>
      </c>
      <c r="F157" s="1159">
        <f>'4B Biological treatment '!W210</f>
        <v>2.2932471837364452</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6650.4299567098597</v>
      </c>
      <c r="M157" s="772">
        <f t="shared" si="122"/>
        <v>17.836366984616799</v>
      </c>
      <c r="N157" s="771">
        <f t="shared" si="123"/>
        <v>1513.5431412660537</v>
      </c>
      <c r="O157" s="773">
        <f t="shared" si="124"/>
        <v>95.667531744697669</v>
      </c>
      <c r="P157" s="771">
        <f t="shared" si="125"/>
        <v>6058.7371195449232</v>
      </c>
      <c r="Q157" s="519">
        <f t="shared" si="126"/>
        <v>6650.4299567098597</v>
      </c>
      <c r="R157" s="521">
        <f t="shared" si="127"/>
        <v>1531.3795082506704</v>
      </c>
      <c r="S157" s="518">
        <f t="shared" si="128"/>
        <v>95.667531744697669</v>
      </c>
      <c r="T157" s="519">
        <f t="shared" si="129"/>
        <v>6058.7371195449232</v>
      </c>
      <c r="U157" s="519">
        <f t="shared" si="130"/>
        <v>14336.21411625015</v>
      </c>
    </row>
    <row r="158" spans="1:21">
      <c r="A158" s="4">
        <f>'Input data'!A145</f>
        <v>2045</v>
      </c>
      <c r="B158" s="4"/>
      <c r="C158" s="769">
        <f>'4A SWD Case 2'!BN115</f>
        <v>306.53330469035154</v>
      </c>
      <c r="D158" s="3">
        <f>'4B Biological treatment '!T211</f>
        <v>0.85908357738238972</v>
      </c>
      <c r="E158" s="1159">
        <f>'4B Biological treatment '!U211</f>
        <v>38.658760982207532</v>
      </c>
      <c r="F158" s="1159">
        <f>'4B Biological treatment '!W211</f>
        <v>2.3195256589324518</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6437.1993984973824</v>
      </c>
      <c r="M158" s="772">
        <f t="shared" si="122"/>
        <v>18.040755125030184</v>
      </c>
      <c r="N158" s="771">
        <f t="shared" si="123"/>
        <v>1530.8869348954181</v>
      </c>
      <c r="O158" s="773">
        <f t="shared" si="124"/>
        <v>95.48304612493115</v>
      </c>
      <c r="P158" s="771">
        <f t="shared" si="125"/>
        <v>6096.3675087672291</v>
      </c>
      <c r="Q158" s="519">
        <f t="shared" si="126"/>
        <v>6437.1993984973824</v>
      </c>
      <c r="R158" s="521">
        <f t="shared" si="127"/>
        <v>1548.9276900204484</v>
      </c>
      <c r="S158" s="518">
        <f t="shared" si="128"/>
        <v>95.48304612493115</v>
      </c>
      <c r="T158" s="519">
        <f t="shared" si="129"/>
        <v>6096.3675087672291</v>
      </c>
      <c r="U158" s="519">
        <f t="shared" si="130"/>
        <v>14177.977643409991</v>
      </c>
    </row>
    <row r="159" spans="1:21">
      <c r="A159" s="4">
        <f>'Input data'!A146</f>
        <v>2046</v>
      </c>
      <c r="B159" s="4"/>
      <c r="C159" s="769">
        <f>'4A SWD Case 2'!BN116</f>
        <v>297.33889107984976</v>
      </c>
      <c r="D159" s="3">
        <f>'4B Biological treatment '!T212</f>
        <v>0.86933678956024141</v>
      </c>
      <c r="E159" s="1159">
        <f>'4B Biological treatment '!U212</f>
        <v>39.120155530210859</v>
      </c>
      <c r="F159" s="1159">
        <f>'4B Biological treatment '!W212</f>
        <v>2.3472093318126515</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6244.1167126768451</v>
      </c>
      <c r="M159" s="772">
        <f t="shared" si="122"/>
        <v>18.256072580765071</v>
      </c>
      <c r="N159" s="771">
        <f t="shared" si="123"/>
        <v>1549.1581589963498</v>
      </c>
      <c r="O159" s="773">
        <f t="shared" si="124"/>
        <v>95.332713212379986</v>
      </c>
      <c r="P159" s="771">
        <f t="shared" si="125"/>
        <v>6127.4884893628396</v>
      </c>
      <c r="Q159" s="519">
        <f t="shared" si="126"/>
        <v>6244.1167126768451</v>
      </c>
      <c r="R159" s="521">
        <f t="shared" si="127"/>
        <v>1567.4142315771148</v>
      </c>
      <c r="S159" s="518">
        <f t="shared" si="128"/>
        <v>95.332713212379986</v>
      </c>
      <c r="T159" s="519">
        <f t="shared" si="129"/>
        <v>6127.4884893628396</v>
      </c>
      <c r="U159" s="519">
        <f t="shared" si="130"/>
        <v>14034.35214682918</v>
      </c>
    </row>
    <row r="160" spans="1:21">
      <c r="A160" s="4">
        <f>'Input data'!A147</f>
        <v>2047</v>
      </c>
      <c r="B160" s="4"/>
      <c r="C160" s="769">
        <f>'4A SWD Case 2'!BN117</f>
        <v>288.83786546356043</v>
      </c>
      <c r="D160" s="3">
        <f>'4B Biological treatment '!T213</f>
        <v>0.88005695769552683</v>
      </c>
      <c r="E160" s="1159">
        <f>'4B Biological treatment '!U213</f>
        <v>39.602563096298702</v>
      </c>
      <c r="F160" s="1159">
        <f>'4B Biological treatment '!W213</f>
        <v>2.3761537857779222</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6065.595174734769</v>
      </c>
      <c r="M160" s="772">
        <f t="shared" si="122"/>
        <v>18.481196111606064</v>
      </c>
      <c r="N160" s="771">
        <f t="shared" si="123"/>
        <v>1568.2614986134286</v>
      </c>
      <c r="O160" s="773">
        <f t="shared" si="124"/>
        <v>95.183612874715863</v>
      </c>
      <c r="P160" s="771">
        <f t="shared" si="125"/>
        <v>6158.7683375844354</v>
      </c>
      <c r="Q160" s="519">
        <f t="shared" si="126"/>
        <v>6065.595174734769</v>
      </c>
      <c r="R160" s="521">
        <f t="shared" si="127"/>
        <v>1586.7426947250347</v>
      </c>
      <c r="S160" s="518">
        <f t="shared" si="128"/>
        <v>95.183612874715863</v>
      </c>
      <c r="T160" s="519">
        <f t="shared" si="129"/>
        <v>6158.7683375844354</v>
      </c>
      <c r="U160" s="519">
        <f t="shared" si="130"/>
        <v>13906.289819918955</v>
      </c>
    </row>
    <row r="161" spans="1:21">
      <c r="A161" s="4">
        <f>'Input data'!A148</f>
        <v>2048</v>
      </c>
      <c r="B161" s="4"/>
      <c r="C161" s="769">
        <f>'4A SWD Case 2'!BN118</f>
        <v>281.00066814552372</v>
      </c>
      <c r="D161" s="3">
        <f>'4B Biological treatment '!T214</f>
        <v>0.89079893974399549</v>
      </c>
      <c r="E161" s="1159">
        <f>'4B Biological treatment '!U214</f>
        <v>40.085952288479788</v>
      </c>
      <c r="F161" s="1159">
        <f>'4B Biological treatment '!W214</f>
        <v>2.4051571373087874</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5901.0140310559982</v>
      </c>
      <c r="M161" s="772">
        <f t="shared" si="122"/>
        <v>18.706777734623905</v>
      </c>
      <c r="N161" s="771">
        <f t="shared" si="123"/>
        <v>1587.4037106237997</v>
      </c>
      <c r="O161" s="773">
        <f t="shared" si="124"/>
        <v>95.035731924294083</v>
      </c>
      <c r="P161" s="771">
        <f t="shared" si="125"/>
        <v>6190.2078644258199</v>
      </c>
      <c r="Q161" s="519">
        <f t="shared" si="126"/>
        <v>5901.0140310559982</v>
      </c>
      <c r="R161" s="521">
        <f t="shared" si="127"/>
        <v>1606.1104883584237</v>
      </c>
      <c r="S161" s="518">
        <f t="shared" si="128"/>
        <v>95.035731924294083</v>
      </c>
      <c r="T161" s="519">
        <f t="shared" si="129"/>
        <v>6190.2078644258199</v>
      </c>
      <c r="U161" s="519">
        <f t="shared" si="130"/>
        <v>13792.368115764537</v>
      </c>
    </row>
    <row r="162" spans="1:21">
      <c r="A162" s="4">
        <f>'Input data'!A149</f>
        <v>2049</v>
      </c>
      <c r="B162" s="4"/>
      <c r="C162" s="769">
        <f>'4A SWD Case 2'!BN119</f>
        <v>273.79830507568551</v>
      </c>
      <c r="D162" s="3">
        <f>'4B Biological treatment '!T215</f>
        <v>0.90205249018883227</v>
      </c>
      <c r="E162" s="1159">
        <f>'4B Biological treatment '!U215</f>
        <v>40.59236205849745</v>
      </c>
      <c r="F162" s="1159">
        <f>'4B Biological treatment '!W215</f>
        <v>2.4355417235098469</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5749.7644065893955</v>
      </c>
      <c r="M162" s="772">
        <f t="shared" si="122"/>
        <v>18.943102293965477</v>
      </c>
      <c r="N162" s="771">
        <f t="shared" si="123"/>
        <v>1607.4575375164991</v>
      </c>
      <c r="O162" s="773">
        <f t="shared" si="124"/>
        <v>94.889057356937755</v>
      </c>
      <c r="P162" s="771">
        <f t="shared" si="125"/>
        <v>6221.8078850207985</v>
      </c>
      <c r="Q162" s="519">
        <f t="shared" si="126"/>
        <v>5749.7644065893955</v>
      </c>
      <c r="R162" s="521">
        <f t="shared" si="127"/>
        <v>1626.4006398104646</v>
      </c>
      <c r="S162" s="518">
        <f t="shared" si="128"/>
        <v>94.889057356937755</v>
      </c>
      <c r="T162" s="519">
        <f t="shared" si="129"/>
        <v>6221.8078850207985</v>
      </c>
      <c r="U162" s="519">
        <f t="shared" si="130"/>
        <v>13692.861988777597</v>
      </c>
    </row>
    <row r="163" spans="1:21">
      <c r="A163" s="4">
        <f>'Input data'!A150</f>
        <v>2050</v>
      </c>
      <c r="B163" s="4"/>
      <c r="C163" s="769">
        <f>'4A SWD Case 2'!BN120</f>
        <v>267.20362623470027</v>
      </c>
      <c r="D163" s="3">
        <f>'4B Biological treatment '!T216</f>
        <v>0.91393753012346202</v>
      </c>
      <c r="E163" s="1159">
        <f>'4B Biological treatment '!U216</f>
        <v>41.127188855555787</v>
      </c>
      <c r="F163" s="1159">
        <f>'4B Biological treatment '!W216</f>
        <v>2.4676313313333473</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5611.2761509287056</v>
      </c>
      <c r="M163" s="772">
        <f t="shared" si="122"/>
        <v>19.192688132592703</v>
      </c>
      <c r="N163" s="771">
        <f t="shared" si="123"/>
        <v>1628.636678680009</v>
      </c>
      <c r="O163" s="773">
        <f t="shared" si="124"/>
        <v>94.743576348754203</v>
      </c>
      <c r="P163" s="771">
        <f t="shared" si="125"/>
        <v>6253.5692186643009</v>
      </c>
      <c r="Q163" s="471">
        <f t="shared" si="126"/>
        <v>5611.2761509287056</v>
      </c>
      <c r="R163" s="517">
        <f t="shared" si="127"/>
        <v>1647.8293668126016</v>
      </c>
      <c r="S163" s="514">
        <f t="shared" si="128"/>
        <v>94.743576348754203</v>
      </c>
      <c r="T163" s="471">
        <f t="shared" si="129"/>
        <v>6253.5692186643009</v>
      </c>
      <c r="U163" s="471">
        <f t="shared" si="130"/>
        <v>13607.418312754362</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813.30117405589272</v>
      </c>
      <c r="D165" s="3">
        <f>'4B Biological treatment '!T218</f>
        <v>0.67385164105280537</v>
      </c>
      <c r="E165" s="178">
        <f>'4B Biological treatment '!U218</f>
        <v>18.644419417174092</v>
      </c>
      <c r="F165" s="178">
        <f>'4B Biological treatment '!W218</f>
        <v>1.1186651650304453</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17079.324655173747</v>
      </c>
      <c r="M165" s="772">
        <f t="shared" ref="M165:M197" si="131">D165*$B$3</f>
        <v>14.150884462108912</v>
      </c>
      <c r="N165" s="771">
        <f t="shared" ref="N165:N197" si="132">E165*$B$3+F165*$C$3</f>
        <v>738.31900892009401</v>
      </c>
      <c r="O165" s="773">
        <f t="shared" ref="O165:O197" si="133">G165+H165*$B$3+I165*$C$3</f>
        <v>313.30333811016669</v>
      </c>
      <c r="P165" s="771">
        <f t="shared" ref="P165:P197" si="134">J165*$B$3+K165*$C$3</f>
        <v>3778.1317878798554</v>
      </c>
      <c r="Q165" s="471">
        <f t="shared" ref="Q165:Q197" si="135">L165</f>
        <v>17079.324655173747</v>
      </c>
      <c r="R165" s="517">
        <f t="shared" ref="R165:R197" si="136">M165+N165</f>
        <v>752.46989338220294</v>
      </c>
      <c r="S165" s="514">
        <f t="shared" ref="S165:S197" si="137">O165</f>
        <v>313.30333811016669</v>
      </c>
      <c r="T165" s="471">
        <f t="shared" ref="T165:T197" si="138">P165</f>
        <v>3778.1317878798554</v>
      </c>
      <c r="U165" s="471">
        <f t="shared" ref="U165:U197" si="139">SUM(Q165:T165)</f>
        <v>21923.229674545972</v>
      </c>
    </row>
    <row r="166" spans="1:21">
      <c r="A166">
        <f>'Input data'!A119</f>
        <v>2019</v>
      </c>
      <c r="C166" s="314">
        <f>'4A SWD Case 3'!BG89</f>
        <v>795.61141043718237</v>
      </c>
      <c r="D166" s="3">
        <f>'4B Biological treatment '!T219</f>
        <v>1.1323919409724228</v>
      </c>
      <c r="E166" s="178">
        <f>'4B Biological treatment '!U219</f>
        <v>17.965980124318136</v>
      </c>
      <c r="F166" s="178">
        <f>'4B Biological treatment '!W219</f>
        <v>1.077958807459088</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16707.839619180832</v>
      </c>
      <c r="M166" s="772">
        <f t="shared" si="131"/>
        <v>23.780230760420878</v>
      </c>
      <c r="N166" s="771">
        <f t="shared" si="132"/>
        <v>711.45281292299819</v>
      </c>
      <c r="O166" s="773">
        <f t="shared" si="133"/>
        <v>307.81392004196488</v>
      </c>
      <c r="P166" s="771">
        <f t="shared" si="134"/>
        <v>3922.0560748079342</v>
      </c>
      <c r="Q166" s="519">
        <f t="shared" si="135"/>
        <v>16707.839619180832</v>
      </c>
      <c r="R166" s="521">
        <f t="shared" si="136"/>
        <v>735.23304368341906</v>
      </c>
      <c r="S166" s="518">
        <f t="shared" si="137"/>
        <v>307.81392004196488</v>
      </c>
      <c r="T166" s="519">
        <f t="shared" si="138"/>
        <v>3922.0560748079342</v>
      </c>
      <c r="U166" s="519">
        <f t="shared" si="139"/>
        <v>21672.942657714149</v>
      </c>
    </row>
    <row r="167" spans="1:21">
      <c r="A167">
        <f>'Input data'!A120</f>
        <v>2020</v>
      </c>
      <c r="C167" s="314">
        <f>'4A SWD Case 3'!BG90</f>
        <v>777.38717474163252</v>
      </c>
      <c r="D167" s="3">
        <f>'4B Biological treatment '!T220</f>
        <v>1.7039271104125522</v>
      </c>
      <c r="E167" s="178">
        <f>'4B Biological treatment '!U220</f>
        <v>17.62460293834144</v>
      </c>
      <c r="F167" s="178">
        <f>'4B Biological treatment '!W220</f>
        <v>1.0574761763004863</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16325.130669574282</v>
      </c>
      <c r="M167" s="772">
        <f t="shared" si="131"/>
        <v>35.782469318663594</v>
      </c>
      <c r="N167" s="771">
        <f t="shared" si="132"/>
        <v>697.93427635832109</v>
      </c>
      <c r="O167" s="773">
        <f t="shared" si="133"/>
        <v>299.52410113774715</v>
      </c>
      <c r="P167" s="771">
        <f t="shared" si="134"/>
        <v>4069.6472808319609</v>
      </c>
      <c r="Q167" s="519">
        <f t="shared" si="135"/>
        <v>16325.130669574282</v>
      </c>
      <c r="R167" s="521">
        <f t="shared" si="136"/>
        <v>733.71674567698471</v>
      </c>
      <c r="S167" s="518">
        <f t="shared" si="137"/>
        <v>299.52410113774715</v>
      </c>
      <c r="T167" s="519">
        <f t="shared" si="138"/>
        <v>4069.6472808319609</v>
      </c>
      <c r="U167" s="519">
        <f t="shared" si="139"/>
        <v>21428.018797220975</v>
      </c>
    </row>
    <row r="168" spans="1:21">
      <c r="A168">
        <f>'Input data'!A121</f>
        <v>2021</v>
      </c>
      <c r="C168" s="314">
        <f>'4A SWD Case 3'!BG91</f>
        <v>757.39721686964003</v>
      </c>
      <c r="D168" s="3">
        <f>'4B Biological treatment '!T221</f>
        <v>2.6730171130782701</v>
      </c>
      <c r="E168" s="178">
        <f>'4B Biological treatment '!U221</f>
        <v>19.011876578069401</v>
      </c>
      <c r="F168" s="178">
        <f>'4B Biological treatment '!W221</f>
        <v>1.1407125946841641</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15905.341554262441</v>
      </c>
      <c r="M168" s="772">
        <f t="shared" si="131"/>
        <v>56.133359374643675</v>
      </c>
      <c r="N168" s="771">
        <f t="shared" si="132"/>
        <v>752.87031249154825</v>
      </c>
      <c r="O168" s="773">
        <f t="shared" si="133"/>
        <v>275.36438549102087</v>
      </c>
      <c r="P168" s="771">
        <f t="shared" si="134"/>
        <v>4201.6401192926323</v>
      </c>
      <c r="Q168" s="519">
        <f t="shared" si="135"/>
        <v>15905.341554262441</v>
      </c>
      <c r="R168" s="521">
        <f t="shared" si="136"/>
        <v>809.00367186619189</v>
      </c>
      <c r="S168" s="518">
        <f t="shared" si="137"/>
        <v>275.36438549102087</v>
      </c>
      <c r="T168" s="519">
        <f t="shared" si="138"/>
        <v>4201.6401192926323</v>
      </c>
      <c r="U168" s="519">
        <f t="shared" si="139"/>
        <v>21191.349730912287</v>
      </c>
    </row>
    <row r="169" spans="1:21">
      <c r="A169">
        <f>'Input data'!A122</f>
        <v>2022</v>
      </c>
      <c r="C169" s="314">
        <f>'4A SWD Case 3'!BG92</f>
        <v>732.26798586393397</v>
      </c>
      <c r="D169" s="3">
        <f>'4B Biological treatment '!T222</f>
        <v>3.5574653827630187</v>
      </c>
      <c r="E169" s="178">
        <f>'4B Biological treatment '!U222</f>
        <v>17.787326913815093</v>
      </c>
      <c r="F169" s="178">
        <f>'4B Biological treatment '!W222</f>
        <v>1.0672396148289054</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15377.627703142614</v>
      </c>
      <c r="M169" s="772">
        <f t="shared" si="131"/>
        <v>74.7067730380234</v>
      </c>
      <c r="N169" s="771">
        <f t="shared" si="132"/>
        <v>704.37814578707764</v>
      </c>
      <c r="O169" s="773">
        <f t="shared" si="133"/>
        <v>229.17353377197622</v>
      </c>
      <c r="P169" s="771">
        <f t="shared" si="134"/>
        <v>4336.1329960221574</v>
      </c>
      <c r="Q169" s="519">
        <f t="shared" si="135"/>
        <v>15377.627703142614</v>
      </c>
      <c r="R169" s="521">
        <f t="shared" si="136"/>
        <v>779.084918825101</v>
      </c>
      <c r="S169" s="518">
        <f t="shared" si="137"/>
        <v>229.17353377197622</v>
      </c>
      <c r="T169" s="519">
        <f t="shared" si="138"/>
        <v>4336.1329960221574</v>
      </c>
      <c r="U169" s="519">
        <f t="shared" si="139"/>
        <v>20722.019151761851</v>
      </c>
    </row>
    <row r="170" spans="1:21">
      <c r="A170">
        <f>'Input data'!A123</f>
        <v>2023</v>
      </c>
      <c r="C170" s="314">
        <f>'4A SWD Case 3'!BG93</f>
        <v>704.81015509366796</v>
      </c>
      <c r="D170" s="3">
        <f>'4B Biological treatment '!T223</f>
        <v>3.5748417308518392</v>
      </c>
      <c r="E170" s="178">
        <f>'4B Biological treatment '!U223</f>
        <v>17.874208654259192</v>
      </c>
      <c r="F170" s="178">
        <f>'4B Biological treatment '!W223</f>
        <v>1.0724525192555516</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14801.013256967028</v>
      </c>
      <c r="M170" s="772">
        <f t="shared" si="131"/>
        <v>75.071676347888626</v>
      </c>
      <c r="N170" s="771">
        <f t="shared" si="132"/>
        <v>707.81866270866408</v>
      </c>
      <c r="O170" s="773">
        <f t="shared" si="133"/>
        <v>217.34002107405581</v>
      </c>
      <c r="P170" s="771">
        <f t="shared" si="134"/>
        <v>4473.1659836582639</v>
      </c>
      <c r="Q170" s="519">
        <f t="shared" si="135"/>
        <v>14801.013256967028</v>
      </c>
      <c r="R170" s="521">
        <f t="shared" si="136"/>
        <v>782.89033905655265</v>
      </c>
      <c r="S170" s="518">
        <f t="shared" si="137"/>
        <v>217.34002107405581</v>
      </c>
      <c r="T170" s="519">
        <f t="shared" si="138"/>
        <v>4473.1659836582639</v>
      </c>
      <c r="U170" s="519">
        <f t="shared" si="139"/>
        <v>20274.409600755898</v>
      </c>
    </row>
    <row r="171" spans="1:21">
      <c r="A171">
        <f>'Input data'!A124</f>
        <v>2024</v>
      </c>
      <c r="C171" s="314">
        <f>'4A SWD Case 3'!BG94</f>
        <v>678.47018881615872</v>
      </c>
      <c r="D171" s="3">
        <f>'4B Biological treatment '!T224</f>
        <v>3.5934706561370966</v>
      </c>
      <c r="E171" s="178">
        <f>'4B Biological treatment '!U224</f>
        <v>17.967353280685483</v>
      </c>
      <c r="F171" s="178">
        <f>'4B Biological treatment '!W224</f>
        <v>1.078041196841129</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14247.873965139333</v>
      </c>
      <c r="M171" s="772">
        <f t="shared" si="131"/>
        <v>75.462883778879032</v>
      </c>
      <c r="N171" s="771">
        <f t="shared" si="132"/>
        <v>711.50718991514509</v>
      </c>
      <c r="O171" s="773">
        <f t="shared" si="133"/>
        <v>205.3038143886219</v>
      </c>
      <c r="P171" s="771">
        <f t="shared" si="134"/>
        <v>4612.7797461997052</v>
      </c>
      <c r="Q171" s="519">
        <f t="shared" si="135"/>
        <v>14247.873965139333</v>
      </c>
      <c r="R171" s="521">
        <f t="shared" si="136"/>
        <v>786.97007369402411</v>
      </c>
      <c r="S171" s="518">
        <f t="shared" si="137"/>
        <v>205.3038143886219</v>
      </c>
      <c r="T171" s="519">
        <f t="shared" si="138"/>
        <v>4612.7797461997052</v>
      </c>
      <c r="U171" s="519">
        <f t="shared" si="139"/>
        <v>19852.927599421688</v>
      </c>
    </row>
    <row r="172" spans="1:21">
      <c r="A172">
        <f>'Input data'!A125</f>
        <v>2025</v>
      </c>
      <c r="C172" s="314">
        <f>'4A SWD Case 3'!BG95</f>
        <v>653.16749944717242</v>
      </c>
      <c r="D172" s="3">
        <f>'4B Biological treatment '!T225</f>
        <v>3.6139658767286011</v>
      </c>
      <c r="E172" s="178">
        <f>'4B Biological treatment '!U225</f>
        <v>18.069829383643004</v>
      </c>
      <c r="F172" s="178">
        <f>'4B Biological treatment '!W225</f>
        <v>1.0841897630185802</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13716.51748839062</v>
      </c>
      <c r="M172" s="772">
        <f t="shared" si="131"/>
        <v>75.893283411300629</v>
      </c>
      <c r="N172" s="771">
        <f t="shared" si="132"/>
        <v>715.56524359226296</v>
      </c>
      <c r="O172" s="773">
        <f t="shared" si="133"/>
        <v>193.05753067442905</v>
      </c>
      <c r="P172" s="771">
        <f t="shared" si="134"/>
        <v>4755.015547311632</v>
      </c>
      <c r="Q172" s="519">
        <f t="shared" si="135"/>
        <v>13716.51748839062</v>
      </c>
      <c r="R172" s="521">
        <f t="shared" si="136"/>
        <v>791.45852700356363</v>
      </c>
      <c r="S172" s="518">
        <f t="shared" si="137"/>
        <v>193.05753067442905</v>
      </c>
      <c r="T172" s="519">
        <f t="shared" si="138"/>
        <v>4755.015547311632</v>
      </c>
      <c r="U172" s="519">
        <f t="shared" si="139"/>
        <v>19456.049093380243</v>
      </c>
    </row>
    <row r="173" spans="1:21">
      <c r="A173">
        <f>'Input data'!A126</f>
        <v>2026</v>
      </c>
      <c r="C173" s="314">
        <f>'4A SWD Case 3'!BG96</f>
        <v>628.82495598675757</v>
      </c>
      <c r="D173" s="3">
        <f>'4B Biological treatment '!T226</f>
        <v>3.6351185457188384</v>
      </c>
      <c r="E173" s="178">
        <f>'4B Biological treatment '!U226</f>
        <v>18.175592728594193</v>
      </c>
      <c r="F173" s="178">
        <f>'4B Biological treatment '!W226</f>
        <v>1.0905355637156515</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13205.324075721908</v>
      </c>
      <c r="M173" s="772">
        <f t="shared" si="131"/>
        <v>76.337489460095611</v>
      </c>
      <c r="N173" s="771">
        <f t="shared" si="132"/>
        <v>719.75347205232993</v>
      </c>
      <c r="O173" s="773">
        <f t="shared" si="133"/>
        <v>180.70037146955198</v>
      </c>
      <c r="P173" s="771">
        <f t="shared" si="134"/>
        <v>4891.8365725125823</v>
      </c>
      <c r="Q173" s="519">
        <f t="shared" si="135"/>
        <v>13205.324075721908</v>
      </c>
      <c r="R173" s="521">
        <f t="shared" si="136"/>
        <v>796.09096151242557</v>
      </c>
      <c r="S173" s="518">
        <f t="shared" si="137"/>
        <v>180.70037146955198</v>
      </c>
      <c r="T173" s="519">
        <f t="shared" si="138"/>
        <v>4891.8365725125823</v>
      </c>
      <c r="U173" s="519">
        <f t="shared" si="139"/>
        <v>19073.951981216465</v>
      </c>
    </row>
    <row r="174" spans="1:21">
      <c r="A174">
        <f>'Input data'!A127</f>
        <v>2027</v>
      </c>
      <c r="C174" s="314">
        <f>'4A SWD Case 3'!BG97</f>
        <v>605.36490108473379</v>
      </c>
      <c r="D174" s="3">
        <f>'4B Biological treatment '!T227</f>
        <v>3.6576002878773326</v>
      </c>
      <c r="E174" s="178">
        <f>'4B Biological treatment '!U227</f>
        <v>18.288001439386662</v>
      </c>
      <c r="F174" s="178">
        <f>'4B Biological treatment '!W227</f>
        <v>1.0972800863631997</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12712.662922779409</v>
      </c>
      <c r="M174" s="772">
        <f t="shared" si="131"/>
        <v>76.80960604542399</v>
      </c>
      <c r="N174" s="771">
        <f t="shared" si="132"/>
        <v>724.20485699971186</v>
      </c>
      <c r="O174" s="773">
        <f t="shared" si="133"/>
        <v>168.10228643963038</v>
      </c>
      <c r="P174" s="771">
        <f t="shared" si="134"/>
        <v>5030.8909891052281</v>
      </c>
      <c r="Q174" s="519">
        <f t="shared" si="135"/>
        <v>12712.662922779409</v>
      </c>
      <c r="R174" s="521">
        <f t="shared" si="136"/>
        <v>801.01446304513581</v>
      </c>
      <c r="S174" s="518">
        <f t="shared" si="137"/>
        <v>168.10228643963038</v>
      </c>
      <c r="T174" s="519">
        <f t="shared" si="138"/>
        <v>5030.8909891052281</v>
      </c>
      <c r="U174" s="519">
        <f t="shared" si="139"/>
        <v>18712.670661369404</v>
      </c>
    </row>
    <row r="175" spans="1:21">
      <c r="A175">
        <f>'Input data'!A128</f>
        <v>2028</v>
      </c>
      <c r="C175" s="314">
        <f>'4A SWD Case 3'!BG98</f>
        <v>582.71707618209894</v>
      </c>
      <c r="D175" s="3">
        <f>'4B Biological treatment '!T228</f>
        <v>3.6815678635224143</v>
      </c>
      <c r="E175" s="178">
        <f>'4B Biological treatment '!U228</f>
        <v>18.407839317612073</v>
      </c>
      <c r="F175" s="178">
        <f>'4B Biological treatment '!W228</f>
        <v>1.1044703590567242</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12237.058599824079</v>
      </c>
      <c r="M175" s="772">
        <f t="shared" si="131"/>
        <v>77.312925133970694</v>
      </c>
      <c r="N175" s="771">
        <f t="shared" si="132"/>
        <v>728.95043697743802</v>
      </c>
      <c r="O175" s="773">
        <f t="shared" si="133"/>
        <v>155.25457728774188</v>
      </c>
      <c r="P175" s="771">
        <f t="shared" si="134"/>
        <v>5172.2095138882814</v>
      </c>
      <c r="Q175" s="519">
        <f t="shared" si="135"/>
        <v>12237.058599824079</v>
      </c>
      <c r="R175" s="521">
        <f t="shared" si="136"/>
        <v>806.2633621114087</v>
      </c>
      <c r="S175" s="518">
        <f t="shared" si="137"/>
        <v>155.25457728774188</v>
      </c>
      <c r="T175" s="519">
        <f t="shared" si="138"/>
        <v>5172.2095138882814</v>
      </c>
      <c r="U175" s="519">
        <f t="shared" si="139"/>
        <v>18370.786053111511</v>
      </c>
    </row>
    <row r="176" spans="1:21">
      <c r="A176">
        <f>'Input data'!A129</f>
        <v>2029</v>
      </c>
      <c r="C176" s="314">
        <f>'4A SWD Case 3'!BG99</f>
        <v>560.81414698275159</v>
      </c>
      <c r="D176" s="3">
        <f>'4B Biological treatment '!T229</f>
        <v>3.7083205253672302</v>
      </c>
      <c r="E176" s="178">
        <f>'4B Biological treatment '!U229</f>
        <v>18.541602626836148</v>
      </c>
      <c r="F176" s="178">
        <f>'4B Biological treatment '!W229</f>
        <v>1.1124961576101688</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11777.097086637783</v>
      </c>
      <c r="M176" s="772">
        <f t="shared" si="131"/>
        <v>77.874731032711836</v>
      </c>
      <c r="N176" s="771">
        <f t="shared" si="132"/>
        <v>734.24746402271148</v>
      </c>
      <c r="O176" s="773">
        <f t="shared" si="133"/>
        <v>142.1481547216269</v>
      </c>
      <c r="P176" s="771">
        <f t="shared" si="134"/>
        <v>5315.8232520302154</v>
      </c>
      <c r="Q176" s="519">
        <f t="shared" si="135"/>
        <v>11777.097086637783</v>
      </c>
      <c r="R176" s="521">
        <f t="shared" si="136"/>
        <v>812.12219505542328</v>
      </c>
      <c r="S176" s="518">
        <f t="shared" si="137"/>
        <v>142.1481547216269</v>
      </c>
      <c r="T176" s="519">
        <f t="shared" si="138"/>
        <v>5315.8232520302154</v>
      </c>
      <c r="U176" s="519">
        <f t="shared" si="139"/>
        <v>18047.190688445047</v>
      </c>
    </row>
    <row r="177" spans="1:21">
      <c r="A177">
        <f>'Input data'!A130</f>
        <v>2030</v>
      </c>
      <c r="C177" s="314">
        <f>'4A SWD Case 3'!BG100</f>
        <v>539.59154225804684</v>
      </c>
      <c r="D177" s="3">
        <f>'4B Biological treatment '!T230</f>
        <v>3.7351118114886743</v>
      </c>
      <c r="E177" s="178">
        <f>'4B Biological treatment '!U230</f>
        <v>18.675559057443369</v>
      </c>
      <c r="F177" s="178">
        <f>'4B Biological treatment '!W230</f>
        <v>1.1205335434466022</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11331.422387418983</v>
      </c>
      <c r="M177" s="772">
        <f t="shared" si="131"/>
        <v>78.437348041262155</v>
      </c>
      <c r="N177" s="771">
        <f t="shared" si="132"/>
        <v>739.55213867475743</v>
      </c>
      <c r="O177" s="773">
        <f t="shared" si="133"/>
        <v>128.77351562592733</v>
      </c>
      <c r="P177" s="771">
        <f t="shared" si="134"/>
        <v>5461.7637017393099</v>
      </c>
      <c r="Q177" s="519">
        <f t="shared" si="135"/>
        <v>11331.422387418983</v>
      </c>
      <c r="R177" s="521">
        <f t="shared" si="136"/>
        <v>817.98948671601954</v>
      </c>
      <c r="S177" s="518">
        <f t="shared" si="137"/>
        <v>128.77351562592733</v>
      </c>
      <c r="T177" s="519">
        <f t="shared" si="138"/>
        <v>5461.7637017393099</v>
      </c>
      <c r="U177" s="519">
        <f t="shared" si="139"/>
        <v>17739.949091500239</v>
      </c>
    </row>
    <row r="178" spans="1:21">
      <c r="A178">
        <f>'Input data'!A131</f>
        <v>2031</v>
      </c>
      <c r="C178" s="314">
        <f>'4A SWD Case 3'!BG101</f>
        <v>518.98729932865785</v>
      </c>
      <c r="D178" s="3">
        <f>'4B Biological treatment '!T231</f>
        <v>3.7659085161598513</v>
      </c>
      <c r="E178" s="178">
        <f>'4B Biological treatment '!U231</f>
        <v>18.829542580799256</v>
      </c>
      <c r="F178" s="178">
        <f>'4B Biological treatment '!W231</f>
        <v>1.1297725548479554</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10898.733285901815</v>
      </c>
      <c r="M178" s="772">
        <f t="shared" si="131"/>
        <v>79.084078839356877</v>
      </c>
      <c r="N178" s="771">
        <f t="shared" si="132"/>
        <v>745.64988619965061</v>
      </c>
      <c r="O178" s="773">
        <f t="shared" si="133"/>
        <v>113.56951234567336</v>
      </c>
      <c r="P178" s="771">
        <f t="shared" si="134"/>
        <v>5508.3758769951792</v>
      </c>
      <c r="Q178" s="519">
        <f t="shared" si="135"/>
        <v>10898.733285901815</v>
      </c>
      <c r="R178" s="521">
        <f t="shared" si="136"/>
        <v>824.73396503900744</v>
      </c>
      <c r="S178" s="518">
        <f t="shared" si="137"/>
        <v>113.56951234567336</v>
      </c>
      <c r="T178" s="519">
        <f t="shared" si="138"/>
        <v>5508.3758769951792</v>
      </c>
      <c r="U178" s="519">
        <f t="shared" si="139"/>
        <v>17345.412640281676</v>
      </c>
    </row>
    <row r="179" spans="1:21">
      <c r="A179">
        <f>'Input data'!A132</f>
        <v>2032</v>
      </c>
      <c r="C179" s="314">
        <f>'4A SWD Case 3'!BG102</f>
        <v>498.81634599922091</v>
      </c>
      <c r="D179" s="3">
        <f>'4B Biological treatment '!T232</f>
        <v>3.7978897378333079</v>
      </c>
      <c r="E179" s="178">
        <f>'4B Biological treatment '!U232</f>
        <v>18.98944868916654</v>
      </c>
      <c r="F179" s="178">
        <f>'4B Biological treatment '!W232</f>
        <v>1.1393669213499924</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10475.143265983639</v>
      </c>
      <c r="M179" s="772">
        <f t="shared" si="131"/>
        <v>79.755684494499462</v>
      </c>
      <c r="N179" s="771">
        <f t="shared" si="132"/>
        <v>751.98216809099495</v>
      </c>
      <c r="O179" s="773">
        <f t="shared" si="133"/>
        <v>98.459981517794233</v>
      </c>
      <c r="P179" s="771">
        <f t="shared" si="134"/>
        <v>5555.3858532180511</v>
      </c>
      <c r="Q179" s="519">
        <f t="shared" si="135"/>
        <v>10475.143265983639</v>
      </c>
      <c r="R179" s="521">
        <f t="shared" si="136"/>
        <v>831.73785258549447</v>
      </c>
      <c r="S179" s="518">
        <f t="shared" si="137"/>
        <v>98.459981517794233</v>
      </c>
      <c r="T179" s="519">
        <f t="shared" si="138"/>
        <v>5555.3858532180511</v>
      </c>
      <c r="U179" s="519">
        <f t="shared" si="139"/>
        <v>16960.726953304977</v>
      </c>
    </row>
    <row r="180" spans="1:21">
      <c r="A180">
        <f>'Input data'!A133</f>
        <v>2033</v>
      </c>
      <c r="C180" s="314">
        <f>'4A SWD Case 3'!BG103</f>
        <v>479.0552487824491</v>
      </c>
      <c r="D180" s="3">
        <f>'4B Biological treatment '!T233</f>
        <v>3.8309418356239089</v>
      </c>
      <c r="E180" s="178">
        <f>'4B Biological treatment '!U233</f>
        <v>19.154709178119543</v>
      </c>
      <c r="F180" s="178">
        <f>'4B Biological treatment '!W233</f>
        <v>1.1492825506871727</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10060.160224431431</v>
      </c>
      <c r="M180" s="772">
        <f t="shared" si="131"/>
        <v>80.449778548102088</v>
      </c>
      <c r="N180" s="771">
        <f t="shared" si="132"/>
        <v>758.52648345353396</v>
      </c>
      <c r="O180" s="773">
        <f t="shared" si="133"/>
        <v>98.168119205727166</v>
      </c>
      <c r="P180" s="771">
        <f t="shared" si="134"/>
        <v>5602.7970253494477</v>
      </c>
      <c r="Q180" s="519">
        <f t="shared" si="135"/>
        <v>10060.160224431431</v>
      </c>
      <c r="R180" s="521">
        <f t="shared" si="136"/>
        <v>838.97626200163609</v>
      </c>
      <c r="S180" s="518">
        <f t="shared" si="137"/>
        <v>98.168119205727166</v>
      </c>
      <c r="T180" s="519">
        <f t="shared" si="138"/>
        <v>5602.7970253494477</v>
      </c>
      <c r="U180" s="519">
        <f t="shared" si="139"/>
        <v>16600.10163098824</v>
      </c>
    </row>
    <row r="181" spans="1:21">
      <c r="A181">
        <f>'Input data'!A134</f>
        <v>2034</v>
      </c>
      <c r="C181" s="314">
        <f>'4A SWD Case 3'!BG104</f>
        <v>460.26950154196095</v>
      </c>
      <c r="D181" s="3">
        <f>'4B Biological treatment '!T234</f>
        <v>3.864936410138383</v>
      </c>
      <c r="E181" s="178">
        <f>'4B Biological treatment '!U234</f>
        <v>19.324682050691912</v>
      </c>
      <c r="F181" s="178">
        <f>'4B Biological treatment '!W234</f>
        <v>1.1594809230415146</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9665.6595323811798</v>
      </c>
      <c r="M181" s="772">
        <f t="shared" si="131"/>
        <v>81.163664612906047</v>
      </c>
      <c r="N181" s="771">
        <f t="shared" si="132"/>
        <v>765.25740920739963</v>
      </c>
      <c r="O181" s="773">
        <f t="shared" si="133"/>
        <v>97.880430060004471</v>
      </c>
      <c r="P181" s="771">
        <f t="shared" si="134"/>
        <v>5650.6128173042498</v>
      </c>
      <c r="Q181" s="519">
        <f t="shared" si="135"/>
        <v>9665.6595323811798</v>
      </c>
      <c r="R181" s="521">
        <f t="shared" si="136"/>
        <v>846.42107382030565</v>
      </c>
      <c r="S181" s="518">
        <f t="shared" si="137"/>
        <v>97.880430060004471</v>
      </c>
      <c r="T181" s="519">
        <f t="shared" si="138"/>
        <v>5650.6128173042498</v>
      </c>
      <c r="U181" s="519">
        <f t="shared" si="139"/>
        <v>16260.57385356574</v>
      </c>
    </row>
    <row r="182" spans="1:21">
      <c r="A182">
        <f>'Input data'!A135</f>
        <v>2035</v>
      </c>
      <c r="C182" s="314">
        <f>'4A SWD Case 3'!BG105</f>
        <v>442.41155203412495</v>
      </c>
      <c r="D182" s="3">
        <f>'4B Biological treatment '!T235</f>
        <v>3.8969991541814593</v>
      </c>
      <c r="E182" s="178">
        <f>'4B Biological treatment '!U235</f>
        <v>19.484995770907293</v>
      </c>
      <c r="F182" s="178">
        <f>'4B Biological treatment '!W235</f>
        <v>1.1690997462544377</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9290.6425927166238</v>
      </c>
      <c r="M182" s="772">
        <f t="shared" si="131"/>
        <v>81.836982237810645</v>
      </c>
      <c r="N182" s="771">
        <f t="shared" si="132"/>
        <v>771.6058325279289</v>
      </c>
      <c r="O182" s="773">
        <f t="shared" si="133"/>
        <v>97.596835379073497</v>
      </c>
      <c r="P182" s="771">
        <f t="shared" si="134"/>
        <v>5698.8366822179532</v>
      </c>
      <c r="Q182" s="519">
        <f t="shared" si="135"/>
        <v>9290.6425927166238</v>
      </c>
      <c r="R182" s="521">
        <f t="shared" si="136"/>
        <v>853.44281476573951</v>
      </c>
      <c r="S182" s="518">
        <f t="shared" si="137"/>
        <v>97.596835379073497</v>
      </c>
      <c r="T182" s="519">
        <f t="shared" si="138"/>
        <v>5698.8366822179532</v>
      </c>
      <c r="U182" s="519">
        <f t="shared" si="139"/>
        <v>15940.518925079392</v>
      </c>
    </row>
    <row r="183" spans="1:21">
      <c r="A183">
        <f>'Input data'!A136</f>
        <v>2036</v>
      </c>
      <c r="C183" s="314">
        <f>'4A SWD Case 3'!BG106</f>
        <v>425.43616506902555</v>
      </c>
      <c r="D183" s="3">
        <f>'4B Biological treatment '!T236</f>
        <v>3.9303705434679856</v>
      </c>
      <c r="E183" s="178">
        <f>'4B Biological treatment '!U236</f>
        <v>19.651852717339928</v>
      </c>
      <c r="F183" s="178">
        <f>'4B Biological treatment '!W236</f>
        <v>1.1791111630403956</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8934.1594664495369</v>
      </c>
      <c r="M183" s="772">
        <f t="shared" si="131"/>
        <v>82.537781412827698</v>
      </c>
      <c r="N183" s="771">
        <f t="shared" si="132"/>
        <v>778.21336760666122</v>
      </c>
      <c r="O183" s="773">
        <f t="shared" si="133"/>
        <v>97.356613290882166</v>
      </c>
      <c r="P183" s="771">
        <f t="shared" si="134"/>
        <v>5740.5587570983689</v>
      </c>
      <c r="Q183" s="519">
        <f t="shared" si="135"/>
        <v>8934.1594664495369</v>
      </c>
      <c r="R183" s="521">
        <f t="shared" si="136"/>
        <v>860.75114901948893</v>
      </c>
      <c r="S183" s="518">
        <f t="shared" si="137"/>
        <v>97.356613290882166</v>
      </c>
      <c r="T183" s="519">
        <f t="shared" si="138"/>
        <v>5740.5587570983689</v>
      </c>
      <c r="U183" s="519">
        <f t="shared" si="139"/>
        <v>15632.825985858275</v>
      </c>
    </row>
    <row r="184" spans="1:21">
      <c r="A184">
        <f>'Input data'!A137</f>
        <v>2037</v>
      </c>
      <c r="C184" s="314">
        <f>'4A SWD Case 3'!BG107</f>
        <v>409.29837793677052</v>
      </c>
      <c r="D184" s="3">
        <f>'4B Biological treatment '!T237</f>
        <v>3.9660568662432603</v>
      </c>
      <c r="E184" s="178">
        <f>'4B Biological treatment '!U237</f>
        <v>19.830284331216301</v>
      </c>
      <c r="F184" s="178">
        <f>'4B Biological treatment '!W237</f>
        <v>1.189817059872978</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8595.2659366721819</v>
      </c>
      <c r="M184" s="772">
        <f t="shared" si="131"/>
        <v>83.287194191108469</v>
      </c>
      <c r="N184" s="771">
        <f t="shared" si="132"/>
        <v>785.27925951616544</v>
      </c>
      <c r="O184" s="773">
        <f t="shared" si="133"/>
        <v>97.11930396370947</v>
      </c>
      <c r="P184" s="771">
        <f t="shared" si="134"/>
        <v>5782.5862858160108</v>
      </c>
      <c r="Q184" s="519">
        <f t="shared" si="135"/>
        <v>8595.2659366721819</v>
      </c>
      <c r="R184" s="521">
        <f t="shared" si="136"/>
        <v>868.56645370727392</v>
      </c>
      <c r="S184" s="518">
        <f t="shared" si="137"/>
        <v>97.11930396370947</v>
      </c>
      <c r="T184" s="519">
        <f t="shared" si="138"/>
        <v>5782.5862858160108</v>
      </c>
      <c r="U184" s="519">
        <f t="shared" si="139"/>
        <v>15343.537980159175</v>
      </c>
    </row>
    <row r="185" spans="1:21">
      <c r="A185">
        <f>'Input data'!A138</f>
        <v>2038</v>
      </c>
      <c r="C185" s="314">
        <f>'4A SWD Case 3'!BG108</f>
        <v>393.95737157327682</v>
      </c>
      <c r="D185" s="3">
        <f>'4B Biological treatment '!T238</f>
        <v>4.0034234364900136</v>
      </c>
      <c r="E185" s="178">
        <f>'4B Biological treatment '!U238</f>
        <v>20.017117182450068</v>
      </c>
      <c r="F185" s="178">
        <f>'4B Biological treatment '!W238</f>
        <v>1.2010270309470041</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8273.1048030388138</v>
      </c>
      <c r="M185" s="772">
        <f t="shared" si="131"/>
        <v>84.071892166290283</v>
      </c>
      <c r="N185" s="771">
        <f t="shared" si="132"/>
        <v>792.67784042502274</v>
      </c>
      <c r="O185" s="773">
        <f t="shared" si="133"/>
        <v>96.88486093946301</v>
      </c>
      <c r="P185" s="771">
        <f t="shared" si="134"/>
        <v>5824.9215046462123</v>
      </c>
      <c r="Q185" s="519">
        <f t="shared" si="135"/>
        <v>8273.1048030388138</v>
      </c>
      <c r="R185" s="521">
        <f t="shared" si="136"/>
        <v>876.74973259131298</v>
      </c>
      <c r="S185" s="518">
        <f t="shared" si="137"/>
        <v>96.88486093946301</v>
      </c>
      <c r="T185" s="519">
        <f t="shared" si="138"/>
        <v>5824.9215046462123</v>
      </c>
      <c r="U185" s="519">
        <f t="shared" si="139"/>
        <v>15071.660901215802</v>
      </c>
    </row>
    <row r="186" spans="1:21">
      <c r="A186">
        <f>'Input data'!A139</f>
        <v>2039</v>
      </c>
      <c r="C186" s="314">
        <f>'4A SWD Case 3'!BG109</f>
        <v>379.3743149692163</v>
      </c>
      <c r="D186" s="3">
        <f>'4B Biological treatment '!T239</f>
        <v>4.0403379473568872</v>
      </c>
      <c r="E186" s="178">
        <f>'4B Biological treatment '!U239</f>
        <v>20.201689736784431</v>
      </c>
      <c r="F186" s="178">
        <f>'4B Biological treatment '!W239</f>
        <v>1.2121013842070658</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7966.8606143535426</v>
      </c>
      <c r="M186" s="772">
        <f t="shared" si="131"/>
        <v>84.847096894494626</v>
      </c>
      <c r="N186" s="771">
        <f t="shared" si="132"/>
        <v>799.98691357666348</v>
      </c>
      <c r="O186" s="773">
        <f t="shared" si="133"/>
        <v>96.653238724891821</v>
      </c>
      <c r="P186" s="771">
        <f t="shared" si="134"/>
        <v>5867.5666662364183</v>
      </c>
      <c r="Q186" s="519">
        <f t="shared" si="135"/>
        <v>7966.8606143535426</v>
      </c>
      <c r="R186" s="521">
        <f t="shared" si="136"/>
        <v>884.83401047115808</v>
      </c>
      <c r="S186" s="518">
        <f t="shared" si="137"/>
        <v>96.653238724891821</v>
      </c>
      <c r="T186" s="519">
        <f t="shared" si="138"/>
        <v>5867.5666662364183</v>
      </c>
      <c r="U186" s="519">
        <f t="shared" si="139"/>
        <v>14815.91452978601</v>
      </c>
    </row>
    <row r="187" spans="1:21">
      <c r="A187">
        <f>'Input data'!A140</f>
        <v>2040</v>
      </c>
      <c r="C187" s="314">
        <f>'4A SWD Case 3'!BG110</f>
        <v>365.51226843102671</v>
      </c>
      <c r="D187" s="3">
        <f>'4B Biological treatment '!T240</f>
        <v>4.0779924142743038</v>
      </c>
      <c r="E187" s="178">
        <f>'4B Biological treatment '!U240</f>
        <v>20.389962071371514</v>
      </c>
      <c r="F187" s="178">
        <f>'4B Biological treatment '!W240</f>
        <v>1.2233977242822909</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7675.7576370515608</v>
      </c>
      <c r="M187" s="772">
        <f t="shared" si="131"/>
        <v>85.637840699760375</v>
      </c>
      <c r="N187" s="771">
        <f t="shared" si="132"/>
        <v>807.44249802631202</v>
      </c>
      <c r="O187" s="773">
        <f t="shared" si="133"/>
        <v>96.424392766634725</v>
      </c>
      <c r="P187" s="771">
        <f t="shared" si="134"/>
        <v>5910.5240397260632</v>
      </c>
      <c r="Q187" s="519">
        <f t="shared" si="135"/>
        <v>7675.7576370515608</v>
      </c>
      <c r="R187" s="521">
        <f t="shared" si="136"/>
        <v>893.08033872607234</v>
      </c>
      <c r="S187" s="518">
        <f t="shared" si="137"/>
        <v>96.424392766634725</v>
      </c>
      <c r="T187" s="519">
        <f t="shared" si="138"/>
        <v>5910.5240397260632</v>
      </c>
      <c r="U187" s="519">
        <f t="shared" si="139"/>
        <v>14575.786408270331</v>
      </c>
    </row>
    <row r="188" spans="1:21">
      <c r="A188">
        <f>'Input data'!A141</f>
        <v>2041</v>
      </c>
      <c r="C188" s="314">
        <f>'4A SWD Case 3'!BG111</f>
        <v>352.33609154646803</v>
      </c>
      <c r="D188" s="3">
        <f>'4B Biological treatment '!T241</f>
        <v>4.1169999578336549</v>
      </c>
      <c r="E188" s="178">
        <f>'4B Biological treatment '!U241</f>
        <v>20.584999789168272</v>
      </c>
      <c r="F188" s="178">
        <f>'4B Biological treatment '!W241</f>
        <v>1.2350999873500963</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7399.0579224758285</v>
      </c>
      <c r="M188" s="772">
        <f t="shared" si="131"/>
        <v>86.456999114506758</v>
      </c>
      <c r="N188" s="771">
        <f t="shared" si="132"/>
        <v>815.16599165106356</v>
      </c>
      <c r="O188" s="773">
        <f t="shared" si="133"/>
        <v>96.232289152450349</v>
      </c>
      <c r="P188" s="771">
        <f t="shared" si="134"/>
        <v>5947.2338879558556</v>
      </c>
      <c r="Q188" s="519">
        <f t="shared" si="135"/>
        <v>7399.0579224758285</v>
      </c>
      <c r="R188" s="521">
        <f t="shared" si="136"/>
        <v>901.62299076557031</v>
      </c>
      <c r="S188" s="518">
        <f t="shared" si="137"/>
        <v>96.232289152450349</v>
      </c>
      <c r="T188" s="519">
        <f t="shared" si="138"/>
        <v>5947.2338879558556</v>
      </c>
      <c r="U188" s="519">
        <f t="shared" si="139"/>
        <v>14344.147090349705</v>
      </c>
    </row>
    <row r="189" spans="1:21">
      <c r="A189">
        <f>'Input data'!A142</f>
        <v>2042</v>
      </c>
      <c r="C189" s="314">
        <f>'4A SWD Case 3'!BG112</f>
        <v>339.81060821387501</v>
      </c>
      <c r="D189" s="3">
        <f>'4B Biological treatment '!T242</f>
        <v>4.1579329723219809</v>
      </c>
      <c r="E189" s="178">
        <f>'4B Biological treatment '!U242</f>
        <v>20.7896648616099</v>
      </c>
      <c r="F189" s="178">
        <f>'4B Biological treatment '!W242</f>
        <v>1.2473798916965941</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7136.0227724913757</v>
      </c>
      <c r="M189" s="772">
        <f t="shared" si="131"/>
        <v>87.316592418761601</v>
      </c>
      <c r="N189" s="771">
        <f t="shared" si="132"/>
        <v>823.27072851975208</v>
      </c>
      <c r="O189" s="773">
        <f t="shared" si="133"/>
        <v>96.042128189602451</v>
      </c>
      <c r="P189" s="771">
        <f t="shared" si="134"/>
        <v>5984.171738465644</v>
      </c>
      <c r="Q189" s="519">
        <f t="shared" si="135"/>
        <v>7136.0227724913757</v>
      </c>
      <c r="R189" s="521">
        <f t="shared" si="136"/>
        <v>910.5873209385137</v>
      </c>
      <c r="S189" s="518">
        <f t="shared" si="137"/>
        <v>96.042128189602451</v>
      </c>
      <c r="T189" s="519">
        <f t="shared" si="138"/>
        <v>5984.171738465644</v>
      </c>
      <c r="U189" s="519">
        <f t="shared" si="139"/>
        <v>14126.823960085136</v>
      </c>
    </row>
    <row r="190" spans="1:21">
      <c r="A190">
        <f>'Input data'!A143</f>
        <v>2043</v>
      </c>
      <c r="C190" s="314">
        <f>'4A SWD Case 3'!BG113</f>
        <v>327.90411910159429</v>
      </c>
      <c r="D190" s="3">
        <f>'4B Biological treatment '!T243</f>
        <v>4.2012286391406812</v>
      </c>
      <c r="E190" s="178">
        <f>'4B Biological treatment '!U243</f>
        <v>21.006143195703402</v>
      </c>
      <c r="F190" s="178">
        <f>'4B Biological treatment '!W243</f>
        <v>1.2603685917422041</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6885.9865011334805</v>
      </c>
      <c r="M190" s="772">
        <f t="shared" si="131"/>
        <v>88.225801421954301</v>
      </c>
      <c r="N190" s="771">
        <f t="shared" si="132"/>
        <v>831.84327054985465</v>
      </c>
      <c r="O190" s="773">
        <f t="shared" si="133"/>
        <v>95.853884148944275</v>
      </c>
      <c r="P190" s="771">
        <f t="shared" si="134"/>
        <v>6021.3390073615255</v>
      </c>
      <c r="Q190" s="519">
        <f t="shared" si="135"/>
        <v>6885.9865011334805</v>
      </c>
      <c r="R190" s="521">
        <f t="shared" si="136"/>
        <v>920.06907197180897</v>
      </c>
      <c r="S190" s="518">
        <f t="shared" si="137"/>
        <v>95.853884148944275</v>
      </c>
      <c r="T190" s="519">
        <f t="shared" si="138"/>
        <v>6021.3390073615255</v>
      </c>
      <c r="U190" s="519">
        <f t="shared" si="139"/>
        <v>13923.248464615759</v>
      </c>
    </row>
    <row r="191" spans="1:21">
      <c r="A191">
        <f>'Input data'!A144</f>
        <v>2044</v>
      </c>
      <c r="C191" s="314">
        <f>'4A SWD Case 3'!BG114</f>
        <v>316.75383581108753</v>
      </c>
      <c r="D191" s="3">
        <f>'4B Biological treatment '!T244</f>
        <v>4.2467540439563809</v>
      </c>
      <c r="E191" s="178">
        <f>'4B Biological treatment '!U244</f>
        <v>21.233770219781899</v>
      </c>
      <c r="F191" s="178">
        <f>'4B Biological treatment '!W244</f>
        <v>1.274026213186914</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6651.8305520328377</v>
      </c>
      <c r="M191" s="772">
        <f t="shared" si="131"/>
        <v>89.181834923083997</v>
      </c>
      <c r="N191" s="771">
        <f t="shared" si="132"/>
        <v>840.85730070336331</v>
      </c>
      <c r="O191" s="773">
        <f t="shared" si="133"/>
        <v>95.667531744697669</v>
      </c>
      <c r="P191" s="771">
        <f t="shared" si="134"/>
        <v>6058.7371195449232</v>
      </c>
      <c r="Q191" s="519">
        <f t="shared" si="135"/>
        <v>6651.8305520328377</v>
      </c>
      <c r="R191" s="521">
        <f t="shared" si="136"/>
        <v>930.03913562644732</v>
      </c>
      <c r="S191" s="518">
        <f t="shared" si="137"/>
        <v>95.667531744697669</v>
      </c>
      <c r="T191" s="519">
        <f t="shared" si="138"/>
        <v>6058.7371195449232</v>
      </c>
      <c r="U191" s="519">
        <f t="shared" si="139"/>
        <v>13736.274338948906</v>
      </c>
    </row>
    <row r="192" spans="1:21">
      <c r="A192">
        <f>'Input data'!A145</f>
        <v>2045</v>
      </c>
      <c r="C192" s="314">
        <f>'4A SWD Case 3'!BG115</f>
        <v>306.60209285414066</v>
      </c>
      <c r="D192" s="3">
        <f>'4B Biological treatment '!T245</f>
        <v>4.2954178869119479</v>
      </c>
      <c r="E192" s="178">
        <f>'4B Biological treatment '!U245</f>
        <v>21.477089434559737</v>
      </c>
      <c r="F192" s="178">
        <f>'4B Biological treatment '!W245</f>
        <v>1.2886253660735842</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6438.6439499369535</v>
      </c>
      <c r="M192" s="772">
        <f t="shared" si="131"/>
        <v>90.203775625150911</v>
      </c>
      <c r="N192" s="771">
        <f t="shared" si="132"/>
        <v>850.49274160856567</v>
      </c>
      <c r="O192" s="773">
        <f t="shared" si="133"/>
        <v>95.483046124931136</v>
      </c>
      <c r="P192" s="771">
        <f t="shared" si="134"/>
        <v>6096.3675087672291</v>
      </c>
      <c r="Q192" s="519">
        <f t="shared" si="135"/>
        <v>6438.6439499369535</v>
      </c>
      <c r="R192" s="521">
        <f t="shared" si="136"/>
        <v>940.69651723371658</v>
      </c>
      <c r="S192" s="518">
        <f t="shared" si="137"/>
        <v>95.483046124931136</v>
      </c>
      <c r="T192" s="519">
        <f t="shared" si="138"/>
        <v>6096.3675087672291</v>
      </c>
      <c r="U192" s="519">
        <f t="shared" si="139"/>
        <v>13571.191022062831</v>
      </c>
    </row>
    <row r="193" spans="1:21">
      <c r="A193">
        <f>'Input data'!A146</f>
        <v>2046</v>
      </c>
      <c r="C193" s="314">
        <f>'4A SWD Case 3'!BG116</f>
        <v>297.40968762031696</v>
      </c>
      <c r="D193" s="3">
        <f>'4B Biological treatment '!T246</f>
        <v>4.3466839478012069</v>
      </c>
      <c r="E193" s="178">
        <f>'4B Biological treatment '!U246</f>
        <v>21.733419739006031</v>
      </c>
      <c r="F193" s="178">
        <f>'4B Biological treatment '!W246</f>
        <v>1.3040051843403619</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6245.6034400266562</v>
      </c>
      <c r="M193" s="772">
        <f t="shared" si="131"/>
        <v>91.280362903825349</v>
      </c>
      <c r="N193" s="771">
        <f t="shared" si="132"/>
        <v>860.64342166463894</v>
      </c>
      <c r="O193" s="773">
        <f t="shared" si="133"/>
        <v>95.332713212379986</v>
      </c>
      <c r="P193" s="771">
        <f t="shared" si="134"/>
        <v>6127.4884893628396</v>
      </c>
      <c r="Q193" s="519">
        <f t="shared" si="135"/>
        <v>6245.6034400266562</v>
      </c>
      <c r="R193" s="521">
        <f t="shared" si="136"/>
        <v>951.92378456846427</v>
      </c>
      <c r="S193" s="518">
        <f t="shared" si="137"/>
        <v>95.332713212379986</v>
      </c>
      <c r="T193" s="519">
        <f t="shared" si="138"/>
        <v>6127.4884893628396</v>
      </c>
      <c r="U193" s="519">
        <f t="shared" si="139"/>
        <v>13420.348427170338</v>
      </c>
    </row>
    <row r="194" spans="1:21">
      <c r="A194">
        <f>'Input data'!A147</f>
        <v>2047</v>
      </c>
      <c r="C194" s="314">
        <f>'4A SWD Case 3'!BG117</f>
        <v>288.91058412392817</v>
      </c>
      <c r="D194" s="3">
        <f>'4B Biological treatment '!T247</f>
        <v>4.4002847884776344</v>
      </c>
      <c r="E194" s="178">
        <f>'4B Biological treatment '!U247</f>
        <v>22.001423942388168</v>
      </c>
      <c r="F194" s="178">
        <f>'4B Biological treatment '!W247</f>
        <v>1.3200854365432901</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6067.1222666024914</v>
      </c>
      <c r="M194" s="772">
        <f t="shared" si="131"/>
        <v>92.405980558030322</v>
      </c>
      <c r="N194" s="771">
        <f t="shared" si="132"/>
        <v>871.25638811857152</v>
      </c>
      <c r="O194" s="773">
        <f t="shared" si="133"/>
        <v>95.183612874715863</v>
      </c>
      <c r="P194" s="771">
        <f t="shared" si="134"/>
        <v>6158.7683375844354</v>
      </c>
      <c r="Q194" s="519">
        <f t="shared" si="135"/>
        <v>6067.1222666024914</v>
      </c>
      <c r="R194" s="521">
        <f t="shared" si="136"/>
        <v>963.66236867660189</v>
      </c>
      <c r="S194" s="518">
        <f t="shared" si="137"/>
        <v>95.183612874715863</v>
      </c>
      <c r="T194" s="519">
        <f t="shared" si="138"/>
        <v>6158.7683375844354</v>
      </c>
      <c r="U194" s="519">
        <f t="shared" si="139"/>
        <v>13284.736585738243</v>
      </c>
    </row>
    <row r="195" spans="1:21">
      <c r="A195">
        <f>'Input data'!A148</f>
        <v>2048</v>
      </c>
      <c r="C195" s="314">
        <f>'4A SWD Case 3'!BG118</f>
        <v>281.07522784894707</v>
      </c>
      <c r="D195" s="3">
        <f>'4B Biological treatment '!T248</f>
        <v>4.4539946987199768</v>
      </c>
      <c r="E195" s="178">
        <f>'4B Biological treatment '!U248</f>
        <v>22.269973493599885</v>
      </c>
      <c r="F195" s="178">
        <f>'4B Biological treatment '!W248</f>
        <v>1.3361984096159931</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5902.579784827888</v>
      </c>
      <c r="M195" s="772">
        <f t="shared" si="131"/>
        <v>93.533888673119506</v>
      </c>
      <c r="N195" s="771">
        <f t="shared" si="132"/>
        <v>881.89095034655543</v>
      </c>
      <c r="O195" s="773">
        <f t="shared" si="133"/>
        <v>95.035731924294083</v>
      </c>
      <c r="P195" s="771">
        <f t="shared" si="134"/>
        <v>6190.2078644258199</v>
      </c>
      <c r="Q195" s="519">
        <f t="shared" si="135"/>
        <v>5902.579784827888</v>
      </c>
      <c r="R195" s="521">
        <f t="shared" si="136"/>
        <v>975.42483901967489</v>
      </c>
      <c r="S195" s="518">
        <f t="shared" si="137"/>
        <v>95.035731924294083</v>
      </c>
      <c r="T195" s="519">
        <f t="shared" si="138"/>
        <v>6190.2078644258199</v>
      </c>
      <c r="U195" s="519">
        <f t="shared" si="139"/>
        <v>13163.248220197676</v>
      </c>
    </row>
    <row r="196" spans="1:21">
      <c r="A196">
        <f>'Input data'!A149</f>
        <v>2049</v>
      </c>
      <c r="C196" s="314">
        <f>'4A SWD Case 3'!BG119</f>
        <v>273.87462962439599</v>
      </c>
      <c r="D196" s="3">
        <f>'4B Biological treatment '!T249</f>
        <v>4.5102624509441611</v>
      </c>
      <c r="E196" s="178">
        <f>'4B Biological treatment '!U249</f>
        <v>22.551312254720806</v>
      </c>
      <c r="F196" s="178">
        <f>'4B Biological treatment '!W249</f>
        <v>1.3530787352832481</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5751.3672221123161</v>
      </c>
      <c r="M196" s="772">
        <f t="shared" si="131"/>
        <v>94.715511469827391</v>
      </c>
      <c r="N196" s="771">
        <f t="shared" si="132"/>
        <v>893.03196528694377</v>
      </c>
      <c r="O196" s="773">
        <f t="shared" si="133"/>
        <v>94.889057356937755</v>
      </c>
      <c r="P196" s="771">
        <f t="shared" si="134"/>
        <v>6221.8078850207985</v>
      </c>
      <c r="Q196" s="519">
        <f t="shared" si="135"/>
        <v>5751.3672221123161</v>
      </c>
      <c r="R196" s="521">
        <f t="shared" si="136"/>
        <v>987.74747675677122</v>
      </c>
      <c r="S196" s="518">
        <f t="shared" si="137"/>
        <v>94.889057356937755</v>
      </c>
      <c r="T196" s="519">
        <f t="shared" si="138"/>
        <v>6221.8078850207985</v>
      </c>
      <c r="U196" s="519">
        <f t="shared" si="139"/>
        <v>13055.811641246823</v>
      </c>
    </row>
    <row r="197" spans="1:21">
      <c r="A197">
        <f>'Input data'!A150</f>
        <v>2050</v>
      </c>
      <c r="C197" s="314">
        <f>'4A SWD Case 3'!BG120</f>
        <v>267.28164402667488</v>
      </c>
      <c r="D197" s="3">
        <f>'4B Biological treatment '!T250</f>
        <v>4.5696876506173094</v>
      </c>
      <c r="E197" s="178">
        <f>'4B Biological treatment '!U250</f>
        <v>22.848438253086549</v>
      </c>
      <c r="F197" s="178">
        <f>'4B Biological treatment '!W250</f>
        <v>1.3709062951851929</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5612.9145245601721</v>
      </c>
      <c r="M197" s="772">
        <f t="shared" si="131"/>
        <v>95.963440662963492</v>
      </c>
      <c r="N197" s="771">
        <f t="shared" si="132"/>
        <v>904.79815482222739</v>
      </c>
      <c r="O197" s="773">
        <f t="shared" si="133"/>
        <v>94.743576348754203</v>
      </c>
      <c r="P197" s="771">
        <f t="shared" si="134"/>
        <v>6253.5692186643009</v>
      </c>
      <c r="Q197" s="471">
        <f t="shared" si="135"/>
        <v>5612.9145245601721</v>
      </c>
      <c r="R197" s="517">
        <f t="shared" si="136"/>
        <v>1000.7615954851909</v>
      </c>
      <c r="S197" s="514">
        <f t="shared" si="137"/>
        <v>94.743576348754203</v>
      </c>
      <c r="T197" s="471">
        <f t="shared" si="138"/>
        <v>6253.5692186643009</v>
      </c>
      <c r="U197" s="471">
        <f t="shared" si="139"/>
        <v>12961.988915058417</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813.30117405589272</v>
      </c>
      <c r="D199" s="3">
        <f>'4B Biological treatment '!T252</f>
        <v>0.67385164105280537</v>
      </c>
      <c r="E199" s="178">
        <f>'4B Biological treatment '!U252</f>
        <v>18.644419417174092</v>
      </c>
      <c r="F199" s="178">
        <f>'4B Biological treatment '!W252</f>
        <v>1.1186651650304453</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17079.324655173747</v>
      </c>
      <c r="M199" s="772">
        <f t="shared" ref="M199:M231" si="146">D199*$B$3</f>
        <v>14.150884462108912</v>
      </c>
      <c r="N199" s="771">
        <f t="shared" ref="N199:N231" si="147">E199*$B$3+F199*$C$3</f>
        <v>738.31900892009401</v>
      </c>
      <c r="O199" s="773">
        <f t="shared" ref="O199:O231" si="148">G199+H199*$B$3+I199*$C$3</f>
        <v>313.30333811016669</v>
      </c>
      <c r="P199" s="771">
        <f t="shared" ref="P199:P231" si="149">J199*$B$3+K199*$C$3</f>
        <v>3778.1317878798554</v>
      </c>
      <c r="Q199" s="471">
        <f t="shared" si="141"/>
        <v>17079.324655173747</v>
      </c>
      <c r="R199" s="517">
        <f t="shared" si="142"/>
        <v>752.46989338220294</v>
      </c>
      <c r="S199" s="514">
        <f t="shared" si="143"/>
        <v>313.30333811016669</v>
      </c>
      <c r="T199" s="471">
        <f t="shared" si="144"/>
        <v>3778.1317878798554</v>
      </c>
      <c r="U199" s="471">
        <f t="shared" si="145"/>
        <v>21923.229674545972</v>
      </c>
    </row>
    <row r="200" spans="1:21">
      <c r="A200">
        <f>'Input data'!A119</f>
        <v>2019</v>
      </c>
      <c r="C200" s="314">
        <f>'4A SWD Case 3'!BN89</f>
        <v>795.61141043718237</v>
      </c>
      <c r="D200" s="3">
        <f>'4B Biological treatment '!T253</f>
        <v>1.1323919409724228</v>
      </c>
      <c r="E200" s="178">
        <f>'4B Biological treatment '!U253</f>
        <v>17.965980124318133</v>
      </c>
      <c r="F200" s="178">
        <f>'4B Biological treatment '!W253</f>
        <v>1.077958807459088</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16707.839619180832</v>
      </c>
      <c r="M200" s="772">
        <f t="shared" si="146"/>
        <v>23.780230760420878</v>
      </c>
      <c r="N200" s="771">
        <f t="shared" si="147"/>
        <v>711.45281292299796</v>
      </c>
      <c r="O200" s="773">
        <f t="shared" si="148"/>
        <v>307.81392004196488</v>
      </c>
      <c r="P200" s="771">
        <f t="shared" si="149"/>
        <v>3922.0560748079342</v>
      </c>
      <c r="Q200" s="519">
        <f t="shared" si="141"/>
        <v>16707.839619180832</v>
      </c>
      <c r="R200" s="521">
        <f t="shared" si="142"/>
        <v>735.23304368341883</v>
      </c>
      <c r="S200" s="518">
        <f t="shared" si="143"/>
        <v>307.81392004196488</v>
      </c>
      <c r="T200" s="519">
        <f t="shared" si="144"/>
        <v>3922.0560748079342</v>
      </c>
      <c r="U200" s="519">
        <f t="shared" si="145"/>
        <v>21672.942657714149</v>
      </c>
    </row>
    <row r="201" spans="1:21">
      <c r="A201">
        <f>'Input data'!A120</f>
        <v>2020</v>
      </c>
      <c r="C201" s="314">
        <f>'4A SWD Case 3'!BN90</f>
        <v>777.38717474163252</v>
      </c>
      <c r="D201" s="3">
        <f>'4B Biological treatment '!T254</f>
        <v>1.7039271104125522</v>
      </c>
      <c r="E201" s="178">
        <f>'4B Biological treatment '!U254</f>
        <v>17.62460293834144</v>
      </c>
      <c r="F201" s="178">
        <f>'4B Biological treatment '!W254</f>
        <v>1.0574761763004863</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16325.130669574282</v>
      </c>
      <c r="M201" s="772">
        <f t="shared" si="146"/>
        <v>35.782469318663594</v>
      </c>
      <c r="N201" s="771">
        <f t="shared" si="147"/>
        <v>697.93427635832109</v>
      </c>
      <c r="O201" s="773">
        <f t="shared" si="148"/>
        <v>299.52410113774715</v>
      </c>
      <c r="P201" s="771">
        <f t="shared" si="149"/>
        <v>4069.6472808319609</v>
      </c>
      <c r="Q201" s="519">
        <f t="shared" si="141"/>
        <v>16325.130669574282</v>
      </c>
      <c r="R201" s="521">
        <f t="shared" si="142"/>
        <v>733.71674567698471</v>
      </c>
      <c r="S201" s="518">
        <f t="shared" si="143"/>
        <v>299.52410113774715</v>
      </c>
      <c r="T201" s="519">
        <f t="shared" si="144"/>
        <v>4069.6472808319609</v>
      </c>
      <c r="U201" s="519">
        <f t="shared" si="145"/>
        <v>21428.018797220975</v>
      </c>
    </row>
    <row r="202" spans="1:21">
      <c r="A202">
        <f>'Input data'!A121</f>
        <v>2021</v>
      </c>
      <c r="C202" s="314">
        <f>'4A SWD Case 3'!BN91</f>
        <v>757.39721686964003</v>
      </c>
      <c r="D202" s="3">
        <f>'4B Biological treatment '!T255</f>
        <v>2.6730171130782701</v>
      </c>
      <c r="E202" s="178">
        <f>'4B Biological treatment '!U255</f>
        <v>19.011876578069398</v>
      </c>
      <c r="F202" s="178">
        <f>'4B Biological treatment '!W255</f>
        <v>1.1407125946841639</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15905.341554262441</v>
      </c>
      <c r="M202" s="772">
        <f t="shared" si="146"/>
        <v>56.133359374643675</v>
      </c>
      <c r="N202" s="771">
        <f t="shared" si="147"/>
        <v>752.87031249154813</v>
      </c>
      <c r="O202" s="773">
        <f t="shared" si="148"/>
        <v>275.36438549102087</v>
      </c>
      <c r="P202" s="771">
        <f t="shared" si="149"/>
        <v>4201.6401192926323</v>
      </c>
      <c r="Q202" s="519">
        <f t="shared" si="141"/>
        <v>15905.341554262441</v>
      </c>
      <c r="R202" s="521">
        <f t="shared" si="142"/>
        <v>809.00367186619178</v>
      </c>
      <c r="S202" s="518">
        <f t="shared" si="143"/>
        <v>275.36438549102087</v>
      </c>
      <c r="T202" s="519">
        <f t="shared" si="144"/>
        <v>4201.6401192926323</v>
      </c>
      <c r="U202" s="519">
        <f t="shared" si="145"/>
        <v>21191.349730912287</v>
      </c>
    </row>
    <row r="203" spans="1:21">
      <c r="A203">
        <f>'Input data'!A122</f>
        <v>2022</v>
      </c>
      <c r="C203" s="314">
        <f>'4A SWD Case 3'!BN92</f>
        <v>732.26798586393397</v>
      </c>
      <c r="D203" s="3">
        <f>'4B Biological treatment '!T256</f>
        <v>3.5574653827630187</v>
      </c>
      <c r="E203" s="178">
        <f>'4B Biological treatment '!U256</f>
        <v>17.787326913815093</v>
      </c>
      <c r="F203" s="178">
        <f>'4B Biological treatment '!W256</f>
        <v>1.0672396148289054</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15377.627703142614</v>
      </c>
      <c r="M203" s="772">
        <f t="shared" si="146"/>
        <v>74.7067730380234</v>
      </c>
      <c r="N203" s="771">
        <f t="shared" si="147"/>
        <v>704.37814578707764</v>
      </c>
      <c r="O203" s="773">
        <f t="shared" si="148"/>
        <v>229.17353377197622</v>
      </c>
      <c r="P203" s="771">
        <f t="shared" si="149"/>
        <v>4336.1329960221574</v>
      </c>
      <c r="Q203" s="519">
        <f t="shared" si="141"/>
        <v>15377.627703142614</v>
      </c>
      <c r="R203" s="521">
        <f t="shared" si="142"/>
        <v>779.084918825101</v>
      </c>
      <c r="S203" s="518">
        <f t="shared" si="143"/>
        <v>229.17353377197622</v>
      </c>
      <c r="T203" s="519">
        <f t="shared" si="144"/>
        <v>4336.1329960221574</v>
      </c>
      <c r="U203" s="519">
        <f t="shared" si="145"/>
        <v>20722.019151761851</v>
      </c>
    </row>
    <row r="204" spans="1:21">
      <c r="A204">
        <f>'Input data'!A123</f>
        <v>2023</v>
      </c>
      <c r="C204" s="314">
        <f>'4A SWD Case 3'!BN93</f>
        <v>704.81015509366796</v>
      </c>
      <c r="D204" s="3">
        <f>'4B Biological treatment '!T257</f>
        <v>3.5748417308518392</v>
      </c>
      <c r="E204" s="178">
        <f>'4B Biological treatment '!U257</f>
        <v>17.874208654259192</v>
      </c>
      <c r="F204" s="178">
        <f>'4B Biological treatment '!W257</f>
        <v>1.0724525192555516</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14801.013256967028</v>
      </c>
      <c r="M204" s="772">
        <f t="shared" si="146"/>
        <v>75.071676347888626</v>
      </c>
      <c r="N204" s="771">
        <f t="shared" si="147"/>
        <v>707.81866270866408</v>
      </c>
      <c r="O204" s="773">
        <f t="shared" si="148"/>
        <v>217.34002107405581</v>
      </c>
      <c r="P204" s="771">
        <f t="shared" si="149"/>
        <v>4473.1659836582639</v>
      </c>
      <c r="Q204" s="519">
        <f t="shared" si="141"/>
        <v>14801.013256967028</v>
      </c>
      <c r="R204" s="521">
        <f t="shared" si="142"/>
        <v>782.89033905655265</v>
      </c>
      <c r="S204" s="518">
        <f t="shared" si="143"/>
        <v>217.34002107405581</v>
      </c>
      <c r="T204" s="519">
        <f t="shared" si="144"/>
        <v>4473.1659836582639</v>
      </c>
      <c r="U204" s="519">
        <f t="shared" si="145"/>
        <v>20274.409600755898</v>
      </c>
    </row>
    <row r="205" spans="1:21">
      <c r="A205">
        <f>'Input data'!A124</f>
        <v>2024</v>
      </c>
      <c r="C205" s="314">
        <f>'4A SWD Case 3'!BN94</f>
        <v>678.47018881615872</v>
      </c>
      <c r="D205" s="3">
        <f>'4B Biological treatment '!T258</f>
        <v>3.5934706561370966</v>
      </c>
      <c r="E205" s="178">
        <f>'4B Biological treatment '!U258</f>
        <v>17.967353280685483</v>
      </c>
      <c r="F205" s="178">
        <f>'4B Biological treatment '!W258</f>
        <v>1.078041196841129</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14247.873965139333</v>
      </c>
      <c r="M205" s="772">
        <f t="shared" si="146"/>
        <v>75.462883778879032</v>
      </c>
      <c r="N205" s="771">
        <f t="shared" si="147"/>
        <v>711.50718991514509</v>
      </c>
      <c r="O205" s="773">
        <f t="shared" si="148"/>
        <v>205.3038143886219</v>
      </c>
      <c r="P205" s="771">
        <f t="shared" si="149"/>
        <v>4612.7797461997052</v>
      </c>
      <c r="Q205" s="519">
        <f t="shared" si="141"/>
        <v>14247.873965139333</v>
      </c>
      <c r="R205" s="521">
        <f t="shared" si="142"/>
        <v>786.97007369402411</v>
      </c>
      <c r="S205" s="518">
        <f t="shared" si="143"/>
        <v>205.3038143886219</v>
      </c>
      <c r="T205" s="519">
        <f t="shared" si="144"/>
        <v>4612.7797461997052</v>
      </c>
      <c r="U205" s="519">
        <f t="shared" si="145"/>
        <v>19852.927599421688</v>
      </c>
    </row>
    <row r="206" spans="1:21">
      <c r="A206">
        <f>'Input data'!A125</f>
        <v>2025</v>
      </c>
      <c r="C206" s="314">
        <f>'4A SWD Case 3'!BN95</f>
        <v>653.16749944717242</v>
      </c>
      <c r="D206" s="3">
        <f>'4B Biological treatment '!T259</f>
        <v>3.6139658767286011</v>
      </c>
      <c r="E206" s="178">
        <f>'4B Biological treatment '!U259</f>
        <v>18.069829383643004</v>
      </c>
      <c r="F206" s="178">
        <f>'4B Biological treatment '!W259</f>
        <v>1.0841897630185802</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13716.51748839062</v>
      </c>
      <c r="M206" s="772">
        <f t="shared" si="146"/>
        <v>75.893283411300629</v>
      </c>
      <c r="N206" s="771">
        <f t="shared" si="147"/>
        <v>715.56524359226296</v>
      </c>
      <c r="O206" s="773">
        <f t="shared" si="148"/>
        <v>193.05753067442905</v>
      </c>
      <c r="P206" s="771">
        <f t="shared" si="149"/>
        <v>4755.015547311632</v>
      </c>
      <c r="Q206" s="519">
        <f t="shared" si="141"/>
        <v>13716.51748839062</v>
      </c>
      <c r="R206" s="521">
        <f t="shared" si="142"/>
        <v>791.45852700356363</v>
      </c>
      <c r="S206" s="518">
        <f t="shared" si="143"/>
        <v>193.05753067442905</v>
      </c>
      <c r="T206" s="519">
        <f t="shared" si="144"/>
        <v>4755.015547311632</v>
      </c>
      <c r="U206" s="519">
        <f t="shared" si="145"/>
        <v>19456.049093380243</v>
      </c>
    </row>
    <row r="207" spans="1:21">
      <c r="A207">
        <f>'Input data'!A126</f>
        <v>2026</v>
      </c>
      <c r="C207" s="314">
        <f>'4A SWD Case 3'!BN96</f>
        <v>628.82495598675757</v>
      </c>
      <c r="D207" s="3">
        <f>'4B Biological treatment '!T260</f>
        <v>3.6351185457188384</v>
      </c>
      <c r="E207" s="178">
        <f>'4B Biological treatment '!U260</f>
        <v>18.175592728594193</v>
      </c>
      <c r="F207" s="178">
        <f>'4B Biological treatment '!W260</f>
        <v>1.0905355637156515</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13205.324075721908</v>
      </c>
      <c r="M207" s="772">
        <f t="shared" si="146"/>
        <v>76.337489460095611</v>
      </c>
      <c r="N207" s="771">
        <f t="shared" si="147"/>
        <v>719.75347205232993</v>
      </c>
      <c r="O207" s="773">
        <f t="shared" si="148"/>
        <v>180.70037146955198</v>
      </c>
      <c r="P207" s="771">
        <f t="shared" si="149"/>
        <v>4891.8365725125823</v>
      </c>
      <c r="Q207" s="519">
        <f t="shared" si="141"/>
        <v>13205.324075721908</v>
      </c>
      <c r="R207" s="521">
        <f t="shared" si="142"/>
        <v>796.09096151242557</v>
      </c>
      <c r="S207" s="518">
        <f t="shared" si="143"/>
        <v>180.70037146955198</v>
      </c>
      <c r="T207" s="519">
        <f t="shared" si="144"/>
        <v>4891.8365725125823</v>
      </c>
      <c r="U207" s="519">
        <f t="shared" si="145"/>
        <v>19073.951981216465</v>
      </c>
    </row>
    <row r="208" spans="1:21">
      <c r="A208">
        <f>'Input data'!A127</f>
        <v>2027</v>
      </c>
      <c r="C208" s="314">
        <f>'4A SWD Case 3'!BN97</f>
        <v>605.36490108473379</v>
      </c>
      <c r="D208" s="3">
        <f>'4B Biological treatment '!T261</f>
        <v>3.6576002878773326</v>
      </c>
      <c r="E208" s="178">
        <f>'4B Biological treatment '!U261</f>
        <v>18.288001439386662</v>
      </c>
      <c r="F208" s="178">
        <f>'4B Biological treatment '!W261</f>
        <v>1.0972800863631997</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12712.662922779409</v>
      </c>
      <c r="M208" s="772">
        <f t="shared" si="146"/>
        <v>76.80960604542399</v>
      </c>
      <c r="N208" s="771">
        <f t="shared" si="147"/>
        <v>724.20485699971186</v>
      </c>
      <c r="O208" s="773">
        <f t="shared" si="148"/>
        <v>168.10228643963038</v>
      </c>
      <c r="P208" s="771">
        <f t="shared" si="149"/>
        <v>5030.8909891052281</v>
      </c>
      <c r="Q208" s="519">
        <f t="shared" si="141"/>
        <v>12712.662922779409</v>
      </c>
      <c r="R208" s="521">
        <f t="shared" si="142"/>
        <v>801.01446304513581</v>
      </c>
      <c r="S208" s="518">
        <f t="shared" si="143"/>
        <v>168.10228643963038</v>
      </c>
      <c r="T208" s="519">
        <f t="shared" si="144"/>
        <v>5030.8909891052281</v>
      </c>
      <c r="U208" s="519">
        <f t="shared" si="145"/>
        <v>18712.670661369404</v>
      </c>
    </row>
    <row r="209" spans="1:21">
      <c r="A209">
        <f>'Input data'!A128</f>
        <v>2028</v>
      </c>
      <c r="C209" s="314">
        <f>'4A SWD Case 3'!BN98</f>
        <v>582.71707618209894</v>
      </c>
      <c r="D209" s="3">
        <f>'4B Biological treatment '!T262</f>
        <v>3.6815678635224143</v>
      </c>
      <c r="E209" s="178">
        <f>'4B Biological treatment '!U262</f>
        <v>18.407839317612073</v>
      </c>
      <c r="F209" s="178">
        <f>'4B Biological treatment '!W262</f>
        <v>1.1044703590567242</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12237.058599824079</v>
      </c>
      <c r="M209" s="772">
        <f t="shared" si="146"/>
        <v>77.312925133970694</v>
      </c>
      <c r="N209" s="771">
        <f t="shared" si="147"/>
        <v>728.95043697743802</v>
      </c>
      <c r="O209" s="773">
        <f t="shared" si="148"/>
        <v>155.25457728774188</v>
      </c>
      <c r="P209" s="771">
        <f t="shared" si="149"/>
        <v>5172.2095138882814</v>
      </c>
      <c r="Q209" s="519">
        <f t="shared" si="141"/>
        <v>12237.058599824079</v>
      </c>
      <c r="R209" s="521">
        <f t="shared" si="142"/>
        <v>806.2633621114087</v>
      </c>
      <c r="S209" s="518">
        <f t="shared" si="143"/>
        <v>155.25457728774188</v>
      </c>
      <c r="T209" s="519">
        <f t="shared" si="144"/>
        <v>5172.2095138882814</v>
      </c>
      <c r="U209" s="519">
        <f t="shared" si="145"/>
        <v>18370.786053111511</v>
      </c>
    </row>
    <row r="210" spans="1:21">
      <c r="A210">
        <f>'Input data'!A129</f>
        <v>2029</v>
      </c>
      <c r="C210" s="314">
        <f>'4A SWD Case 3'!BN99</f>
        <v>560.81414698275159</v>
      </c>
      <c r="D210" s="3">
        <f>'4B Biological treatment '!T263</f>
        <v>3.7083205253672302</v>
      </c>
      <c r="E210" s="178">
        <f>'4B Biological treatment '!U263</f>
        <v>18.541602626836148</v>
      </c>
      <c r="F210" s="178">
        <f>'4B Biological treatment '!W263</f>
        <v>1.1124961576101688</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11777.097086637783</v>
      </c>
      <c r="M210" s="772">
        <f t="shared" si="146"/>
        <v>77.874731032711836</v>
      </c>
      <c r="N210" s="771">
        <f t="shared" si="147"/>
        <v>734.24746402271148</v>
      </c>
      <c r="O210" s="773">
        <f t="shared" si="148"/>
        <v>142.1481547216269</v>
      </c>
      <c r="P210" s="771">
        <f t="shared" si="149"/>
        <v>5315.8232520302154</v>
      </c>
      <c r="Q210" s="519">
        <f t="shared" si="141"/>
        <v>11777.097086637783</v>
      </c>
      <c r="R210" s="521">
        <f t="shared" si="142"/>
        <v>812.12219505542328</v>
      </c>
      <c r="S210" s="518">
        <f t="shared" si="143"/>
        <v>142.1481547216269</v>
      </c>
      <c r="T210" s="519">
        <f t="shared" si="144"/>
        <v>5315.8232520302154</v>
      </c>
      <c r="U210" s="519">
        <f t="shared" si="145"/>
        <v>18047.190688445047</v>
      </c>
    </row>
    <row r="211" spans="1:21">
      <c r="A211">
        <f>'Input data'!A130</f>
        <v>2030</v>
      </c>
      <c r="C211" s="314">
        <f>'4A SWD Case 3'!BN100</f>
        <v>539.59154225804684</v>
      </c>
      <c r="D211" s="3">
        <f>'4B Biological treatment '!T264</f>
        <v>3.7351118114886743</v>
      </c>
      <c r="E211" s="178">
        <f>'4B Biological treatment '!U264</f>
        <v>18.675559057443369</v>
      </c>
      <c r="F211" s="178">
        <f>'4B Biological treatment '!W264</f>
        <v>1.1205335434466022</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11331.422387418983</v>
      </c>
      <c r="M211" s="772">
        <f t="shared" si="146"/>
        <v>78.437348041262155</v>
      </c>
      <c r="N211" s="771">
        <f t="shared" si="147"/>
        <v>739.55213867475743</v>
      </c>
      <c r="O211" s="773">
        <f t="shared" si="148"/>
        <v>128.77351562592733</v>
      </c>
      <c r="P211" s="771">
        <f t="shared" si="149"/>
        <v>5461.7637017393099</v>
      </c>
      <c r="Q211" s="519">
        <f t="shared" si="141"/>
        <v>11331.422387418983</v>
      </c>
      <c r="R211" s="521">
        <f t="shared" si="142"/>
        <v>817.98948671601954</v>
      </c>
      <c r="S211" s="518">
        <f t="shared" si="143"/>
        <v>128.77351562592733</v>
      </c>
      <c r="T211" s="519">
        <f t="shared" si="144"/>
        <v>5461.7637017393099</v>
      </c>
      <c r="U211" s="519">
        <f t="shared" si="145"/>
        <v>17739.949091500239</v>
      </c>
    </row>
    <row r="212" spans="1:21">
      <c r="A212">
        <f>'Input data'!A131</f>
        <v>2031</v>
      </c>
      <c r="C212" s="314">
        <f>'4A SWD Case 3'!BN101</f>
        <v>518.98729932865785</v>
      </c>
      <c r="D212" s="3">
        <f>'4B Biological treatment '!T265</f>
        <v>3.7659085161598513</v>
      </c>
      <c r="E212" s="178">
        <f>'4B Biological treatment '!U265</f>
        <v>18.829542580799256</v>
      </c>
      <c r="F212" s="178">
        <f>'4B Biological treatment '!W265</f>
        <v>1.1297725548479554</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10898.733285901815</v>
      </c>
      <c r="M212" s="772">
        <f t="shared" si="146"/>
        <v>79.084078839356877</v>
      </c>
      <c r="N212" s="771">
        <f t="shared" si="147"/>
        <v>745.64988619965061</v>
      </c>
      <c r="O212" s="773">
        <f t="shared" si="148"/>
        <v>113.56951234567336</v>
      </c>
      <c r="P212" s="771">
        <f t="shared" si="149"/>
        <v>5508.3758769951792</v>
      </c>
      <c r="Q212" s="519">
        <f t="shared" si="141"/>
        <v>10898.733285901815</v>
      </c>
      <c r="R212" s="521">
        <f t="shared" si="142"/>
        <v>824.73396503900744</v>
      </c>
      <c r="S212" s="518">
        <f t="shared" si="143"/>
        <v>113.56951234567336</v>
      </c>
      <c r="T212" s="519">
        <f t="shared" si="144"/>
        <v>5508.3758769951792</v>
      </c>
      <c r="U212" s="519">
        <f t="shared" si="145"/>
        <v>17345.412640281676</v>
      </c>
    </row>
    <row r="213" spans="1:21">
      <c r="A213">
        <f>'Input data'!A132</f>
        <v>2032</v>
      </c>
      <c r="C213" s="314">
        <f>'4A SWD Case 3'!BN102</f>
        <v>498.81634599922091</v>
      </c>
      <c r="D213" s="3">
        <f>'4B Biological treatment '!T266</f>
        <v>3.7978897378333079</v>
      </c>
      <c r="E213" s="178">
        <f>'4B Biological treatment '!U266</f>
        <v>18.98944868916654</v>
      </c>
      <c r="F213" s="178">
        <f>'4B Biological treatment '!W266</f>
        <v>1.1393669213499924</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10475.143265983639</v>
      </c>
      <c r="M213" s="772">
        <f t="shared" si="146"/>
        <v>79.755684494499462</v>
      </c>
      <c r="N213" s="771">
        <f t="shared" si="147"/>
        <v>751.98216809099495</v>
      </c>
      <c r="O213" s="773">
        <f t="shared" si="148"/>
        <v>98.459981517794233</v>
      </c>
      <c r="P213" s="771">
        <f t="shared" si="149"/>
        <v>5555.3858532180511</v>
      </c>
      <c r="Q213" s="519">
        <f t="shared" si="141"/>
        <v>10475.143265983639</v>
      </c>
      <c r="R213" s="521">
        <f t="shared" si="142"/>
        <v>831.73785258549447</v>
      </c>
      <c r="S213" s="518">
        <f t="shared" si="143"/>
        <v>98.459981517794233</v>
      </c>
      <c r="T213" s="519">
        <f t="shared" si="144"/>
        <v>5555.3858532180511</v>
      </c>
      <c r="U213" s="519">
        <f t="shared" si="145"/>
        <v>16960.726953304977</v>
      </c>
    </row>
    <row r="214" spans="1:21">
      <c r="A214">
        <f>'Input data'!A133</f>
        <v>2033</v>
      </c>
      <c r="C214" s="314">
        <f>'4A SWD Case 3'!BN103</f>
        <v>479.0552487824491</v>
      </c>
      <c r="D214" s="3">
        <f>'4B Biological treatment '!T267</f>
        <v>3.8309418356239089</v>
      </c>
      <c r="E214" s="178">
        <f>'4B Biological treatment '!U267</f>
        <v>19.154709178119543</v>
      </c>
      <c r="F214" s="178">
        <f>'4B Biological treatment '!W267</f>
        <v>1.1492825506871727</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10060.160224431431</v>
      </c>
      <c r="M214" s="772">
        <f t="shared" si="146"/>
        <v>80.449778548102088</v>
      </c>
      <c r="N214" s="771">
        <f t="shared" si="147"/>
        <v>758.52648345353396</v>
      </c>
      <c r="O214" s="773">
        <f t="shared" si="148"/>
        <v>98.168119205727166</v>
      </c>
      <c r="P214" s="771">
        <f t="shared" si="149"/>
        <v>5602.7970253494477</v>
      </c>
      <c r="Q214" s="519">
        <f t="shared" si="141"/>
        <v>10060.160224431431</v>
      </c>
      <c r="R214" s="521">
        <f t="shared" si="142"/>
        <v>838.97626200163609</v>
      </c>
      <c r="S214" s="518">
        <f t="shared" si="143"/>
        <v>98.168119205727166</v>
      </c>
      <c r="T214" s="519">
        <f t="shared" si="144"/>
        <v>5602.7970253494477</v>
      </c>
      <c r="U214" s="519">
        <f t="shared" si="145"/>
        <v>16600.10163098824</v>
      </c>
    </row>
    <row r="215" spans="1:21">
      <c r="A215">
        <f>'Input data'!A134</f>
        <v>2034</v>
      </c>
      <c r="C215" s="314">
        <f>'4A SWD Case 3'!BN104</f>
        <v>460.26950154196095</v>
      </c>
      <c r="D215" s="3">
        <f>'4B Biological treatment '!T268</f>
        <v>3.864936410138383</v>
      </c>
      <c r="E215" s="178">
        <f>'4B Biological treatment '!U268</f>
        <v>19.324682050691912</v>
      </c>
      <c r="F215" s="178">
        <f>'4B Biological treatment '!W268</f>
        <v>1.1594809230415146</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9665.6595323811798</v>
      </c>
      <c r="M215" s="772">
        <f t="shared" si="146"/>
        <v>81.163664612906047</v>
      </c>
      <c r="N215" s="771">
        <f t="shared" si="147"/>
        <v>765.25740920739963</v>
      </c>
      <c r="O215" s="773">
        <f t="shared" si="148"/>
        <v>97.880430060004471</v>
      </c>
      <c r="P215" s="771">
        <f t="shared" si="149"/>
        <v>5650.6128173042498</v>
      </c>
      <c r="Q215" s="519">
        <f t="shared" si="141"/>
        <v>9665.6595323811798</v>
      </c>
      <c r="R215" s="521">
        <f t="shared" si="142"/>
        <v>846.42107382030565</v>
      </c>
      <c r="S215" s="518">
        <f t="shared" si="143"/>
        <v>97.880430060004471</v>
      </c>
      <c r="T215" s="519">
        <f t="shared" si="144"/>
        <v>5650.6128173042498</v>
      </c>
      <c r="U215" s="519">
        <f t="shared" si="145"/>
        <v>16260.57385356574</v>
      </c>
    </row>
    <row r="216" spans="1:21">
      <c r="A216">
        <f>'Input data'!A135</f>
        <v>2035</v>
      </c>
      <c r="C216" s="314">
        <f>'4A SWD Case 3'!BN105</f>
        <v>442.41155203412495</v>
      </c>
      <c r="D216" s="3">
        <f>'4B Biological treatment '!T269</f>
        <v>3.8969991541814593</v>
      </c>
      <c r="E216" s="178">
        <f>'4B Biological treatment '!U269</f>
        <v>19.484995770907293</v>
      </c>
      <c r="F216" s="178">
        <f>'4B Biological treatment '!W269</f>
        <v>1.1690997462544377</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9290.6425927166238</v>
      </c>
      <c r="M216" s="772">
        <f t="shared" si="146"/>
        <v>81.836982237810645</v>
      </c>
      <c r="N216" s="771">
        <f t="shared" si="147"/>
        <v>771.6058325279289</v>
      </c>
      <c r="O216" s="773">
        <f t="shared" si="148"/>
        <v>97.596835379073497</v>
      </c>
      <c r="P216" s="771">
        <f t="shared" si="149"/>
        <v>5698.8366822179532</v>
      </c>
      <c r="Q216" s="519">
        <f t="shared" si="141"/>
        <v>9290.6425927166238</v>
      </c>
      <c r="R216" s="521">
        <f t="shared" si="142"/>
        <v>853.44281476573951</v>
      </c>
      <c r="S216" s="518">
        <f t="shared" si="143"/>
        <v>97.596835379073497</v>
      </c>
      <c r="T216" s="519">
        <f t="shared" si="144"/>
        <v>5698.8366822179532</v>
      </c>
      <c r="U216" s="519">
        <f t="shared" si="145"/>
        <v>15940.518925079392</v>
      </c>
    </row>
    <row r="217" spans="1:21">
      <c r="A217">
        <f>'Input data'!A136</f>
        <v>2036</v>
      </c>
      <c r="C217" s="314">
        <f>'4A SWD Case 3'!BN106</f>
        <v>425.43616506902555</v>
      </c>
      <c r="D217" s="3">
        <f>'4B Biological treatment '!T270</f>
        <v>3.9303705434679856</v>
      </c>
      <c r="E217" s="178">
        <f>'4B Biological treatment '!U270</f>
        <v>19.651852717339928</v>
      </c>
      <c r="F217" s="178">
        <f>'4B Biological treatment '!W270</f>
        <v>1.1791111630403956</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8934.1594664495369</v>
      </c>
      <c r="M217" s="772">
        <f t="shared" si="146"/>
        <v>82.537781412827698</v>
      </c>
      <c r="N217" s="771">
        <f t="shared" si="147"/>
        <v>778.21336760666122</v>
      </c>
      <c r="O217" s="773">
        <f t="shared" si="148"/>
        <v>97.356613290882166</v>
      </c>
      <c r="P217" s="771">
        <f t="shared" si="149"/>
        <v>5740.5587570983689</v>
      </c>
      <c r="Q217" s="519">
        <f t="shared" si="141"/>
        <v>8934.1594664495369</v>
      </c>
      <c r="R217" s="521">
        <f t="shared" si="142"/>
        <v>860.75114901948893</v>
      </c>
      <c r="S217" s="518">
        <f t="shared" si="143"/>
        <v>97.356613290882166</v>
      </c>
      <c r="T217" s="519">
        <f t="shared" si="144"/>
        <v>5740.5587570983689</v>
      </c>
      <c r="U217" s="519">
        <f t="shared" si="145"/>
        <v>15632.825985858275</v>
      </c>
    </row>
    <row r="218" spans="1:21">
      <c r="A218">
        <f>'Input data'!A137</f>
        <v>2037</v>
      </c>
      <c r="C218" s="314">
        <f>'4A SWD Case 3'!BN107</f>
        <v>409.29837793677052</v>
      </c>
      <c r="D218" s="3">
        <f>'4B Biological treatment '!T271</f>
        <v>3.9660568662432603</v>
      </c>
      <c r="E218" s="178">
        <f>'4B Biological treatment '!U271</f>
        <v>19.830284331216301</v>
      </c>
      <c r="F218" s="178">
        <f>'4B Biological treatment '!W271</f>
        <v>1.189817059872978</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8595.2659366721819</v>
      </c>
      <c r="M218" s="772">
        <f t="shared" si="146"/>
        <v>83.287194191108469</v>
      </c>
      <c r="N218" s="771">
        <f t="shared" si="147"/>
        <v>785.27925951616544</v>
      </c>
      <c r="O218" s="773">
        <f t="shared" si="148"/>
        <v>97.11930396370947</v>
      </c>
      <c r="P218" s="771">
        <f t="shared" si="149"/>
        <v>5782.5862858160108</v>
      </c>
      <c r="Q218" s="519">
        <f t="shared" si="141"/>
        <v>8595.2659366721819</v>
      </c>
      <c r="R218" s="521">
        <f t="shared" si="142"/>
        <v>868.56645370727392</v>
      </c>
      <c r="S218" s="518">
        <f t="shared" si="143"/>
        <v>97.11930396370947</v>
      </c>
      <c r="T218" s="519">
        <f t="shared" si="144"/>
        <v>5782.5862858160108</v>
      </c>
      <c r="U218" s="519">
        <f t="shared" si="145"/>
        <v>15343.537980159175</v>
      </c>
    </row>
    <row r="219" spans="1:21">
      <c r="A219">
        <f>'Input data'!A138</f>
        <v>2038</v>
      </c>
      <c r="C219" s="314">
        <f>'4A SWD Case 3'!BN108</f>
        <v>393.95737157327682</v>
      </c>
      <c r="D219" s="3">
        <f>'4B Biological treatment '!T272</f>
        <v>4.0034234364900136</v>
      </c>
      <c r="E219" s="178">
        <f>'4B Biological treatment '!U272</f>
        <v>20.017117182450068</v>
      </c>
      <c r="F219" s="178">
        <f>'4B Biological treatment '!W272</f>
        <v>1.2010270309470041</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8273.1048030388138</v>
      </c>
      <c r="M219" s="772">
        <f t="shared" si="146"/>
        <v>84.071892166290283</v>
      </c>
      <c r="N219" s="771">
        <f t="shared" si="147"/>
        <v>792.67784042502274</v>
      </c>
      <c r="O219" s="773">
        <f t="shared" si="148"/>
        <v>96.88486093946301</v>
      </c>
      <c r="P219" s="771">
        <f t="shared" si="149"/>
        <v>5824.9215046462123</v>
      </c>
      <c r="Q219" s="519">
        <f t="shared" si="141"/>
        <v>8273.1048030388138</v>
      </c>
      <c r="R219" s="521">
        <f t="shared" si="142"/>
        <v>876.74973259131298</v>
      </c>
      <c r="S219" s="518">
        <f t="shared" si="143"/>
        <v>96.88486093946301</v>
      </c>
      <c r="T219" s="519">
        <f t="shared" si="144"/>
        <v>5824.9215046462123</v>
      </c>
      <c r="U219" s="519">
        <f t="shared" si="145"/>
        <v>15071.660901215802</v>
      </c>
    </row>
    <row r="220" spans="1:21">
      <c r="A220">
        <f>'Input data'!A139</f>
        <v>2039</v>
      </c>
      <c r="C220" s="314">
        <f>'4A SWD Case 3'!BN109</f>
        <v>379.3743149692163</v>
      </c>
      <c r="D220" s="3">
        <f>'4B Biological treatment '!T273</f>
        <v>4.0403379473568872</v>
      </c>
      <c r="E220" s="178">
        <f>'4B Biological treatment '!U273</f>
        <v>20.201689736784431</v>
      </c>
      <c r="F220" s="178">
        <f>'4B Biological treatment '!W273</f>
        <v>1.2121013842070658</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7966.8606143535426</v>
      </c>
      <c r="M220" s="772">
        <f t="shared" si="146"/>
        <v>84.847096894494626</v>
      </c>
      <c r="N220" s="771">
        <f t="shared" si="147"/>
        <v>799.98691357666348</v>
      </c>
      <c r="O220" s="773">
        <f t="shared" si="148"/>
        <v>96.653238724891821</v>
      </c>
      <c r="P220" s="771">
        <f t="shared" si="149"/>
        <v>5867.5666662364183</v>
      </c>
      <c r="Q220" s="519">
        <f t="shared" si="141"/>
        <v>7966.8606143535426</v>
      </c>
      <c r="R220" s="521">
        <f t="shared" si="142"/>
        <v>884.83401047115808</v>
      </c>
      <c r="S220" s="518">
        <f t="shared" si="143"/>
        <v>96.653238724891821</v>
      </c>
      <c r="T220" s="519">
        <f t="shared" si="144"/>
        <v>5867.5666662364183</v>
      </c>
      <c r="U220" s="519">
        <f t="shared" si="145"/>
        <v>14815.91452978601</v>
      </c>
    </row>
    <row r="221" spans="1:21">
      <c r="A221">
        <f>'Input data'!A140</f>
        <v>2040</v>
      </c>
      <c r="C221" s="314">
        <f>'4A SWD Case 3'!BN110</f>
        <v>365.51226843102671</v>
      </c>
      <c r="D221" s="3">
        <f>'4B Biological treatment '!T274</f>
        <v>4.0779924142743038</v>
      </c>
      <c r="E221" s="178">
        <f>'4B Biological treatment '!U274</f>
        <v>20.389962071371514</v>
      </c>
      <c r="F221" s="178">
        <f>'4B Biological treatment '!W274</f>
        <v>1.2233977242822909</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7675.7576370515608</v>
      </c>
      <c r="M221" s="772">
        <f t="shared" si="146"/>
        <v>85.637840699760375</v>
      </c>
      <c r="N221" s="771">
        <f t="shared" si="147"/>
        <v>807.44249802631202</v>
      </c>
      <c r="O221" s="773">
        <f t="shared" si="148"/>
        <v>96.424392766634725</v>
      </c>
      <c r="P221" s="771">
        <f t="shared" si="149"/>
        <v>5910.5240397260632</v>
      </c>
      <c r="Q221" s="519">
        <f t="shared" si="141"/>
        <v>7675.7576370515608</v>
      </c>
      <c r="R221" s="521">
        <f t="shared" si="142"/>
        <v>893.08033872607234</v>
      </c>
      <c r="S221" s="518">
        <f t="shared" si="143"/>
        <v>96.424392766634725</v>
      </c>
      <c r="T221" s="519">
        <f t="shared" si="144"/>
        <v>5910.5240397260632</v>
      </c>
      <c r="U221" s="519">
        <f t="shared" si="145"/>
        <v>14575.786408270331</v>
      </c>
    </row>
    <row r="222" spans="1:21">
      <c r="A222">
        <f>'Input data'!A141</f>
        <v>2041</v>
      </c>
      <c r="C222" s="314">
        <f>'4A SWD Case 3'!BN111</f>
        <v>352.33609154646803</v>
      </c>
      <c r="D222" s="3">
        <f>'4B Biological treatment '!T275</f>
        <v>4.1169999578336549</v>
      </c>
      <c r="E222" s="178">
        <f>'4B Biological treatment '!U275</f>
        <v>20.584999789168272</v>
      </c>
      <c r="F222" s="178">
        <f>'4B Biological treatment '!W275</f>
        <v>1.2350999873500963</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7399.0579224758285</v>
      </c>
      <c r="M222" s="772">
        <f t="shared" si="146"/>
        <v>86.456999114506758</v>
      </c>
      <c r="N222" s="771">
        <f t="shared" si="147"/>
        <v>815.16599165106356</v>
      </c>
      <c r="O222" s="773">
        <f t="shared" si="148"/>
        <v>96.232289152450349</v>
      </c>
      <c r="P222" s="771">
        <f t="shared" si="149"/>
        <v>5947.2338879558556</v>
      </c>
      <c r="Q222" s="519">
        <f t="shared" si="141"/>
        <v>7399.0579224758285</v>
      </c>
      <c r="R222" s="521">
        <f t="shared" si="142"/>
        <v>901.62299076557031</v>
      </c>
      <c r="S222" s="518">
        <f t="shared" si="143"/>
        <v>96.232289152450349</v>
      </c>
      <c r="T222" s="519">
        <f t="shared" si="144"/>
        <v>5947.2338879558556</v>
      </c>
      <c r="U222" s="519">
        <f t="shared" si="145"/>
        <v>14344.147090349705</v>
      </c>
    </row>
    <row r="223" spans="1:21">
      <c r="A223">
        <f>'Input data'!A142</f>
        <v>2042</v>
      </c>
      <c r="C223" s="314">
        <f>'4A SWD Case 3'!BN112</f>
        <v>339.81060821387501</v>
      </c>
      <c r="D223" s="3">
        <f>'4B Biological treatment '!T276</f>
        <v>4.1579329723219809</v>
      </c>
      <c r="E223" s="178">
        <f>'4B Biological treatment '!U276</f>
        <v>20.7896648616099</v>
      </c>
      <c r="F223" s="178">
        <f>'4B Biological treatment '!W276</f>
        <v>1.2473798916965941</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7136.0227724913757</v>
      </c>
      <c r="M223" s="772">
        <f t="shared" si="146"/>
        <v>87.316592418761601</v>
      </c>
      <c r="N223" s="771">
        <f t="shared" si="147"/>
        <v>823.27072851975208</v>
      </c>
      <c r="O223" s="773">
        <f t="shared" si="148"/>
        <v>96.042128189602451</v>
      </c>
      <c r="P223" s="771">
        <f t="shared" si="149"/>
        <v>5984.171738465644</v>
      </c>
      <c r="Q223" s="519">
        <f t="shared" si="141"/>
        <v>7136.0227724913757</v>
      </c>
      <c r="R223" s="521">
        <f t="shared" si="142"/>
        <v>910.5873209385137</v>
      </c>
      <c r="S223" s="518">
        <f t="shared" si="143"/>
        <v>96.042128189602451</v>
      </c>
      <c r="T223" s="519">
        <f t="shared" si="144"/>
        <v>5984.171738465644</v>
      </c>
      <c r="U223" s="519">
        <f t="shared" si="145"/>
        <v>14126.823960085136</v>
      </c>
    </row>
    <row r="224" spans="1:21">
      <c r="A224">
        <f>'Input data'!A143</f>
        <v>2043</v>
      </c>
      <c r="C224" s="314">
        <f>'4A SWD Case 3'!BN113</f>
        <v>327.90411910159429</v>
      </c>
      <c r="D224" s="3">
        <f>'4B Biological treatment '!T277</f>
        <v>4.2012286391406812</v>
      </c>
      <c r="E224" s="178">
        <f>'4B Biological treatment '!U277</f>
        <v>21.006143195703402</v>
      </c>
      <c r="F224" s="178">
        <f>'4B Biological treatment '!W277</f>
        <v>1.2603685917422041</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6885.9865011334805</v>
      </c>
      <c r="M224" s="772">
        <f t="shared" si="146"/>
        <v>88.225801421954301</v>
      </c>
      <c r="N224" s="771">
        <f t="shared" si="147"/>
        <v>831.84327054985465</v>
      </c>
      <c r="O224" s="773">
        <f t="shared" si="148"/>
        <v>95.853884148944275</v>
      </c>
      <c r="P224" s="771">
        <f t="shared" si="149"/>
        <v>6021.3390073615255</v>
      </c>
      <c r="Q224" s="519">
        <f t="shared" si="141"/>
        <v>6885.9865011334805</v>
      </c>
      <c r="R224" s="521">
        <f t="shared" si="142"/>
        <v>920.06907197180897</v>
      </c>
      <c r="S224" s="518">
        <f t="shared" si="143"/>
        <v>95.853884148944275</v>
      </c>
      <c r="T224" s="519">
        <f t="shared" si="144"/>
        <v>6021.3390073615255</v>
      </c>
      <c r="U224" s="519">
        <f t="shared" si="145"/>
        <v>13923.248464615759</v>
      </c>
    </row>
    <row r="225" spans="1:21">
      <c r="A225">
        <f>'Input data'!A144</f>
        <v>2044</v>
      </c>
      <c r="C225" s="314">
        <f>'4A SWD Case 3'!BN114</f>
        <v>316.75383581108753</v>
      </c>
      <c r="D225" s="3">
        <f>'4B Biological treatment '!T278</f>
        <v>4.2467540439563809</v>
      </c>
      <c r="E225" s="178">
        <f>'4B Biological treatment '!U278</f>
        <v>21.233770219781899</v>
      </c>
      <c r="F225" s="178">
        <f>'4B Biological treatment '!W278</f>
        <v>1.274026213186914</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6651.8305520328377</v>
      </c>
      <c r="M225" s="772">
        <f t="shared" si="146"/>
        <v>89.181834923083997</v>
      </c>
      <c r="N225" s="771">
        <f t="shared" si="147"/>
        <v>840.85730070336331</v>
      </c>
      <c r="O225" s="773">
        <f t="shared" si="148"/>
        <v>95.667531744697669</v>
      </c>
      <c r="P225" s="771">
        <f t="shared" si="149"/>
        <v>6058.7371195449232</v>
      </c>
      <c r="Q225" s="519">
        <f t="shared" si="141"/>
        <v>6651.8305520328377</v>
      </c>
      <c r="R225" s="521">
        <f t="shared" si="142"/>
        <v>930.03913562644732</v>
      </c>
      <c r="S225" s="518">
        <f t="shared" si="143"/>
        <v>95.667531744697669</v>
      </c>
      <c r="T225" s="519">
        <f t="shared" si="144"/>
        <v>6058.7371195449232</v>
      </c>
      <c r="U225" s="519">
        <f t="shared" si="145"/>
        <v>13736.274338948906</v>
      </c>
    </row>
    <row r="226" spans="1:21">
      <c r="A226">
        <f>'Input data'!A145</f>
        <v>2045</v>
      </c>
      <c r="C226" s="314">
        <f>'4A SWD Case 3'!BN115</f>
        <v>306.60209285414066</v>
      </c>
      <c r="D226" s="3">
        <f>'4B Biological treatment '!T279</f>
        <v>4.2954178869119479</v>
      </c>
      <c r="E226" s="178">
        <f>'4B Biological treatment '!U279</f>
        <v>21.477089434559737</v>
      </c>
      <c r="F226" s="178">
        <f>'4B Biological treatment '!W279</f>
        <v>1.2886253660735842</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6438.6439499369535</v>
      </c>
      <c r="M226" s="772">
        <f t="shared" si="146"/>
        <v>90.203775625150911</v>
      </c>
      <c r="N226" s="771">
        <f t="shared" si="147"/>
        <v>850.49274160856567</v>
      </c>
      <c r="O226" s="773">
        <f t="shared" si="148"/>
        <v>95.483046124931136</v>
      </c>
      <c r="P226" s="771">
        <f t="shared" si="149"/>
        <v>6096.3675087672291</v>
      </c>
      <c r="Q226" s="519">
        <f t="shared" si="141"/>
        <v>6438.6439499369535</v>
      </c>
      <c r="R226" s="521">
        <f t="shared" si="142"/>
        <v>940.69651723371658</v>
      </c>
      <c r="S226" s="518">
        <f t="shared" si="143"/>
        <v>95.483046124931136</v>
      </c>
      <c r="T226" s="519">
        <f t="shared" si="144"/>
        <v>6096.3675087672291</v>
      </c>
      <c r="U226" s="519">
        <f t="shared" si="145"/>
        <v>13571.191022062831</v>
      </c>
    </row>
    <row r="227" spans="1:21">
      <c r="A227">
        <f>'Input data'!A146</f>
        <v>2046</v>
      </c>
      <c r="C227" s="314">
        <f>'4A SWD Case 3'!BN116</f>
        <v>297.40968762031696</v>
      </c>
      <c r="D227" s="3">
        <f>'4B Biological treatment '!T280</f>
        <v>4.3466839478012069</v>
      </c>
      <c r="E227" s="178">
        <f>'4B Biological treatment '!U280</f>
        <v>21.733419739006031</v>
      </c>
      <c r="F227" s="178">
        <f>'4B Biological treatment '!W280</f>
        <v>1.3040051843403619</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6245.6034400266562</v>
      </c>
      <c r="M227" s="772">
        <f t="shared" si="146"/>
        <v>91.280362903825349</v>
      </c>
      <c r="N227" s="771">
        <f t="shared" si="147"/>
        <v>860.64342166463894</v>
      </c>
      <c r="O227" s="773">
        <f t="shared" si="148"/>
        <v>95.332713212379986</v>
      </c>
      <c r="P227" s="771">
        <f t="shared" si="149"/>
        <v>6127.4884893628396</v>
      </c>
      <c r="Q227" s="519">
        <f t="shared" si="141"/>
        <v>6245.6034400266562</v>
      </c>
      <c r="R227" s="521">
        <f t="shared" si="142"/>
        <v>951.92378456846427</v>
      </c>
      <c r="S227" s="518">
        <f t="shared" si="143"/>
        <v>95.332713212379986</v>
      </c>
      <c r="T227" s="519">
        <f t="shared" si="144"/>
        <v>6127.4884893628396</v>
      </c>
      <c r="U227" s="519">
        <f t="shared" si="145"/>
        <v>13420.348427170338</v>
      </c>
    </row>
    <row r="228" spans="1:21">
      <c r="A228">
        <f>'Input data'!A147</f>
        <v>2047</v>
      </c>
      <c r="C228" s="314">
        <f>'4A SWD Case 3'!BN117</f>
        <v>288.91058412392817</v>
      </c>
      <c r="D228" s="3">
        <f>'4B Biological treatment '!T281</f>
        <v>4.4002847884776344</v>
      </c>
      <c r="E228" s="178">
        <f>'4B Biological treatment '!U281</f>
        <v>22.001423942388168</v>
      </c>
      <c r="F228" s="178">
        <f>'4B Biological treatment '!W281</f>
        <v>1.3200854365432901</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6067.1222666024914</v>
      </c>
      <c r="M228" s="772">
        <f t="shared" si="146"/>
        <v>92.405980558030322</v>
      </c>
      <c r="N228" s="771">
        <f t="shared" si="147"/>
        <v>871.25638811857152</v>
      </c>
      <c r="O228" s="773">
        <f t="shared" si="148"/>
        <v>95.183612874715863</v>
      </c>
      <c r="P228" s="771">
        <f t="shared" si="149"/>
        <v>6158.7683375844354</v>
      </c>
      <c r="Q228" s="519">
        <f t="shared" si="141"/>
        <v>6067.1222666024914</v>
      </c>
      <c r="R228" s="521">
        <f t="shared" si="142"/>
        <v>963.66236867660189</v>
      </c>
      <c r="S228" s="518">
        <f t="shared" si="143"/>
        <v>95.183612874715863</v>
      </c>
      <c r="T228" s="519">
        <f t="shared" si="144"/>
        <v>6158.7683375844354</v>
      </c>
      <c r="U228" s="519">
        <f t="shared" si="145"/>
        <v>13284.736585738243</v>
      </c>
    </row>
    <row r="229" spans="1:21">
      <c r="A229">
        <f>'Input data'!A148</f>
        <v>2048</v>
      </c>
      <c r="C229" s="314">
        <f>'4A SWD Case 3'!BN118</f>
        <v>281.07522784894707</v>
      </c>
      <c r="D229" s="3">
        <f>'4B Biological treatment '!T282</f>
        <v>4.4539946987199768</v>
      </c>
      <c r="E229" s="178">
        <f>'4B Biological treatment '!U282</f>
        <v>22.269973493599885</v>
      </c>
      <c r="F229" s="178">
        <f>'4B Biological treatment '!W282</f>
        <v>1.3361984096159931</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5902.579784827888</v>
      </c>
      <c r="M229" s="772">
        <f t="shared" si="146"/>
        <v>93.533888673119506</v>
      </c>
      <c r="N229" s="771">
        <f t="shared" si="147"/>
        <v>881.89095034655543</v>
      </c>
      <c r="O229" s="773">
        <f t="shared" si="148"/>
        <v>95.035731924294083</v>
      </c>
      <c r="P229" s="771">
        <f t="shared" si="149"/>
        <v>6190.2078644258199</v>
      </c>
      <c r="Q229" s="519">
        <f t="shared" si="141"/>
        <v>5902.579784827888</v>
      </c>
      <c r="R229" s="521">
        <f t="shared" si="142"/>
        <v>975.42483901967489</v>
      </c>
      <c r="S229" s="518">
        <f t="shared" si="143"/>
        <v>95.035731924294083</v>
      </c>
      <c r="T229" s="519">
        <f t="shared" si="144"/>
        <v>6190.2078644258199</v>
      </c>
      <c r="U229" s="519">
        <f t="shared" si="145"/>
        <v>13163.248220197676</v>
      </c>
    </row>
    <row r="230" spans="1:21">
      <c r="A230">
        <f>'Input data'!A149</f>
        <v>2049</v>
      </c>
      <c r="C230" s="314">
        <f>'4A SWD Case 3'!BN119</f>
        <v>273.87462962439599</v>
      </c>
      <c r="D230" s="3">
        <f>'4B Biological treatment '!T283</f>
        <v>4.5102624509441611</v>
      </c>
      <c r="E230" s="178">
        <f>'4B Biological treatment '!U283</f>
        <v>22.551312254720806</v>
      </c>
      <c r="F230" s="178">
        <f>'4B Biological treatment '!W283</f>
        <v>1.3530787352832481</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5751.3672221123161</v>
      </c>
      <c r="M230" s="772">
        <f t="shared" si="146"/>
        <v>94.715511469827391</v>
      </c>
      <c r="N230" s="771">
        <f t="shared" si="147"/>
        <v>893.03196528694377</v>
      </c>
      <c r="O230" s="773">
        <f t="shared" si="148"/>
        <v>94.889057356937755</v>
      </c>
      <c r="P230" s="771">
        <f t="shared" si="149"/>
        <v>6221.8078850207985</v>
      </c>
      <c r="Q230" s="519">
        <f t="shared" si="141"/>
        <v>5751.3672221123161</v>
      </c>
      <c r="R230" s="521">
        <f t="shared" si="142"/>
        <v>987.74747675677122</v>
      </c>
      <c r="S230" s="518">
        <f t="shared" si="143"/>
        <v>94.889057356937755</v>
      </c>
      <c r="T230" s="519">
        <f t="shared" si="144"/>
        <v>6221.8078850207985</v>
      </c>
      <c r="U230" s="519">
        <f t="shared" si="145"/>
        <v>13055.811641246823</v>
      </c>
    </row>
    <row r="231" spans="1:21">
      <c r="A231">
        <f>'Input data'!A150</f>
        <v>2050</v>
      </c>
      <c r="C231" s="314">
        <f>'4A SWD Case 3'!BN120</f>
        <v>267.28164402667488</v>
      </c>
      <c r="D231" s="3">
        <f>'4B Biological treatment '!T284</f>
        <v>4.5696876506173094</v>
      </c>
      <c r="E231" s="178">
        <f>'4B Biological treatment '!U284</f>
        <v>22.848438253086549</v>
      </c>
      <c r="F231" s="178">
        <f>'4B Biological treatment '!W284</f>
        <v>1.3709062951851929</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5612.9145245601721</v>
      </c>
      <c r="M231" s="772">
        <f t="shared" si="146"/>
        <v>95.963440662963492</v>
      </c>
      <c r="N231" s="771">
        <f t="shared" si="147"/>
        <v>904.79815482222739</v>
      </c>
      <c r="O231" s="773">
        <f t="shared" si="148"/>
        <v>94.743576348754203</v>
      </c>
      <c r="P231" s="771">
        <f t="shared" si="149"/>
        <v>6253.5692186643009</v>
      </c>
      <c r="Q231" s="471">
        <f t="shared" si="141"/>
        <v>5612.9145245601721</v>
      </c>
      <c r="R231" s="517">
        <f t="shared" si="142"/>
        <v>1000.7615954851909</v>
      </c>
      <c r="S231" s="514">
        <f t="shared" si="143"/>
        <v>94.743576348754203</v>
      </c>
      <c r="T231" s="471">
        <f t="shared" si="144"/>
        <v>6253.5692186643009</v>
      </c>
      <c r="U231" s="471">
        <f t="shared" si="145"/>
        <v>12961.988915058417</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750</v>
      </c>
      <c r="C1" s="1779"/>
      <c r="D1" s="1779"/>
      <c r="E1" s="1779"/>
      <c r="F1" s="1780"/>
      <c r="H1" s="1778" t="s">
        <v>751</v>
      </c>
      <c r="I1" s="1779"/>
      <c r="J1" s="1779"/>
      <c r="K1" s="1779"/>
      <c r="L1" s="1780"/>
      <c r="M1" s="1772" t="s">
        <v>754</v>
      </c>
    </row>
    <row r="2" spans="1:13">
      <c r="B2" s="1767" t="s">
        <v>518</v>
      </c>
      <c r="C2" s="1768"/>
      <c r="D2" s="1768"/>
      <c r="E2" s="1768"/>
      <c r="F2" s="1769"/>
      <c r="H2" s="1767" t="s">
        <v>518</v>
      </c>
      <c r="I2" s="1768"/>
      <c r="J2" s="1768"/>
      <c r="K2" s="1768"/>
      <c r="L2" s="1769"/>
      <c r="M2" s="1773"/>
    </row>
    <row r="3" spans="1:13">
      <c r="B3" s="509" t="s">
        <v>187</v>
      </c>
      <c r="C3" s="512" t="s">
        <v>194</v>
      </c>
      <c r="D3" s="512" t="s">
        <v>513</v>
      </c>
      <c r="E3" s="512" t="s">
        <v>517</v>
      </c>
      <c r="F3" s="513">
        <v>4</v>
      </c>
      <c r="H3" s="509" t="s">
        <v>187</v>
      </c>
      <c r="I3" s="512" t="s">
        <v>194</v>
      </c>
      <c r="J3" s="512" t="s">
        <v>513</v>
      </c>
      <c r="K3" s="512" t="s">
        <v>517</v>
      </c>
      <c r="L3" s="513">
        <v>4</v>
      </c>
      <c r="M3" s="1773"/>
    </row>
    <row r="4" spans="1:13" ht="75">
      <c r="B4" s="509" t="s">
        <v>233</v>
      </c>
      <c r="C4" s="512" t="s">
        <v>512</v>
      </c>
      <c r="D4" s="512" t="s">
        <v>38</v>
      </c>
      <c r="E4" s="512" t="s">
        <v>193</v>
      </c>
      <c r="F4" s="513" t="s">
        <v>627</v>
      </c>
      <c r="H4" s="509" t="s">
        <v>233</v>
      </c>
      <c r="I4" s="512" t="s">
        <v>512</v>
      </c>
      <c r="J4" s="512" t="s">
        <v>38</v>
      </c>
      <c r="K4" s="512" t="s">
        <v>193</v>
      </c>
      <c r="L4" s="513" t="s">
        <v>627</v>
      </c>
      <c r="M4" s="1773"/>
    </row>
    <row r="5" spans="1:13" ht="15.75" thickBot="1">
      <c r="B5" s="1764" t="s">
        <v>515</v>
      </c>
      <c r="C5" s="1765"/>
      <c r="D5" s="1765"/>
      <c r="E5" s="1765"/>
      <c r="F5" s="1766"/>
      <c r="H5" s="1764" t="s">
        <v>515</v>
      </c>
      <c r="I5" s="1765"/>
      <c r="J5" s="1765"/>
      <c r="K5" s="1765"/>
      <c r="L5" s="1766"/>
      <c r="M5" s="1774"/>
    </row>
    <row r="7" spans="1:13">
      <c r="A7" s="413">
        <v>2000</v>
      </c>
      <c r="B7" s="471">
        <f>'Output data (results)'!Q10</f>
        <v>15514.478638739043</v>
      </c>
      <c r="C7" s="471">
        <f>'Output data (results)'!R10</f>
        <v>314.05870174496607</v>
      </c>
      <c r="D7" s="471">
        <f>'Output data (results)'!S10</f>
        <v>252.83335953932928</v>
      </c>
      <c r="E7" s="471">
        <f>'Output data (results)'!T10</f>
        <v>2831.8730929925982</v>
      </c>
      <c r="F7" s="471">
        <f>'Output data (results)'!U10</f>
        <v>18913.243793015936</v>
      </c>
      <c r="H7" s="471">
        <v>10533.924430337305</v>
      </c>
      <c r="I7" s="471">
        <v>0</v>
      </c>
      <c r="J7" s="471">
        <v>280.4959266912</v>
      </c>
      <c r="K7" s="471">
        <v>2743.4280331618288</v>
      </c>
      <c r="L7" s="471">
        <v>13557.848390190333</v>
      </c>
      <c r="M7" s="1414">
        <f>(F7-L7)/L7</f>
        <v>0.39500334040469537</v>
      </c>
    </row>
    <row r="8" spans="1:13">
      <c r="A8" s="53">
        <v>2001</v>
      </c>
      <c r="B8" s="519">
        <f>'Output data (results)'!Q11</f>
        <v>16005.31895408235</v>
      </c>
      <c r="C8" s="519">
        <f>'Output data (results)'!R11</f>
        <v>321.59191721287516</v>
      </c>
      <c r="D8" s="519">
        <f>'Output data (results)'!S11</f>
        <v>258.06241311161995</v>
      </c>
      <c r="E8" s="519">
        <f>'Output data (results)'!T11</f>
        <v>2890.4413774158538</v>
      </c>
      <c r="F8" s="519">
        <f>'Output data (results)'!U11</f>
        <v>19475.414661822699</v>
      </c>
      <c r="H8" s="519">
        <v>10964.910265635064</v>
      </c>
      <c r="I8" s="519">
        <v>0</v>
      </c>
      <c r="J8" s="519">
        <v>286.29709244776791</v>
      </c>
      <c r="K8" s="519">
        <v>2800.1671129385845</v>
      </c>
      <c r="L8" s="519">
        <v>14051.374471021418</v>
      </c>
      <c r="M8" s="1414">
        <f t="shared" ref="M8:M24" si="0">(F8-L8)/L8</f>
        <v>0.38601491989181885</v>
      </c>
    </row>
    <row r="9" spans="1:13">
      <c r="A9" s="53">
        <v>2002</v>
      </c>
      <c r="B9" s="519">
        <f>'Output data (results)'!Q12</f>
        <v>16501.66589766258</v>
      </c>
      <c r="C9" s="519">
        <f>'Output data (results)'!R12</f>
        <v>329.95564912836033</v>
      </c>
      <c r="D9" s="519">
        <f>'Output data (results)'!S12</f>
        <v>261.64230363418824</v>
      </c>
      <c r="E9" s="519">
        <f>'Output data (results)'!T12</f>
        <v>2930.5381259825444</v>
      </c>
      <c r="F9" s="519">
        <f>'Output data (results)'!U12</f>
        <v>20023.801976407674</v>
      </c>
      <c r="H9" s="519">
        <v>11393.849070741173</v>
      </c>
      <c r="I9" s="519">
        <v>0</v>
      </c>
      <c r="J9" s="519">
        <v>290.26865977341839</v>
      </c>
      <c r="K9" s="519">
        <v>2839.0115598626717</v>
      </c>
      <c r="L9" s="519">
        <v>14523.129290377263</v>
      </c>
      <c r="M9" s="1414">
        <f t="shared" si="0"/>
        <v>0.37875257983656785</v>
      </c>
    </row>
    <row r="10" spans="1:13">
      <c r="A10" s="53">
        <v>2003</v>
      </c>
      <c r="B10" s="519">
        <f>'Output data (results)'!Q13</f>
        <v>17006.150322896752</v>
      </c>
      <c r="C10" s="519">
        <f>'Output data (results)'!R13</f>
        <v>337.0997961258646</v>
      </c>
      <c r="D10" s="519">
        <f>'Output data (results)'!S13</f>
        <v>264.99234564808432</v>
      </c>
      <c r="E10" s="519">
        <f>'Output data (results)'!T13</f>
        <v>2968.0604444646974</v>
      </c>
      <c r="F10" s="519">
        <f>'Output data (results)'!U13</f>
        <v>20576.302909135396</v>
      </c>
      <c r="H10" s="519">
        <v>11815.503726588919</v>
      </c>
      <c r="I10" s="519">
        <v>0</v>
      </c>
      <c r="J10" s="519">
        <v>293.98523080207673</v>
      </c>
      <c r="K10" s="519">
        <v>2875.3619813020655</v>
      </c>
      <c r="L10" s="519">
        <v>14984.85093869306</v>
      </c>
      <c r="M10" s="1414">
        <f t="shared" si="0"/>
        <v>0.37314031306139961</v>
      </c>
    </row>
    <row r="11" spans="1:13">
      <c r="A11" s="53">
        <v>2004</v>
      </c>
      <c r="B11" s="519">
        <f>'Output data (results)'!Q14</f>
        <v>17448.966717541909</v>
      </c>
      <c r="C11" s="519">
        <f>'Output data (results)'!R14</f>
        <v>347.17202402818066</v>
      </c>
      <c r="D11" s="519">
        <f>'Output data (results)'!S14</f>
        <v>268.1470164296091</v>
      </c>
      <c r="E11" s="519">
        <f>'Output data (results)'!T14</f>
        <v>3003.3944973749908</v>
      </c>
      <c r="F11" s="519">
        <f>'Output data (results)'!U14</f>
        <v>21067.680255374686</v>
      </c>
      <c r="H11" s="519">
        <v>12229.217124216619</v>
      </c>
      <c r="I11" s="519">
        <v>0</v>
      </c>
      <c r="J11" s="519">
        <v>297.485054978292</v>
      </c>
      <c r="K11" s="519">
        <v>2909.5924810794709</v>
      </c>
      <c r="L11" s="519">
        <v>15436.294660274381</v>
      </c>
      <c r="M11" s="1414">
        <f t="shared" si="0"/>
        <v>0.36481459566801283</v>
      </c>
    </row>
    <row r="12" spans="1:13">
      <c r="A12" s="53">
        <v>2005</v>
      </c>
      <c r="B12" s="519">
        <f>'Output data (results)'!Q15</f>
        <v>17839.742065859227</v>
      </c>
      <c r="C12" s="519">
        <f>'Output data (results)'!R15</f>
        <v>358.92400176327737</v>
      </c>
      <c r="D12" s="519">
        <f>'Output data (results)'!S15</f>
        <v>271.20974780766511</v>
      </c>
      <c r="E12" s="519">
        <f>'Output data (results)'!T15</f>
        <v>3037.6987782514689</v>
      </c>
      <c r="F12" s="519">
        <f>'Output data (results)'!U15</f>
        <v>21507.574593681638</v>
      </c>
      <c r="H12" s="519">
        <v>12635.361530682268</v>
      </c>
      <c r="I12" s="519">
        <v>0</v>
      </c>
      <c r="J12" s="519">
        <v>300.88288063571031</v>
      </c>
      <c r="K12" s="519">
        <v>2942.8253706630003</v>
      </c>
      <c r="L12" s="519">
        <v>15879.069781980979</v>
      </c>
      <c r="M12" s="1414">
        <f t="shared" si="0"/>
        <v>0.35446061318325411</v>
      </c>
    </row>
    <row r="13" spans="1:13">
      <c r="A13" s="53">
        <v>2006</v>
      </c>
      <c r="B13" s="519">
        <f>'Output data (results)'!Q16</f>
        <v>18181.246931899503</v>
      </c>
      <c r="C13" s="519">
        <f>'Output data (results)'!R16</f>
        <v>371.84816677023417</v>
      </c>
      <c r="D13" s="519">
        <f>'Output data (results)'!S16</f>
        <v>274.27247918572107</v>
      </c>
      <c r="E13" s="519">
        <f>'Output data (results)'!T16</f>
        <v>3072.0030591279478</v>
      </c>
      <c r="F13" s="519">
        <f>'Output data (results)'!U16</f>
        <v>21899.370636983404</v>
      </c>
      <c r="H13" s="519">
        <v>13034.366247930175</v>
      </c>
      <c r="I13" s="519">
        <v>0</v>
      </c>
      <c r="J13" s="519">
        <v>304.28070629312867</v>
      </c>
      <c r="K13" s="519">
        <v>2976.0582602465283</v>
      </c>
      <c r="L13" s="519">
        <v>16314.705214469832</v>
      </c>
      <c r="M13" s="1414">
        <f t="shared" si="0"/>
        <v>0.34230869323709401</v>
      </c>
    </row>
    <row r="14" spans="1:13">
      <c r="A14" s="53">
        <v>2007</v>
      </c>
      <c r="B14" s="519">
        <f>'Output data (results)'!Q17</f>
        <v>18473.409002840006</v>
      </c>
      <c r="C14" s="519">
        <f>'Output data (results)'!R17</f>
        <v>384.86164291880488</v>
      </c>
      <c r="D14" s="519">
        <f>'Output data (results)'!S17</f>
        <v>277.29498707475938</v>
      </c>
      <c r="E14" s="519">
        <f>'Output data (results)'!T17</f>
        <v>3105.8568147396318</v>
      </c>
      <c r="F14" s="519">
        <f>'Output data (results)'!U17</f>
        <v>22241.422447573201</v>
      </c>
      <c r="H14" s="519">
        <v>13426.83686526205</v>
      </c>
      <c r="I14" s="519">
        <v>0</v>
      </c>
      <c r="J14" s="519">
        <v>307.63390759857356</v>
      </c>
      <c r="K14" s="519">
        <v>3008.8546953702357</v>
      </c>
      <c r="L14" s="519">
        <v>16743.325468230862</v>
      </c>
      <c r="M14" s="1414">
        <f t="shared" si="0"/>
        <v>0.32837544666825857</v>
      </c>
    </row>
    <row r="15" spans="1:13">
      <c r="A15" s="53">
        <v>2008</v>
      </c>
      <c r="B15" s="519">
        <f>'Output data (results)'!Q18</f>
        <v>18712.914032230281</v>
      </c>
      <c r="C15" s="519">
        <f>'Output data (results)'!R18</f>
        <v>393.72529523414124</v>
      </c>
      <c r="D15" s="519">
        <f>'Output data (results)'!S18</f>
        <v>280.37495709096584</v>
      </c>
      <c r="E15" s="519">
        <f>'Output data (results)'!T18</f>
        <v>3140.3541778724511</v>
      </c>
      <c r="F15" s="519">
        <f>'Output data (results)'!U18</f>
        <v>22527.368462427836</v>
      </c>
      <c r="H15" s="519">
        <v>13813.037752763516</v>
      </c>
      <c r="I15" s="519">
        <v>0</v>
      </c>
      <c r="J15" s="519">
        <v>311.05085797826627</v>
      </c>
      <c r="K15" s="519">
        <v>3042.274636865116</v>
      </c>
      <c r="L15" s="519">
        <v>17166.363247606896</v>
      </c>
      <c r="M15" s="1414">
        <f t="shared" si="0"/>
        <v>0.31229708573062492</v>
      </c>
    </row>
    <row r="16" spans="1:13">
      <c r="A16" s="53">
        <v>2009</v>
      </c>
      <c r="B16" s="519">
        <f>'Output data (results)'!Q19</f>
        <v>18889.407711647676</v>
      </c>
      <c r="C16" s="519">
        <f>'Output data (results)'!R19</f>
        <v>392.01821325881275</v>
      </c>
      <c r="D16" s="519">
        <f>'Output data (results)'!S19</f>
        <v>283.40321119272096</v>
      </c>
      <c r="E16" s="519">
        <f>'Output data (results)'!T19</f>
        <v>3174.2722942362484</v>
      </c>
      <c r="F16" s="519">
        <f>'Output data (results)'!U19</f>
        <v>22739.10143033546</v>
      </c>
      <c r="H16" s="519">
        <v>14192.753023342679</v>
      </c>
      <c r="I16" s="519">
        <v>0</v>
      </c>
      <c r="J16" s="519">
        <v>314.41043419113589</v>
      </c>
      <c r="K16" s="519">
        <v>3075.1334226259405</v>
      </c>
      <c r="L16" s="519">
        <v>17582.296880159753</v>
      </c>
      <c r="M16" s="1414">
        <f t="shared" si="0"/>
        <v>0.29329527224595775</v>
      </c>
    </row>
    <row r="17" spans="1:13">
      <c r="A17" s="53">
        <v>2010</v>
      </c>
      <c r="B17" s="519">
        <f>'Output data (results)'!Q20</f>
        <v>18987.777525853995</v>
      </c>
      <c r="C17" s="519">
        <f>'Output data (results)'!R20</f>
        <v>451.69435880392302</v>
      </c>
      <c r="D17" s="519">
        <f>'Output data (results)'!S20</f>
        <v>289.10958635758124</v>
      </c>
      <c r="E17" s="519">
        <f>'Output data (results)'!T20</f>
        <v>3209.670707898656</v>
      </c>
      <c r="F17" s="519">
        <f>'Output data (results)'!U20</f>
        <v>22938.252178914157</v>
      </c>
      <c r="H17" s="519">
        <v>14563.494113324392</v>
      </c>
      <c r="I17" s="519">
        <v>0</v>
      </c>
      <c r="J17" s="519">
        <v>317.91663327477596</v>
      </c>
      <c r="K17" s="519">
        <v>3109.4262730404635</v>
      </c>
      <c r="L17" s="519">
        <v>17990.837019639632</v>
      </c>
      <c r="M17" s="1414">
        <f t="shared" si="0"/>
        <v>0.27499638587541525</v>
      </c>
    </row>
    <row r="18" spans="1:13">
      <c r="A18" s="53">
        <v>2011</v>
      </c>
      <c r="B18" s="519">
        <f>'Output data (results)'!Q21</f>
        <v>18969.51467851549</v>
      </c>
      <c r="C18" s="519">
        <f>'Output data (results)'!R21</f>
        <v>482.8183998310966</v>
      </c>
      <c r="D18" s="519">
        <f>'Output data (results)'!S21</f>
        <v>301.9056170360725</v>
      </c>
      <c r="E18" s="519">
        <f>'Output data (results)'!T21</f>
        <v>3332.0204976663595</v>
      </c>
      <c r="F18" s="519">
        <f>'Output data (results)'!U21</f>
        <v>23086.259193049016</v>
      </c>
      <c r="H18" s="519">
        <v>14935.214484849848</v>
      </c>
      <c r="I18" s="519">
        <v>0</v>
      </c>
      <c r="J18" s="519">
        <v>330.03533228932076</v>
      </c>
      <c r="K18" s="519">
        <v>3227.9548342004782</v>
      </c>
      <c r="L18" s="519">
        <v>18493.204651339649</v>
      </c>
      <c r="M18" s="1414">
        <f t="shared" si="0"/>
        <v>0.24836444674161143</v>
      </c>
    </row>
    <row r="19" spans="1:13">
      <c r="A19" s="53">
        <v>2012</v>
      </c>
      <c r="B19" s="519">
        <f>'Output data (results)'!Q22</f>
        <v>18855.380740418103</v>
      </c>
      <c r="C19" s="519">
        <f>'Output data (results)'!R22</f>
        <v>535.54047074638652</v>
      </c>
      <c r="D19" s="519">
        <f>'Output data (results)'!S22</f>
        <v>306.05640080876935</v>
      </c>
      <c r="E19" s="519">
        <f>'Output data (results)'!T22</f>
        <v>3367.704214952827</v>
      </c>
      <c r="F19" s="519">
        <f>'Output data (results)'!U22</f>
        <v>23064.681826926084</v>
      </c>
      <c r="H19" s="519">
        <v>15332.055571910652</v>
      </c>
      <c r="I19" s="519">
        <v>0</v>
      </c>
      <c r="J19" s="519">
        <v>337.75534518075358</v>
      </c>
      <c r="K19" s="519">
        <v>3303.4614557495461</v>
      </c>
      <c r="L19" s="519">
        <v>18973.272372840955</v>
      </c>
      <c r="M19" s="1414">
        <f t="shared" si="0"/>
        <v>0.21564068515359133</v>
      </c>
    </row>
    <row r="20" spans="1:13">
      <c r="A20" s="53">
        <v>2013</v>
      </c>
      <c r="B20" s="519">
        <f>'Output data (results)'!Q23</f>
        <v>18631.293739812871</v>
      </c>
      <c r="C20" s="519">
        <f>'Output data (results)'!R23</f>
        <v>585.88911445004169</v>
      </c>
      <c r="D20" s="519">
        <f>'Output data (results)'!S23</f>
        <v>310.6538874859516</v>
      </c>
      <c r="E20" s="519">
        <f>'Output data (results)'!T23</f>
        <v>3417.8382529883984</v>
      </c>
      <c r="F20" s="519">
        <f>'Output data (results)'!U23</f>
        <v>22945.674994737259</v>
      </c>
      <c r="H20" s="519">
        <v>15737.951382982099</v>
      </c>
      <c r="I20" s="519">
        <v>0</v>
      </c>
      <c r="J20" s="519">
        <v>339.09407573996157</v>
      </c>
      <c r="K20" s="519">
        <v>3316.555089544182</v>
      </c>
      <c r="L20" s="519">
        <v>19393.600548266244</v>
      </c>
      <c r="M20" s="1414">
        <f t="shared" si="0"/>
        <v>0.18315703871649378</v>
      </c>
    </row>
    <row r="21" spans="1:13">
      <c r="A21" s="53">
        <v>2014</v>
      </c>
      <c r="B21" s="519">
        <f>'Output data (results)'!Q24</f>
        <v>18375.496092484751</v>
      </c>
      <c r="C21" s="519">
        <f>'Output data (results)'!R24</f>
        <v>632.39909881463802</v>
      </c>
      <c r="D21" s="519">
        <f>'Output data (results)'!S24</f>
        <v>314.51894299876597</v>
      </c>
      <c r="E21" s="519">
        <f>'Output data (results)'!T24</f>
        <v>3469.8404041167237</v>
      </c>
      <c r="F21" s="519">
        <f>'Output data (results)'!U24</f>
        <v>22792.25453841488</v>
      </c>
      <c r="H21" s="519">
        <v>16159.429496771412</v>
      </c>
      <c r="I21" s="519">
        <v>0</v>
      </c>
      <c r="J21" s="519">
        <v>344.61474556983836</v>
      </c>
      <c r="K21" s="519">
        <v>3370.550741287776</v>
      </c>
      <c r="L21" s="519">
        <v>19874.594983629024</v>
      </c>
      <c r="M21" s="1414">
        <f t="shared" si="0"/>
        <v>0.14680347233184737</v>
      </c>
    </row>
    <row r="22" spans="1:13">
      <c r="A22" s="53">
        <v>2015</v>
      </c>
      <c r="B22" s="519">
        <f>'Output data (results)'!Q25</f>
        <v>18090.098054530925</v>
      </c>
      <c r="C22" s="519">
        <f>'Output data (results)'!R25</f>
        <v>675.26397591277464</v>
      </c>
      <c r="D22" s="519">
        <f>'Output data (results)'!S25</f>
        <v>317.61605794264813</v>
      </c>
      <c r="E22" s="519">
        <f>'Output data (results)'!T25</f>
        <v>3523.7828087751991</v>
      </c>
      <c r="F22" s="519">
        <f>'Output data (results)'!U25</f>
        <v>22606.760897161545</v>
      </c>
      <c r="H22" s="519">
        <v>16573.286536721545</v>
      </c>
      <c r="I22" s="519">
        <v>0</v>
      </c>
      <c r="J22" s="519">
        <v>350.33941243730874</v>
      </c>
      <c r="K22" s="519">
        <v>3426.5416134191241</v>
      </c>
      <c r="L22" s="519">
        <v>20350.167562577979</v>
      </c>
      <c r="M22" s="1414">
        <f t="shared" si="0"/>
        <v>0.11088819429345761</v>
      </c>
    </row>
    <row r="23" spans="1:13">
      <c r="A23" s="53">
        <v>2016</v>
      </c>
      <c r="B23" s="519">
        <f>'Output data (results)'!Q26</f>
        <v>17777.332903329341</v>
      </c>
      <c r="C23" s="519">
        <f>'Output data (results)'!R26</f>
        <v>714.16152364378365</v>
      </c>
      <c r="D23" s="519">
        <f>'Output data (results)'!S26</f>
        <v>319.90690368827416</v>
      </c>
      <c r="E23" s="519">
        <f>'Output data (results)'!T26</f>
        <v>3579.7412011442502</v>
      </c>
      <c r="F23" s="519">
        <f>'Output data (results)'!U26</f>
        <v>22391.14253180565</v>
      </c>
      <c r="H23" s="519">
        <v>16975.940539472325</v>
      </c>
      <c r="I23" s="519">
        <v>0</v>
      </c>
      <c r="J23" s="519">
        <v>354.44485281887989</v>
      </c>
      <c r="K23" s="519">
        <v>3466.6954237226737</v>
      </c>
      <c r="L23" s="519">
        <v>20797.08081601388</v>
      </c>
      <c r="M23" s="1414">
        <f t="shared" si="0"/>
        <v>7.6648339730657405E-2</v>
      </c>
    </row>
    <row r="24" spans="1:13">
      <c r="A24" s="413">
        <v>2017</v>
      </c>
      <c r="B24" s="471">
        <f>'Output data (results)'!Q27</f>
        <v>17439.252213642416</v>
      </c>
      <c r="C24" s="471">
        <f>'Output data (results)'!R27</f>
        <v>751.39711693352467</v>
      </c>
      <c r="D24" s="471">
        <f>'Output data (results)'!S27</f>
        <v>321.35014174830235</v>
      </c>
      <c r="E24" s="471">
        <f>'Output data (results)'!T27</f>
        <v>3637.7950868788384</v>
      </c>
      <c r="F24" s="471">
        <f>'Output data (results)'!U27</f>
        <v>22149.794559203081</v>
      </c>
      <c r="H24" s="471">
        <v>17365.956871268652</v>
      </c>
      <c r="I24" s="471">
        <v>0</v>
      </c>
      <c r="J24" s="471">
        <v>360.18226950119993</v>
      </c>
      <c r="K24" s="471">
        <v>3522.810997128257</v>
      </c>
      <c r="L24" s="471">
        <v>21248.950137898111</v>
      </c>
      <c r="M24" s="1414">
        <f t="shared" si="0"/>
        <v>4.2394773175089148E-2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89"/>
      <c r="C3" s="1789"/>
      <c r="E3" s="1229"/>
      <c r="J3" s="1229"/>
      <c r="K3" s="1229"/>
      <c r="M3" s="1229"/>
      <c r="R3" s="1229"/>
      <c r="S3" s="1229"/>
      <c r="T3" s="1229"/>
      <c r="U3" s="1229"/>
      <c r="V3" s="1229"/>
      <c r="W3" s="1229"/>
      <c r="X3" s="1229"/>
      <c r="AL3" s="545" t="s">
        <v>522</v>
      </c>
    </row>
    <row r="4" spans="1:54" ht="50.45"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27.460951567532778</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27.460951567532778</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27.460951567532778</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27.460951567532778</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27.460951567532778</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27.460951567532778</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27.460951567532778</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27.460951567532778</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27.460951567532778</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27.460951567532778</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27.460951567532778</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27.460951567532778</v>
      </c>
      <c r="AB17" s="236">
        <f>'Input data'!L61</f>
        <v>16465.434945113044</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14565.930006805076</v>
      </c>
      <c r="AT17" s="775">
        <f t="shared" si="12"/>
        <v>1144.1933931347412</v>
      </c>
      <c r="AU17" s="775">
        <f t="shared" si="13"/>
        <v>318.93655803774374</v>
      </c>
      <c r="AV17" s="419">
        <f t="shared" si="14"/>
        <v>0</v>
      </c>
      <c r="AW17" s="775">
        <f t="shared" si="15"/>
        <v>436.37498713548467</v>
      </c>
      <c r="AX17" s="530">
        <f t="shared" si="16"/>
        <v>16465.434945113044</v>
      </c>
      <c r="AZ17" s="684">
        <f t="shared" si="22"/>
        <v>20.892628121519049</v>
      </c>
      <c r="BA17" s="417">
        <f t="shared" si="17"/>
        <v>0.13329790572018685</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27.460951567532778</v>
      </c>
      <c r="AB18" s="236">
        <f>'Input data'!L62</f>
        <v>17482.650267105408</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15465.796134325021</v>
      </c>
      <c r="AT18" s="775">
        <f t="shared" si="12"/>
        <v>1214.8803233433193</v>
      </c>
      <c r="AU18" s="775">
        <f t="shared" si="13"/>
        <v>338.64008574053241</v>
      </c>
      <c r="AV18" s="419">
        <f t="shared" si="14"/>
        <v>0</v>
      </c>
      <c r="AW18" s="775">
        <f t="shared" si="15"/>
        <v>463.33372369653625</v>
      </c>
      <c r="AX18" s="530">
        <f t="shared" si="16"/>
        <v>17482.650267105411</v>
      </c>
      <c r="AZ18" s="684">
        <f t="shared" si="22"/>
        <v>22.029149443233415</v>
      </c>
      <c r="BA18" s="417">
        <f t="shared" si="17"/>
        <v>0.13283100083125568</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27.460951567532778</v>
      </c>
      <c r="AB19" s="236">
        <f>'Input data'!L63</f>
        <v>18771.753202357526</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16606.184055387643</v>
      </c>
      <c r="AT19" s="775">
        <f t="shared" si="12"/>
        <v>1304.4608941878116</v>
      </c>
      <c r="AU19" s="775">
        <f t="shared" si="13"/>
        <v>363.61009439783123</v>
      </c>
      <c r="AV19" s="419">
        <f t="shared" si="14"/>
        <v>0</v>
      </c>
      <c r="AW19" s="775">
        <f t="shared" si="15"/>
        <v>497.49815838424058</v>
      </c>
      <c r="AX19" s="530">
        <f t="shared" si="16"/>
        <v>18771.753202357526</v>
      </c>
      <c r="AZ19" s="684">
        <f t="shared" si="22"/>
        <v>23.437558378207527</v>
      </c>
      <c r="BA19" s="417">
        <f t="shared" si="17"/>
        <v>0.13221215845679188</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27.460951567532778</v>
      </c>
      <c r="AB20" s="236">
        <f>'Input data'!L64</f>
        <v>20262.189422068226</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17924.678812937709</v>
      </c>
      <c r="AT20" s="775">
        <f t="shared" si="12"/>
        <v>1408.0322411438087</v>
      </c>
      <c r="AU20" s="775">
        <f t="shared" si="13"/>
        <v>392.47994201946381</v>
      </c>
      <c r="AV20" s="419">
        <f t="shared" si="14"/>
        <v>0</v>
      </c>
      <c r="AW20" s="775">
        <f t="shared" si="15"/>
        <v>536.998425967245</v>
      </c>
      <c r="AX20" s="530">
        <f t="shared" si="16"/>
        <v>20262.18942206823</v>
      </c>
      <c r="AZ20" s="684">
        <f t="shared" si="22"/>
        <v>25.047300597640231</v>
      </c>
      <c r="BA20" s="417">
        <f t="shared" si="17"/>
        <v>0.13153245122771065</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27.460951567532778</v>
      </c>
      <c r="AB21" s="236">
        <f>'Input data'!L65</f>
        <v>21502.794818695162</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19022.164025661834</v>
      </c>
      <c r="AT21" s="775">
        <f t="shared" si="12"/>
        <v>1494.2426876360921</v>
      </c>
      <c r="AU21" s="775">
        <f t="shared" si="13"/>
        <v>416.51055016326393</v>
      </c>
      <c r="AV21" s="419">
        <f t="shared" si="14"/>
        <v>0</v>
      </c>
      <c r="AW21" s="775">
        <f t="shared" si="15"/>
        <v>569.87755523397425</v>
      </c>
      <c r="AX21" s="530">
        <f t="shared" si="16"/>
        <v>21502.794818695165</v>
      </c>
      <c r="AZ21" s="684">
        <f t="shared" si="22"/>
        <v>26.407211993989161</v>
      </c>
      <c r="BA21" s="417">
        <f t="shared" si="17"/>
        <v>0.1310821539540048</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27.460951567532778</v>
      </c>
      <c r="AB22" s="236">
        <f>'Input data'!L66</f>
        <v>22457.155138769358</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19866.426304175082</v>
      </c>
      <c r="AT22" s="775">
        <f t="shared" si="12"/>
        <v>1560.5617843704879</v>
      </c>
      <c r="AU22" s="775">
        <f t="shared" si="13"/>
        <v>434.99657234408727</v>
      </c>
      <c r="AV22" s="419">
        <f t="shared" si="14"/>
        <v>0</v>
      </c>
      <c r="AW22" s="775">
        <f t="shared" si="15"/>
        <v>595.17047787970125</v>
      </c>
      <c r="AX22" s="530">
        <f t="shared" si="16"/>
        <v>22457.155138769362</v>
      </c>
      <c r="AZ22" s="684">
        <f t="shared" si="22"/>
        <v>27.515678969129361</v>
      </c>
      <c r="BA22" s="417">
        <f t="shared" si="17"/>
        <v>0.13092294050631834</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27.460951567532778</v>
      </c>
      <c r="AB23" s="236">
        <f>'Input data'!L67</f>
        <v>24073.30136251908</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21296.128759917843</v>
      </c>
      <c r="AT23" s="775">
        <f t="shared" si="12"/>
        <v>1672.8687982889348</v>
      </c>
      <c r="AU23" s="775">
        <f t="shared" si="13"/>
        <v>466.30143101357652</v>
      </c>
      <c r="AV23" s="419">
        <f t="shared" si="14"/>
        <v>0</v>
      </c>
      <c r="AW23" s="775">
        <f t="shared" si="15"/>
        <v>638.00237329872652</v>
      </c>
      <c r="AX23" s="530">
        <f t="shared" si="16"/>
        <v>24073.30136251908</v>
      </c>
      <c r="AZ23" s="684">
        <f t="shared" si="22"/>
        <v>29.287560232120679</v>
      </c>
      <c r="BA23" s="417">
        <f t="shared" si="17"/>
        <v>0.13043163535117558</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27.460951567532778</v>
      </c>
      <c r="AB24" s="236">
        <f>'Input data'!L68</f>
        <v>25073.17264951922</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22180.651715479413</v>
      </c>
      <c r="AT24" s="775">
        <f t="shared" si="12"/>
        <v>1742.3504806364908</v>
      </c>
      <c r="AU24" s="775">
        <f t="shared" si="13"/>
        <v>485.6690036176177</v>
      </c>
      <c r="AV24" s="419">
        <f t="shared" si="14"/>
        <v>0</v>
      </c>
      <c r="AW24" s="775">
        <f t="shared" si="15"/>
        <v>664.50144978569938</v>
      </c>
      <c r="AX24" s="530">
        <f t="shared" si="16"/>
        <v>25073.172649519223</v>
      </c>
      <c r="AZ24" s="684">
        <f t="shared" si="22"/>
        <v>30.444299896896023</v>
      </c>
      <c r="BA24" s="417">
        <f t="shared" si="17"/>
        <v>0.13029520786975307</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27.460951567532778</v>
      </c>
      <c r="AB25" s="236">
        <f>'Input data'!L69</f>
        <v>26255.580999972663</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23226.653678353676</v>
      </c>
      <c r="AT25" s="775">
        <f t="shared" si="12"/>
        <v>1824.5167779184048</v>
      </c>
      <c r="AU25" s="775">
        <f t="shared" si="13"/>
        <v>508.5723311486426</v>
      </c>
      <c r="AV25" s="419">
        <f t="shared" si="14"/>
        <v>0</v>
      </c>
      <c r="AW25" s="775">
        <f t="shared" si="15"/>
        <v>695.83821255194221</v>
      </c>
      <c r="AX25" s="530">
        <f t="shared" si="16"/>
        <v>26255.580999972666</v>
      </c>
      <c r="AZ25" s="684">
        <f t="shared" si="22"/>
        <v>31.784709963658266</v>
      </c>
      <c r="BA25" s="417">
        <f t="shared" si="17"/>
        <v>0.13008623074061923</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27.460951567532778</v>
      </c>
      <c r="AB26" s="236">
        <f>'Input data'!L70</f>
        <v>27633.650888912205</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24445.745042395454</v>
      </c>
      <c r="AT26" s="775">
        <f t="shared" si="12"/>
        <v>1920.2797181297437</v>
      </c>
      <c r="AU26" s="775">
        <f t="shared" si="13"/>
        <v>535.26563555140808</v>
      </c>
      <c r="AV26" s="419">
        <f t="shared" si="14"/>
        <v>0</v>
      </c>
      <c r="AW26" s="775">
        <f t="shared" si="15"/>
        <v>732.36049283560237</v>
      </c>
      <c r="AX26" s="530">
        <f t="shared" si="16"/>
        <v>27633.650888912209</v>
      </c>
      <c r="AZ26" s="684">
        <f t="shared" si="22"/>
        <v>33.32191490744021</v>
      </c>
      <c r="BA26" s="417">
        <f t="shared" si="17"/>
        <v>0.12981122670283668</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27.460951567532778</v>
      </c>
      <c r="AB27" s="236">
        <f>'Input data'!L71</f>
        <v>28816.086638901856</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25491.77124390829</v>
      </c>
      <c r="AT27" s="775">
        <f t="shared" si="12"/>
        <v>2002.4479194226001</v>
      </c>
      <c r="AU27" s="775">
        <f t="shared" si="13"/>
        <v>558.16949381325173</v>
      </c>
      <c r="AV27" s="419">
        <f t="shared" si="14"/>
        <v>0</v>
      </c>
      <c r="AW27" s="775">
        <f t="shared" si="15"/>
        <v>763.69798175771643</v>
      </c>
      <c r="AX27" s="530">
        <f t="shared" si="16"/>
        <v>28816.086638901859</v>
      </c>
      <c r="AZ27" s="684">
        <f t="shared" si="22"/>
        <v>40.719301107501856</v>
      </c>
      <c r="BA27" s="417">
        <f t="shared" si="17"/>
        <v>0.14010452374052471</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27.460951567532778</v>
      </c>
      <c r="AB28" s="236">
        <f>'Input data'!L72</f>
        <v>29292.924302304073</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25913.599398031034</v>
      </c>
      <c r="AT28" s="775">
        <f t="shared" si="12"/>
        <v>2035.5836674839993</v>
      </c>
      <c r="AU28" s="775">
        <f t="shared" si="13"/>
        <v>567.40587072131518</v>
      </c>
      <c r="AV28" s="419">
        <f t="shared" si="14"/>
        <v>0</v>
      </c>
      <c r="AW28" s="775">
        <f t="shared" si="15"/>
        <v>776.33536606772623</v>
      </c>
      <c r="AX28" s="530">
        <f t="shared" si="16"/>
        <v>29292.924302304076</v>
      </c>
      <c r="AZ28" s="684">
        <f t="shared" si="22"/>
        <v>41.472100384104081</v>
      </c>
      <c r="BA28" s="417">
        <f t="shared" si="17"/>
        <v>0.1402186064070666</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27.460951567532778</v>
      </c>
      <c r="AB29" s="236">
        <f>'Input data'!L73</f>
        <v>30632.196160183299</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27098.368595260319</v>
      </c>
      <c r="AT29" s="775">
        <f t="shared" si="12"/>
        <v>2128.6505082024414</v>
      </c>
      <c r="AU29" s="775">
        <f t="shared" si="13"/>
        <v>593.3476547101792</v>
      </c>
      <c r="AV29" s="419">
        <f t="shared" si="14"/>
        <v>0</v>
      </c>
      <c r="AW29" s="775">
        <f t="shared" si="15"/>
        <v>811.82940201036138</v>
      </c>
      <c r="AX29" s="530">
        <f t="shared" si="16"/>
        <v>30632.196160183299</v>
      </c>
      <c r="AZ29" s="684">
        <f t="shared" si="22"/>
        <v>43.090493720983304</v>
      </c>
      <c r="BA29" s="417">
        <f t="shared" si="17"/>
        <v>0.13983332648956898</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27.460951567532778</v>
      </c>
      <c r="AB30" s="236">
        <f>'Input data'!L74</f>
        <v>32504.146350132454</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28754.3646581592</v>
      </c>
      <c r="AT30" s="775">
        <f t="shared" si="12"/>
        <v>2258.7335000430462</v>
      </c>
      <c r="AU30" s="775">
        <f t="shared" si="13"/>
        <v>629.60745303258454</v>
      </c>
      <c r="AV30" s="419">
        <f t="shared" si="14"/>
        <v>0</v>
      </c>
      <c r="AW30" s="775">
        <f t="shared" si="15"/>
        <v>861.44073889762524</v>
      </c>
      <c r="AX30" s="530">
        <f t="shared" si="16"/>
        <v>32504.146350132458</v>
      </c>
      <c r="AZ30" s="684">
        <f t="shared" si="22"/>
        <v>45.243671967132464</v>
      </c>
      <c r="BA30" s="417">
        <f t="shared" si="17"/>
        <v>0.13919486508407744</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27.460951567532778</v>
      </c>
      <c r="AB31" s="236">
        <f>'Input data'!L75</f>
        <v>33055.237306875191</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29241.880009563898</v>
      </c>
      <c r="AT31" s="775">
        <f t="shared" si="12"/>
        <v>2297.0291559928141</v>
      </c>
      <c r="AU31" s="775">
        <f t="shared" si="13"/>
        <v>640.28212111728169</v>
      </c>
      <c r="AV31" s="419">
        <f t="shared" si="14"/>
        <v>0</v>
      </c>
      <c r="AW31" s="775">
        <f t="shared" si="15"/>
        <v>876.04602020120046</v>
      </c>
      <c r="AX31" s="530">
        <f t="shared" si="16"/>
        <v>33055.237306875199</v>
      </c>
      <c r="AZ31" s="684">
        <f t="shared" si="22"/>
        <v>46.0780975572752</v>
      </c>
      <c r="BA31" s="417">
        <f t="shared" si="17"/>
        <v>0.13928373104844002</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27.460951567532778</v>
      </c>
      <c r="AB32" s="236">
        <f>'Input data'!L76</f>
        <v>33798.948431101897</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29899.794253364893</v>
      </c>
      <c r="AT32" s="775">
        <f t="shared" si="12"/>
        <v>2348.7101080950588</v>
      </c>
      <c r="AU32" s="775">
        <f t="shared" si="13"/>
        <v>654.68785451733663</v>
      </c>
      <c r="AV32" s="419">
        <f t="shared" si="14"/>
        <v>0</v>
      </c>
      <c r="AW32" s="775">
        <f t="shared" si="15"/>
        <v>895.75621512461294</v>
      </c>
      <c r="AX32" s="530">
        <f t="shared" si="16"/>
        <v>33798.948431101904</v>
      </c>
      <c r="AZ32" s="684">
        <f t="shared" si="22"/>
        <v>47.106196603501907</v>
      </c>
      <c r="BA32" s="417">
        <f t="shared" si="17"/>
        <v>0.13927262834311044</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27.460951567532778</v>
      </c>
      <c r="AB33" s="236">
        <f>'Input data'!L77</f>
        <v>33767.164733479352</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29871.677224177951</v>
      </c>
      <c r="AT33" s="775">
        <f t="shared" si="12"/>
        <v>2346.5014390285969</v>
      </c>
      <c r="AU33" s="775">
        <f t="shared" si="13"/>
        <v>654.07220220355089</v>
      </c>
      <c r="AV33" s="419">
        <f t="shared" si="14"/>
        <v>0</v>
      </c>
      <c r="AW33" s="775">
        <f t="shared" si="15"/>
        <v>894.913868069258</v>
      </c>
      <c r="AX33" s="530">
        <f t="shared" si="16"/>
        <v>33767.164733479352</v>
      </c>
      <c r="AZ33" s="684">
        <f t="shared" si="22"/>
        <v>47.357747539279359</v>
      </c>
      <c r="BA33" s="417">
        <f t="shared" si="17"/>
        <v>0.13965199812292517</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27.460951567532778</v>
      </c>
      <c r="AB34" s="236">
        <f>'Input data'!L78</f>
        <v>34785.092448799973</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30772.173561066265</v>
      </c>
      <c r="AT34" s="775">
        <f t="shared" si="12"/>
        <v>2417.2378738960088</v>
      </c>
      <c r="AU34" s="775">
        <f t="shared" si="13"/>
        <v>673.78952901197147</v>
      </c>
      <c r="AV34" s="419">
        <f t="shared" si="14"/>
        <v>0</v>
      </c>
      <c r="AW34" s="775">
        <f t="shared" si="15"/>
        <v>921.89148482573046</v>
      </c>
      <c r="AX34" s="530">
        <f t="shared" si="16"/>
        <v>34785.09244879998</v>
      </c>
      <c r="AZ34" s="684">
        <f t="shared" si="22"/>
        <v>48.664802975299978</v>
      </c>
      <c r="BA34" s="417">
        <f t="shared" si="17"/>
        <v>0.1395024859440904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27.460951567532778</v>
      </c>
      <c r="AB35" s="236">
        <f>'Input data'!L79</f>
        <v>36103.622704079455</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31938.593972933733</v>
      </c>
      <c r="AT35" s="775">
        <f t="shared" si="12"/>
        <v>2508.8633676511445</v>
      </c>
      <c r="AU35" s="775">
        <f t="shared" si="13"/>
        <v>699.32954679402701</v>
      </c>
      <c r="AV35" s="419">
        <f t="shared" si="14"/>
        <v>0</v>
      </c>
      <c r="AW35" s="775">
        <f t="shared" si="15"/>
        <v>956.83581670055298</v>
      </c>
      <c r="AX35" s="530">
        <f t="shared" si="16"/>
        <v>36103.622704079455</v>
      </c>
      <c r="AZ35" s="684">
        <f t="shared" si="22"/>
        <v>50.291946790379455</v>
      </c>
      <c r="BA35" s="417">
        <f t="shared" si="17"/>
        <v>0.13924085256817495</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27.460951567532778</v>
      </c>
      <c r="AB36" s="236">
        <f>'Input data'!L80</f>
        <v>38493.893762526277</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34053.115760586959</v>
      </c>
      <c r="AT36" s="775">
        <f t="shared" si="12"/>
        <v>2674.9648014725308</v>
      </c>
      <c r="AU36" s="775">
        <f t="shared" si="13"/>
        <v>745.62925443609743</v>
      </c>
      <c r="AV36" s="419">
        <f t="shared" si="14"/>
        <v>0</v>
      </c>
      <c r="AW36" s="775">
        <f t="shared" si="15"/>
        <v>1020.1839460306945</v>
      </c>
      <c r="AX36" s="530">
        <f t="shared" si="16"/>
        <v>38493.893762526284</v>
      </c>
      <c r="AZ36" s="684">
        <f t="shared" si="22"/>
        <v>53.016636979326286</v>
      </c>
      <c r="BA36" s="417">
        <f t="shared" si="17"/>
        <v>0.13854757796432124</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27.460951567532778</v>
      </c>
      <c r="AB37" s="236">
        <f>'Input data'!L81</f>
        <v>40557.450329484134</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35878.613879500132</v>
      </c>
      <c r="AT37" s="775">
        <f t="shared" si="12"/>
        <v>2818.3626405301484</v>
      </c>
      <c r="AU37" s="775">
        <f t="shared" si="13"/>
        <v>785.60048088566418</v>
      </c>
      <c r="AV37" s="419">
        <f t="shared" si="14"/>
        <v>0</v>
      </c>
      <c r="AW37" s="775">
        <f t="shared" si="15"/>
        <v>1074.8733285681928</v>
      </c>
      <c r="AX37" s="530">
        <f t="shared" si="16"/>
        <v>40557.450329484142</v>
      </c>
      <c r="AZ37" s="684">
        <f t="shared" si="22"/>
        <v>55.437785025984148</v>
      </c>
      <c r="BA37" s="417">
        <f t="shared" si="17"/>
        <v>0.13808097465827857</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27.460951567532778</v>
      </c>
      <c r="AB38" s="236">
        <f>'Input data'!L82</f>
        <v>40401.956808779127</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35741.058585840969</v>
      </c>
      <c r="AT38" s="775">
        <f t="shared" si="12"/>
        <v>2807.5572983294105</v>
      </c>
      <c r="AU38" s="775">
        <f t="shared" si="13"/>
        <v>782.58856116072877</v>
      </c>
      <c r="AV38" s="419">
        <f t="shared" si="14"/>
        <v>0</v>
      </c>
      <c r="AW38" s="775">
        <f t="shared" si="15"/>
        <v>1070.7523634480192</v>
      </c>
      <c r="AX38" s="530">
        <f t="shared" si="16"/>
        <v>40401.956808779127</v>
      </c>
      <c r="AZ38" s="684">
        <f t="shared" si="22"/>
        <v>55.659895468379133</v>
      </c>
      <c r="BA38" s="417">
        <f t="shared" si="17"/>
        <v>0.13856450663368006</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27.460951567532778</v>
      </c>
      <c r="AB39" s="236">
        <f>'Input data'!L83</f>
        <v>39655.91670672669</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35081.084042502793</v>
      </c>
      <c r="AT39" s="775">
        <f t="shared" si="12"/>
        <v>2755.7145040984988</v>
      </c>
      <c r="AU39" s="775">
        <f t="shared" si="13"/>
        <v>768.13771530698159</v>
      </c>
      <c r="AV39" s="419">
        <f t="shared" si="14"/>
        <v>0</v>
      </c>
      <c r="AW39" s="775">
        <f t="shared" si="15"/>
        <v>1050.9804448184229</v>
      </c>
      <c r="AX39" s="530">
        <f t="shared" si="16"/>
        <v>39655.916706726697</v>
      </c>
      <c r="AZ39" s="684">
        <f t="shared" si="22"/>
        <v>55.309891879926695</v>
      </c>
      <c r="BA39" s="417">
        <f t="shared" si="17"/>
        <v>0.13931735241125037</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27.460951567532778</v>
      </c>
      <c r="AB40" s="236">
        <f>'Input data'!L84</f>
        <v>41678.017468216567</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36869.908829503678</v>
      </c>
      <c r="AT40" s="775">
        <f t="shared" si="12"/>
        <v>2896.2315532540174</v>
      </c>
      <c r="AU40" s="775">
        <f t="shared" si="13"/>
        <v>807.30594007753314</v>
      </c>
      <c r="AV40" s="419">
        <f t="shared" si="14"/>
        <v>0</v>
      </c>
      <c r="AW40" s="775">
        <f t="shared" si="15"/>
        <v>1104.5711453813433</v>
      </c>
      <c r="AX40" s="530">
        <f t="shared" si="16"/>
        <v>41678.017468216567</v>
      </c>
      <c r="AZ40" s="684">
        <f t="shared" si="22"/>
        <v>57.743301839716565</v>
      </c>
      <c r="BA40" s="417">
        <f t="shared" si="17"/>
        <v>0.13891075254542909</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27.460951567532778</v>
      </c>
      <c r="AB41" s="236">
        <f>'Input data'!L85</f>
        <v>41173.095072187141</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36423.235886824092</v>
      </c>
      <c r="AT41" s="775">
        <f t="shared" si="12"/>
        <v>2861.1441795218034</v>
      </c>
      <c r="AU41" s="775">
        <f t="shared" si="13"/>
        <v>797.52556005097381</v>
      </c>
      <c r="AV41" s="419">
        <f t="shared" si="14"/>
        <v>0</v>
      </c>
      <c r="AW41" s="775">
        <f t="shared" si="15"/>
        <v>1091.1894457902763</v>
      </c>
      <c r="AX41" s="530">
        <f t="shared" si="16"/>
        <v>41173.095072187149</v>
      </c>
      <c r="AZ41" s="684">
        <f t="shared" si="22"/>
        <v>57.661274816587145</v>
      </c>
      <c r="BA41" s="417">
        <f t="shared" si="17"/>
        <v>0.13956498811101672</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27.460951567532778</v>
      </c>
      <c r="AB42" s="236">
        <f>'Input data'!L86</f>
        <v>41180.438202288999</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36429.731890084928</v>
      </c>
      <c r="AT42" s="775">
        <f t="shared" si="12"/>
        <v>2861.6544582344818</v>
      </c>
      <c r="AU42" s="775">
        <f t="shared" si="13"/>
        <v>797.66779696410219</v>
      </c>
      <c r="AV42" s="419">
        <f t="shared" si="14"/>
        <v>0</v>
      </c>
      <c r="AW42" s="775">
        <f t="shared" si="15"/>
        <v>1091.3840570054927</v>
      </c>
      <c r="AX42" s="530">
        <f t="shared" si="16"/>
        <v>41180.438202289006</v>
      </c>
      <c r="AZ42" s="684">
        <f t="shared" si="22"/>
        <v>58.096779762589009</v>
      </c>
      <c r="BA42" s="417">
        <f t="shared" si="17"/>
        <v>0.14000732325446186</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27.460951567532778</v>
      </c>
      <c r="AB43" s="236">
        <f>'Input data'!L87</f>
        <v>42045.530171766623</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37195.024098815811</v>
      </c>
      <c r="AT43" s="775">
        <f t="shared" si="12"/>
        <v>2921.7702413419302</v>
      </c>
      <c r="AU43" s="775">
        <f t="shared" si="13"/>
        <v>814.4246853215019</v>
      </c>
      <c r="AV43" s="419">
        <f t="shared" si="14"/>
        <v>0</v>
      </c>
      <c r="AW43" s="775">
        <f t="shared" si="15"/>
        <v>1114.3111462873856</v>
      </c>
      <c r="AX43" s="530">
        <f t="shared" si="16"/>
        <v>42045.53017176663</v>
      </c>
      <c r="AZ43" s="684">
        <f t="shared" si="22"/>
        <v>59.389506903666629</v>
      </c>
      <c r="BA43" s="417">
        <f t="shared" si="17"/>
        <v>0.14008032484299338</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27.460951567532778</v>
      </c>
      <c r="AB44" s="236">
        <f>'Input data'!L88</f>
        <v>43811.498169910607</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38757.264412598561</v>
      </c>
      <c r="AT44" s="775">
        <f t="shared" si="12"/>
        <v>3044.488464255528</v>
      </c>
      <c r="AU44" s="775">
        <f t="shared" si="13"/>
        <v>848.63160161678104</v>
      </c>
      <c r="AV44" s="419">
        <f t="shared" si="14"/>
        <v>0</v>
      </c>
      <c r="AW44" s="775">
        <f t="shared" si="15"/>
        <v>1161.1136914397371</v>
      </c>
      <c r="AX44" s="530">
        <f t="shared" si="16"/>
        <v>43811.498169910607</v>
      </c>
      <c r="AZ44" s="684">
        <f t="shared" si="22"/>
        <v>61.574157120310609</v>
      </c>
      <c r="BA44" s="417">
        <f t="shared" si="17"/>
        <v>0.13977886096881795</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27.460951567532778</v>
      </c>
      <c r="AB45" s="236">
        <f>'Input data'!L89</f>
        <v>44860.688987904199</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39685.417241213217</v>
      </c>
      <c r="AT45" s="775">
        <f t="shared" si="12"/>
        <v>3117.397391720102</v>
      </c>
      <c r="AU45" s="775">
        <f t="shared" si="13"/>
        <v>868.95449678056775</v>
      </c>
      <c r="AV45" s="419">
        <f t="shared" si="14"/>
        <v>0</v>
      </c>
      <c r="AW45" s="775">
        <f t="shared" si="15"/>
        <v>1188.9198581903161</v>
      </c>
      <c r="AX45" s="530">
        <f t="shared" si="16"/>
        <v>44860.688987904206</v>
      </c>
      <c r="AZ45" s="684">
        <f t="shared" si="22"/>
        <v>63.025177539204208</v>
      </c>
      <c r="BA45" s="417">
        <f t="shared" si="17"/>
        <v>0.13975636088406027</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27.460951567532778</v>
      </c>
      <c r="AB46" s="236">
        <f>'Input data'!L90</f>
        <v>44718.128144145732</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39559.302669759811</v>
      </c>
      <c r="AT46" s="775">
        <f t="shared" si="12"/>
        <v>3107.4907493452179</v>
      </c>
      <c r="AU46" s="775">
        <f t="shared" si="13"/>
        <v>866.19308385884119</v>
      </c>
      <c r="AV46" s="419">
        <f t="shared" si="14"/>
        <v>0</v>
      </c>
      <c r="AW46" s="775">
        <f t="shared" si="15"/>
        <v>1185.1416411818677</v>
      </c>
      <c r="AX46" s="530">
        <f t="shared" si="16"/>
        <v>44718.128144145732</v>
      </c>
      <c r="AZ46" s="684">
        <f t="shared" si="22"/>
        <v>63.256007504145735</v>
      </c>
      <c r="BA46" s="417">
        <f t="shared" si="17"/>
        <v>0.14016694534198704</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27.460951567532778</v>
      </c>
      <c r="AB47" s="236">
        <f>'Input data'!L91</f>
        <v>44262.79927654843</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39156.501988356089</v>
      </c>
      <c r="AT47" s="775">
        <f t="shared" si="12"/>
        <v>3075.849660983748</v>
      </c>
      <c r="AU47" s="775">
        <f t="shared" si="13"/>
        <v>857.37333374043885</v>
      </c>
      <c r="AV47" s="419">
        <f t="shared" si="14"/>
        <v>0</v>
      </c>
      <c r="AW47" s="775">
        <f t="shared" si="15"/>
        <v>1173.0742934681555</v>
      </c>
      <c r="AX47" s="530">
        <f t="shared" si="16"/>
        <v>44262.79927654843</v>
      </c>
      <c r="AZ47" s="684">
        <f t="shared" si="22"/>
        <v>63.186708908448438</v>
      </c>
      <c r="BA47" s="417">
        <f t="shared" si="17"/>
        <v>0.1407112250054782</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27.460951567532778</v>
      </c>
      <c r="AB48" s="236">
        <f>'Input data'!L92</f>
        <v>43316.878075344706</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38319.705265122502</v>
      </c>
      <c r="AT48" s="775">
        <f t="shared" si="12"/>
        <v>3010.1170039084118</v>
      </c>
      <c r="AU48" s="775">
        <f t="shared" si="13"/>
        <v>839.05077784728985</v>
      </c>
      <c r="AV48" s="419">
        <f t="shared" si="14"/>
        <v>0</v>
      </c>
      <c r="AW48" s="775">
        <f t="shared" si="15"/>
        <v>1148.005028466506</v>
      </c>
      <c r="AX48" s="530">
        <f t="shared" si="16"/>
        <v>43316.878075344706</v>
      </c>
      <c r="AZ48" s="684">
        <f t="shared" si="22"/>
        <v>62.639984086644702</v>
      </c>
      <c r="BA48" s="417">
        <f t="shared" si="17"/>
        <v>0.1414718432914098</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27.460951567532778</v>
      </c>
      <c r="AB49" s="236">
        <f>'Input data'!L93</f>
        <v>43851.200392094019</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38792.386460170703</v>
      </c>
      <c r="AT49" s="775">
        <f t="shared" si="12"/>
        <v>3047.2473965562212</v>
      </c>
      <c r="AU49" s="775">
        <f t="shared" si="13"/>
        <v>849.40063627221764</v>
      </c>
      <c r="AV49" s="419">
        <f t="shared" si="14"/>
        <v>0</v>
      </c>
      <c r="AW49" s="775">
        <f t="shared" si="15"/>
        <v>1162.165899094882</v>
      </c>
      <c r="AX49" s="530">
        <f t="shared" si="16"/>
        <v>43851.200392094033</v>
      </c>
      <c r="AZ49" s="684">
        <f t="shared" si="22"/>
        <v>63.586668890294035</v>
      </c>
      <c r="BA49" s="417">
        <f t="shared" si="17"/>
        <v>0.14163200854413702</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27.460951567532778</v>
      </c>
      <c r="AB50" s="236">
        <f>'Input data'!L94</f>
        <v>45254.439264640125</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40033.743233828303</v>
      </c>
      <c r="AT50" s="775">
        <f t="shared" si="12"/>
        <v>3144.7593452116457</v>
      </c>
      <c r="AU50" s="775">
        <f t="shared" si="13"/>
        <v>876.58146554314135</v>
      </c>
      <c r="AV50" s="419">
        <f t="shared" si="14"/>
        <v>0</v>
      </c>
      <c r="AW50" s="775">
        <f t="shared" si="15"/>
        <v>1199.3552200570384</v>
      </c>
      <c r="AX50" s="530">
        <f t="shared" si="16"/>
        <v>45254.439264640132</v>
      </c>
      <c r="AZ50" s="684">
        <f t="shared" si="22"/>
        <v>65.415963001540135</v>
      </c>
      <c r="BA50" s="417">
        <f t="shared" si="17"/>
        <v>0.14144866716972399</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27.460951567532778</v>
      </c>
      <c r="AB51" s="236">
        <f>'Input data'!L95</f>
        <v>46657.32480828555</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41274.787439730855</v>
      </c>
      <c r="AT51" s="775">
        <f t="shared" si="12"/>
        <v>3242.2467408203324</v>
      </c>
      <c r="AU51" s="775">
        <f t="shared" si="13"/>
        <v>903.75545081001576</v>
      </c>
      <c r="AV51" s="419">
        <f t="shared" si="14"/>
        <v>0</v>
      </c>
      <c r="AW51" s="775">
        <f t="shared" si="15"/>
        <v>1236.5351769243503</v>
      </c>
      <c r="AX51" s="530">
        <f t="shared" si="16"/>
        <v>46657.32480828555</v>
      </c>
      <c r="AZ51" s="684">
        <f t="shared" si="22"/>
        <v>67.259649824285546</v>
      </c>
      <c r="BA51" s="417">
        <f t="shared" si="17"/>
        <v>0.14128831173788578</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27.460951567532778</v>
      </c>
      <c r="AB52" s="236">
        <f>'Input data'!L96</f>
        <v>48663.589290272226</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43049.602870794246</v>
      </c>
      <c r="AT52" s="775">
        <f t="shared" si="12"/>
        <v>3381.6633169886636</v>
      </c>
      <c r="AU52" s="775">
        <f t="shared" si="13"/>
        <v>942.61692580482736</v>
      </c>
      <c r="AV52" s="419">
        <f t="shared" si="14"/>
        <v>0</v>
      </c>
      <c r="AW52" s="775">
        <f t="shared" si="15"/>
        <v>1289.7061766844968</v>
      </c>
      <c r="AX52" s="530">
        <f t="shared" si="16"/>
        <v>48663.589290272233</v>
      </c>
      <c r="AZ52" s="684">
        <f t="shared" si="22"/>
        <v>69.729361290272237</v>
      </c>
      <c r="BA52" s="417">
        <f t="shared" si="17"/>
        <v>0.14093260912815717</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27.460951567532778</v>
      </c>
      <c r="AB53" s="236">
        <f>'Input data'!L97</f>
        <v>49928.843641540858</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44168.893456364494</v>
      </c>
      <c r="AT53" s="775">
        <f t="shared" si="12"/>
        <v>3469.5866347863648</v>
      </c>
      <c r="AU53" s="775">
        <f t="shared" si="13"/>
        <v>967.12498582152705</v>
      </c>
      <c r="AV53" s="419">
        <f t="shared" si="14"/>
        <v>0</v>
      </c>
      <c r="AW53" s="775">
        <f t="shared" si="15"/>
        <v>1323.2385645684767</v>
      </c>
      <c r="AX53" s="530">
        <f t="shared" si="16"/>
        <v>49928.843641540865</v>
      </c>
      <c r="AZ53" s="684">
        <f t="shared" si="22"/>
        <v>71.482288263340862</v>
      </c>
      <c r="BA53" s="417">
        <f t="shared" si="17"/>
        <v>0.1408829984909844</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27.460951567532778</v>
      </c>
      <c r="AB54" s="236">
        <f>'Input data'!L98</f>
        <v>50178.488311604597</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44389.738323374804</v>
      </c>
      <c r="AT54" s="775">
        <f t="shared" si="12"/>
        <v>3486.9345993600559</v>
      </c>
      <c r="AU54" s="775">
        <f t="shared" si="13"/>
        <v>971.96061950311582</v>
      </c>
      <c r="AV54" s="419">
        <f t="shared" si="14"/>
        <v>0</v>
      </c>
      <c r="AW54" s="775">
        <f t="shared" si="15"/>
        <v>1329.854769366628</v>
      </c>
      <c r="AX54" s="530">
        <f t="shared" si="16"/>
        <v>50178.488311604604</v>
      </c>
      <c r="AZ54" s="684">
        <f t="shared" si="22"/>
        <v>72.244884481604601</v>
      </c>
      <c r="BA54" s="417">
        <f t="shared" si="17"/>
        <v>0.14121455512642553</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27.460951567532778</v>
      </c>
      <c r="AB55" s="236">
        <f>'Input data'!L99</f>
        <v>51382.770146880866</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45455.090376301116</v>
      </c>
      <c r="AT55" s="775">
        <f t="shared" si="12"/>
        <v>3570.6208988103026</v>
      </c>
      <c r="AU55" s="775">
        <f t="shared" si="13"/>
        <v>995.28763787406922</v>
      </c>
      <c r="AV55" s="419">
        <f t="shared" si="14"/>
        <v>0</v>
      </c>
      <c r="AW55" s="775">
        <f t="shared" si="15"/>
        <v>1361.7712338953804</v>
      </c>
      <c r="AX55" s="530">
        <f t="shared" si="16"/>
        <v>51382.770146880866</v>
      </c>
      <c r="AZ55" s="684">
        <f t="shared" si="22"/>
        <v>73.987923435780857</v>
      </c>
      <c r="BA55" s="417">
        <f t="shared" si="17"/>
        <v>0.14122183652618508</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27.460951567532778</v>
      </c>
      <c r="AB56" s="471">
        <f>'Input data'!L100</f>
        <v>53540.848279114958</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47364.205752124712</v>
      </c>
      <c r="AT56" s="517">
        <f t="shared" si="12"/>
        <v>3720.5871006751177</v>
      </c>
      <c r="AU56" s="517">
        <f t="shared" si="13"/>
        <v>1037.0897532609786</v>
      </c>
      <c r="AV56" s="471">
        <f t="shared" si="14"/>
        <v>0</v>
      </c>
      <c r="AW56" s="517">
        <f t="shared" si="15"/>
        <v>1418.9656730541546</v>
      </c>
      <c r="AX56" s="534">
        <f t="shared" si="16"/>
        <v>53540.848279114965</v>
      </c>
      <c r="AY56" s="1"/>
      <c r="AZ56" s="1360">
        <f t="shared" si="22"/>
        <v>79.004968279114962</v>
      </c>
      <c r="BA56" s="415">
        <f t="shared" si="17"/>
        <v>0.1426425042938641</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27.460951567532778</v>
      </c>
      <c r="AB57" s="1238">
        <f>'Input data'!L101</f>
        <v>54986.448273776776</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48643.036734134781</v>
      </c>
      <c r="AT57" s="1242">
        <f t="shared" si="12"/>
        <v>3821.0427502538491</v>
      </c>
      <c r="AU57" s="1242">
        <f t="shared" si="13"/>
        <v>1065.0911202539387</v>
      </c>
      <c r="AV57" s="1238">
        <f t="shared" si="14"/>
        <v>0</v>
      </c>
      <c r="AW57" s="1242">
        <f t="shared" si="15"/>
        <v>1457.2776691342117</v>
      </c>
      <c r="AX57" s="744">
        <f t="shared" si="16"/>
        <v>54986.448273776783</v>
      </c>
      <c r="AY57" s="1"/>
      <c r="AZ57" s="1152">
        <f t="shared" si="22"/>
        <v>80.977212573776782</v>
      </c>
      <c r="BA57" s="411">
        <f t="shared" si="17"/>
        <v>0.14252854639972573</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27.460951567532778</v>
      </c>
      <c r="AB58" s="1238">
        <f>'Input data'!L102</f>
        <v>57021.157101691228</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50443.015080921592</v>
      </c>
      <c r="AT58" s="1242">
        <f t="shared" si="12"/>
        <v>3962.4359418466188</v>
      </c>
      <c r="AU58" s="1242">
        <f t="shared" si="13"/>
        <v>1104.5035641005347</v>
      </c>
      <c r="AV58" s="1238">
        <f t="shared" si="14"/>
        <v>0</v>
      </c>
      <c r="AW58" s="1242">
        <f t="shared" si="15"/>
        <v>1511.2025148224911</v>
      </c>
      <c r="AX58" s="744">
        <f t="shared" si="16"/>
        <v>57021.157101691242</v>
      </c>
      <c r="AY58" s="1"/>
      <c r="AZ58" s="1152">
        <f t="shared" si="22"/>
        <v>83.372470191691249</v>
      </c>
      <c r="BA58" s="411">
        <f t="shared" si="17"/>
        <v>0.14211411286636488</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27.460951567532778</v>
      </c>
      <c r="AB59" s="1238">
        <f>'Input data'!L103</f>
        <v>58702.756149453206</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51328.996257455634</v>
      </c>
      <c r="AT59" s="1242">
        <f t="shared" si="12"/>
        <v>4079.2913135246067</v>
      </c>
      <c r="AU59" s="1242">
        <f t="shared" si="13"/>
        <v>1137.076248276845</v>
      </c>
      <c r="AV59" s="1238">
        <f t="shared" si="14"/>
        <v>0</v>
      </c>
      <c r="AW59" s="1242">
        <f t="shared" si="15"/>
        <v>2157.3923301961245</v>
      </c>
      <c r="AX59" s="744">
        <f t="shared" si="16"/>
        <v>58702.756149453213</v>
      </c>
      <c r="AY59" s="1"/>
      <c r="AZ59" s="1152">
        <f t="shared" si="22"/>
        <v>85.391468829453217</v>
      </c>
      <c r="BA59" s="411">
        <f t="shared" si="17"/>
        <v>0.14886150340598339</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27.460951567532778</v>
      </c>
      <c r="AB60" s="1238">
        <f>'Input data'!L104</f>
        <v>61376.404141048792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53037.777959609833</v>
      </c>
      <c r="AT60" s="1242">
        <f t="shared" si="12"/>
        <v>4265.0847880212887</v>
      </c>
      <c r="AU60" s="1242">
        <f t="shared" si="13"/>
        <v>1188.8649857554813</v>
      </c>
      <c r="AV60" s="1238">
        <f t="shared" si="14"/>
        <v>0</v>
      </c>
      <c r="AW60" s="1242">
        <f t="shared" si="15"/>
        <v>2884.6764076621903</v>
      </c>
      <c r="AX60" s="744">
        <f t="shared" si="16"/>
        <v>61376.404141048799</v>
      </c>
      <c r="AY60" s="1"/>
      <c r="AZ60" s="1152">
        <f t="shared" si="22"/>
        <v>88.382839591048807</v>
      </c>
      <c r="BA60" s="411">
        <f t="shared" si="17"/>
        <v>0.15545906122742986</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27.460951567532778</v>
      </c>
      <c r="AB61" s="1238">
        <f>'Input data'!L105</f>
        <v>64615.271549852623</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55174.39288591018</v>
      </c>
      <c r="AT61" s="1242">
        <f t="shared" si="12"/>
        <v>4490.1557140397172</v>
      </c>
      <c r="AU61" s="1242">
        <f t="shared" si="13"/>
        <v>1251.6020605274487</v>
      </c>
      <c r="AV61" s="1238">
        <f t="shared" si="14"/>
        <v>0</v>
      </c>
      <c r="AW61" s="1242">
        <f t="shared" si="15"/>
        <v>3699.1208893752764</v>
      </c>
      <c r="AX61" s="744">
        <f t="shared" si="16"/>
        <v>64615.271549852623</v>
      </c>
      <c r="AY61" s="1"/>
      <c r="AZ61" s="1152">
        <f t="shared" si="22"/>
        <v>91.930170089852609</v>
      </c>
      <c r="BA61" s="411">
        <f t="shared" si="17"/>
        <v>0.16212151415988235</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27.460951567532778</v>
      </c>
      <c r="AB62" s="1238">
        <f>'Input data'!L106</f>
        <v>68236.180623027467</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57566.926354603784</v>
      </c>
      <c r="AT62" s="1242">
        <f t="shared" si="12"/>
        <v>4741.7749547387275</v>
      </c>
      <c r="AU62" s="1242">
        <f t="shared" si="13"/>
        <v>1321.7393074702497</v>
      </c>
      <c r="AV62" s="1238">
        <f t="shared" si="14"/>
        <v>0</v>
      </c>
      <c r="AW62" s="1242">
        <f t="shared" si="15"/>
        <v>4605.7400062147053</v>
      </c>
      <c r="AX62" s="744">
        <f t="shared" si="16"/>
        <v>68236.180623027467</v>
      </c>
      <c r="AY62" s="1"/>
      <c r="AZ62" s="1152">
        <f t="shared" si="22"/>
        <v>95.85954225302747</v>
      </c>
      <c r="BA62" s="411">
        <f t="shared" si="17"/>
        <v>0.16893390281041362</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27.460951567532778</v>
      </c>
      <c r="AB63" s="1238">
        <f>'Input data'!L107</f>
        <v>71893.964634264048</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59915.97239420547</v>
      </c>
      <c r="AT63" s="1242">
        <f t="shared" si="12"/>
        <v>4995.9566579929724</v>
      </c>
      <c r="AU63" s="1242">
        <f t="shared" si="13"/>
        <v>1392.5908243890626</v>
      </c>
      <c r="AV63" s="1238">
        <f t="shared" si="14"/>
        <v>0</v>
      </c>
      <c r="AW63" s="1242">
        <f t="shared" si="15"/>
        <v>5589.4447576765342</v>
      </c>
      <c r="AX63" s="744">
        <f t="shared" si="16"/>
        <v>71893.964634264048</v>
      </c>
      <c r="AY63" s="1"/>
      <c r="AZ63" s="1152">
        <f t="shared" si="22"/>
        <v>99.821738244264054</v>
      </c>
      <c r="BA63" s="411">
        <f t="shared" si="17"/>
        <v>0.17594911961040524</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27.460951567532778</v>
      </c>
      <c r="AB64" s="1238">
        <f>'Input data'!L108</f>
        <v>74188.134649701416</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61067.591793370637</v>
      </c>
      <c r="AT64" s="1242">
        <f t="shared" si="12"/>
        <v>5155.3799701096286</v>
      </c>
      <c r="AU64" s="1242">
        <f t="shared" si="13"/>
        <v>1437.0290485061946</v>
      </c>
      <c r="AV64" s="1238">
        <f t="shared" si="14"/>
        <v>0</v>
      </c>
      <c r="AW64" s="1242">
        <f t="shared" si="15"/>
        <v>6528.1338377149477</v>
      </c>
      <c r="AX64" s="744">
        <f t="shared" si="16"/>
        <v>74188.134649701416</v>
      </c>
      <c r="AY64" s="1"/>
      <c r="AZ64" s="1152">
        <f t="shared" si="22"/>
        <v>102.42610753970142</v>
      </c>
      <c r="BA64" s="411">
        <f t="shared" si="17"/>
        <v>0.18323587496533594</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27.460951567532778</v>
      </c>
      <c r="AB65" s="1238">
        <f>'Input data'!L109</f>
        <v>73047.054863560799</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59379.684905085611</v>
      </c>
      <c r="AT65" s="1242">
        <f t="shared" si="12"/>
        <v>5076.0856206622002</v>
      </c>
      <c r="AU65" s="1242">
        <f t="shared" si="13"/>
        <v>1414.9262579846391</v>
      </c>
      <c r="AV65" s="1238">
        <f t="shared" si="14"/>
        <v>0</v>
      </c>
      <c r="AW65" s="1242">
        <f t="shared" si="15"/>
        <v>7176.3580798283374</v>
      </c>
      <c r="AX65" s="744">
        <f t="shared" si="16"/>
        <v>73047.054863560785</v>
      </c>
      <c r="AY65" s="1"/>
      <c r="AZ65" s="1152">
        <f t="shared" si="22"/>
        <v>101.5900184635608</v>
      </c>
      <c r="BA65" s="411">
        <f t="shared" si="17"/>
        <v>0.19072703176469169</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27.460951567532778</v>
      </c>
      <c r="AB66" s="471">
        <f>'Input data'!L110</f>
        <v>75267.488698967951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60413.278290955328</v>
      </c>
      <c r="AT66" s="517">
        <f t="shared" si="12"/>
        <v>5230.3849594184921</v>
      </c>
      <c r="AU66" s="517">
        <f t="shared" si="13"/>
        <v>1457.9362074439755</v>
      </c>
      <c r="AV66" s="471">
        <f t="shared" si="14"/>
        <v>0</v>
      </c>
      <c r="AW66" s="517">
        <f t="shared" si="15"/>
        <v>8165.8892411501402</v>
      </c>
      <c r="AX66" s="534">
        <f t="shared" si="16"/>
        <v>75267.488698967936</v>
      </c>
      <c r="AY66" s="413"/>
      <c r="AZ66" s="1244">
        <f t="shared" si="22"/>
        <v>103.16584597237897</v>
      </c>
      <c r="BA66" s="415">
        <f t="shared" si="17"/>
        <v>0.20940173779706253</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27.460951567532778</v>
      </c>
      <c r="AB67" s="1238">
        <f>'Input data'!L111</f>
        <v>77739.39958410291</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61600.629018536405</v>
      </c>
      <c r="AT67" s="1242">
        <f t="shared" si="12"/>
        <v>5402.1595959596743</v>
      </c>
      <c r="AU67" s="1242">
        <f t="shared" si="13"/>
        <v>1505.8172838995335</v>
      </c>
      <c r="AV67" s="1238">
        <f t="shared" si="14"/>
        <v>0</v>
      </c>
      <c r="AW67" s="1242">
        <f t="shared" si="15"/>
        <v>9230.7936857072746</v>
      </c>
      <c r="AX67" s="744">
        <f t="shared" si="16"/>
        <v>77739.399584102895</v>
      </c>
      <c r="AY67" s="1"/>
      <c r="AZ67" s="1152">
        <f t="shared" si="22"/>
        <v>105.70160438280803</v>
      </c>
      <c r="BA67" s="411">
        <f t="shared" si="17"/>
        <v>0.22776394474496084</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27.460951567532778</v>
      </c>
      <c r="AB68" s="1238">
        <f>'Input data'!L112</f>
        <v>80104.22710916432</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62653.557011923302</v>
      </c>
      <c r="AT68" s="1242">
        <f t="shared" si="12"/>
        <v>5566.4929427007846</v>
      </c>
      <c r="AU68" s="1242">
        <f t="shared" si="13"/>
        <v>1551.6241486261686</v>
      </c>
      <c r="AV68" s="1238">
        <f t="shared" si="14"/>
        <v>0</v>
      </c>
      <c r="AW68" s="1242">
        <f t="shared" si="15"/>
        <v>10332.553005914071</v>
      </c>
      <c r="AX68" s="744">
        <f t="shared" si="16"/>
        <v>80104.227109164334</v>
      </c>
      <c r="AY68" s="1"/>
      <c r="AZ68" s="1152">
        <f t="shared" si="22"/>
        <v>107.35557026790261</v>
      </c>
      <c r="BA68" s="411">
        <f t="shared" si="17"/>
        <v>0.24523427985890983</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27.460951567532778</v>
      </c>
      <c r="AB69" s="1238">
        <f>'Input data'!L113</f>
        <v>82170.091116537733</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64269.373468006961</v>
      </c>
      <c r="AT69" s="1242">
        <f t="shared" si="12"/>
        <v>5710.0511272389394</v>
      </c>
      <c r="AU69" s="1242">
        <f t="shared" si="13"/>
        <v>1591.6400703483757</v>
      </c>
      <c r="AV69" s="1238">
        <f t="shared" si="14"/>
        <v>0</v>
      </c>
      <c r="AW69" s="1242">
        <f t="shared" si="15"/>
        <v>10599.026450943462</v>
      </c>
      <c r="AX69" s="744">
        <f t="shared" si="16"/>
        <v>82170.091116537747</v>
      </c>
      <c r="AY69" s="1"/>
      <c r="AZ69" s="1152">
        <f t="shared" si="22"/>
        <v>108.80175861526085</v>
      </c>
      <c r="BA69" s="411">
        <f t="shared" si="17"/>
        <v>0.25451431029151472</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27.460951567532778</v>
      </c>
      <c r="AB70" s="1238">
        <f>'Input data'!L114</f>
        <v>83810.779331564147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65552.638488201977</v>
      </c>
      <c r="AT70" s="1242">
        <f t="shared" si="12"/>
        <v>5824.0635795115368</v>
      </c>
      <c r="AU70" s="1242">
        <f t="shared" si="13"/>
        <v>1623.4203090033482</v>
      </c>
      <c r="AV70" s="1238">
        <f t="shared" si="14"/>
        <v>0</v>
      </c>
      <c r="AW70" s="1242">
        <f t="shared" si="15"/>
        <v>10810.656954847289</v>
      </c>
      <c r="AX70" s="744">
        <f t="shared" si="16"/>
        <v>83810.779331564161</v>
      </c>
      <c r="AY70" s="1"/>
      <c r="AZ70" s="1152">
        <f t="shared" si="22"/>
        <v>109.80668637021395</v>
      </c>
      <c r="BA70" s="411">
        <f t="shared" si="17"/>
        <v>0.26323342175927916</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27.460951567532778</v>
      </c>
      <c r="AB71" s="1238">
        <f>'Input data'!L115</f>
        <v>85136.25445375868</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66589.359447048861</v>
      </c>
      <c r="AT71" s="1242">
        <f t="shared" ref="AT71:AT73" si="49">AB71*AD71*AH71</f>
        <v>5916.1716764209095</v>
      </c>
      <c r="AU71" s="1242">
        <f t="shared" ref="AU71:AU73" si="50">AI71*AD71*AB71</f>
        <v>1649.0948493144044</v>
      </c>
      <c r="AV71" s="1238">
        <f t="shared" ref="AV71:AV73" si="51">AE71*AB71</f>
        <v>0</v>
      </c>
      <c r="AW71" s="1242">
        <f t="shared" ref="AW71:AW73" si="52">AF71*AB71</f>
        <v>10981.62848097451</v>
      </c>
      <c r="AX71" s="744">
        <f t="shared" ref="AX71:AX73" si="53">SUM(AS71:AW71)</f>
        <v>85136.254453758695</v>
      </c>
      <c r="AY71" s="1"/>
      <c r="AZ71" s="1152">
        <f t="shared" si="22"/>
        <v>110.47915374996778</v>
      </c>
      <c r="BA71" s="411">
        <f t="shared" ref="BA71:BA73" si="54">(AX71+AQ71-AS71-AL71)/(AQ71+AX71)</f>
        <v>0.2714379030082314</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27.460951567532778</v>
      </c>
      <c r="AB72" s="1238">
        <f>'Input data'!L116</f>
        <v>86075.527873803367</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67324.012572062551</v>
      </c>
      <c r="AT72" s="1242">
        <f t="shared" si="49"/>
        <v>5981.4423750173755</v>
      </c>
      <c r="AU72" s="1242">
        <f t="shared" si="50"/>
        <v>1667.2886372491898</v>
      </c>
      <c r="AV72" s="1238">
        <f t="shared" si="51"/>
        <v>0</v>
      </c>
      <c r="AW72" s="1242">
        <f t="shared" si="52"/>
        <v>11102.784289474255</v>
      </c>
      <c r="AX72" s="744">
        <f t="shared" si="53"/>
        <v>86075.527873803367</v>
      </c>
      <c r="AY72" s="1"/>
      <c r="AZ72" s="1152">
        <f t="shared" ref="AZ72:AZ73" si="59">(AX72+AQ72)*1000/10^6</f>
        <v>110.74694786169555</v>
      </c>
      <c r="BA72" s="411">
        <f t="shared" si="54"/>
        <v>0.27922834786556444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11.77088647148488</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1" t="s">
        <v>556</v>
      </c>
      <c r="B4" s="1897" t="s">
        <v>557</v>
      </c>
      <c r="C4" s="579">
        <v>0.5</v>
      </c>
      <c r="D4" s="116">
        <v>2030</v>
      </c>
      <c r="E4" s="579">
        <f>C4</f>
        <v>0.5</v>
      </c>
      <c r="F4" s="116">
        <f>2017+5</f>
        <v>2022</v>
      </c>
      <c r="G4" s="579">
        <f>E4</f>
        <v>0.5</v>
      </c>
      <c r="H4" s="116">
        <f>F4</f>
        <v>2022</v>
      </c>
      <c r="J4" s="99"/>
      <c r="K4" s="99"/>
    </row>
    <row r="5" spans="1:11">
      <c r="A5" s="1851"/>
      <c r="B5" s="1877"/>
      <c r="C5" s="575">
        <v>0.65</v>
      </c>
      <c r="D5" s="130">
        <v>2040</v>
      </c>
      <c r="E5" s="575">
        <f t="shared" ref="E5:E6" si="0">C5</f>
        <v>0.65</v>
      </c>
      <c r="F5" s="130">
        <f>2017+10</f>
        <v>2027</v>
      </c>
      <c r="G5" s="575">
        <f t="shared" ref="G5:G6" si="1">E5</f>
        <v>0.65</v>
      </c>
      <c r="H5" s="130">
        <f t="shared" ref="H5:H6" si="2">F5</f>
        <v>2027</v>
      </c>
      <c r="J5" s="99"/>
      <c r="K5" s="99"/>
    </row>
    <row r="6" spans="1:11" ht="15.75" thickBot="1">
      <c r="A6" s="1852"/>
      <c r="B6" s="1878"/>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591"/>
      <c r="B28" s="59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5"/>
      <c r="BK75" s="1855"/>
      <c r="BL75" s="1855"/>
      <c r="BM75" s="1855"/>
      <c r="BN75" s="1855"/>
      <c r="BO75" s="1855"/>
      <c r="BP75" s="1855"/>
      <c r="BQ75" s="1855"/>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4" t="s">
        <v>602</v>
      </c>
      <c r="B94" s="1825"/>
      <c r="C94" s="1825"/>
      <c r="D94" s="1826"/>
      <c r="E94" s="1858" t="s">
        <v>600</v>
      </c>
      <c r="F94" s="1859"/>
      <c r="G94" s="1860"/>
      <c r="H94" s="1861" t="s">
        <v>601</v>
      </c>
      <c r="I94" s="1862"/>
      <c r="J94" s="1862"/>
      <c r="K94" s="1863"/>
      <c r="L94" s="1864" t="s">
        <v>598</v>
      </c>
      <c r="M94" s="1844"/>
      <c r="N94" s="1844"/>
      <c r="O94" s="1844"/>
      <c r="P94" s="1845"/>
      <c r="Q94" s="1843" t="s">
        <v>782</v>
      </c>
      <c r="R94" s="1844"/>
      <c r="S94" s="1844"/>
      <c r="T94" s="1844"/>
      <c r="U94" s="1845"/>
      <c r="V94" s="1799" t="s">
        <v>763</v>
      </c>
      <c r="W94" s="1781" t="s">
        <v>608</v>
      </c>
      <c r="X94" s="1865"/>
      <c r="Y94" s="1866" t="s">
        <v>594</v>
      </c>
      <c r="Z94" s="1846" t="s">
        <v>770</v>
      </c>
      <c r="AA94" s="1846"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793" t="s">
        <v>635</v>
      </c>
      <c r="BW94" s="1794"/>
      <c r="BX94" s="1813"/>
      <c r="BY94" s="1793" t="s">
        <v>638</v>
      </c>
      <c r="BZ94" s="1794"/>
      <c r="CA94" s="1795"/>
      <c r="CB94" s="1812" t="s">
        <v>636</v>
      </c>
      <c r="CC94" s="1811"/>
      <c r="CD94" s="1810" t="s">
        <v>639</v>
      </c>
      <c r="CE94" s="1811"/>
      <c r="CG94" s="1802" t="s">
        <v>742</v>
      </c>
      <c r="CH94" s="1803"/>
      <c r="CI94" s="1803"/>
      <c r="CJ94" s="1803"/>
      <c r="CK94" s="1803"/>
      <c r="CL94" s="1803"/>
      <c r="CM94" s="1804"/>
    </row>
    <row r="95" spans="1:91" s="10" customFormat="1" ht="42.6" customHeight="1" thickBot="1">
      <c r="A95" s="1822"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42"/>
      <c r="W95" s="1597" t="s">
        <v>605</v>
      </c>
      <c r="X95" s="1643" t="s">
        <v>576</v>
      </c>
      <c r="Y95" s="1867"/>
      <c r="Z95" s="1847"/>
      <c r="AA95" s="1847"/>
      <c r="AB95" s="1840"/>
      <c r="AC95" s="1849"/>
      <c r="AD95" s="1840"/>
      <c r="AE95" s="1840"/>
      <c r="AF95" s="1896"/>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805" t="s">
        <v>743</v>
      </c>
    </row>
    <row r="96" spans="1:91" ht="16.5" thickBot="1">
      <c r="A96" s="1857"/>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41"/>
      <c r="AC96" s="1849"/>
      <c r="AD96" s="1841"/>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806"/>
    </row>
    <row r="97" spans="1:91">
      <c r="A97" s="127">
        <f>'Input data'!A117</f>
        <v>2017</v>
      </c>
      <c r="B97" s="662">
        <f>'Input data'!B117</f>
        <v>56.521948041648095</v>
      </c>
      <c r="C97" s="236">
        <f>'Input data'!C117</f>
        <v>3186.4145045894702</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3234.8901062179734</v>
      </c>
      <c r="D98" s="1554">
        <f>'Input data'!D118</f>
        <v>48329934.380163118</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108.23671737976915</v>
      </c>
      <c r="BW98" s="114">
        <f t="shared" ref="BW98:BW130" si="65">((AK98-AM98*AK98)+(AC138-AC138*AE138))/(AK98+AC138)</f>
        <v>0.30290241550190622</v>
      </c>
      <c r="BX98" s="1695">
        <f t="shared" si="25"/>
        <v>48.329934380163117</v>
      </c>
      <c r="BY98" s="527">
        <f t="shared" ref="BY98:BY130" si="66">(AK98+AC178)*1000/10^6</f>
        <v>108.23671737976915</v>
      </c>
      <c r="BZ98" s="417">
        <f t="shared" ref="BZ98:BZ130" si="67">((AK98-AM98*AK98)+(AC178-AC178*AE178))/(AK98+AC178)</f>
        <v>0.30290241550190622</v>
      </c>
      <c r="CA98" s="544">
        <f t="shared" si="26"/>
        <v>48.329934380163117</v>
      </c>
      <c r="CB98" s="649">
        <f t="shared" si="27"/>
        <v>2.3712632285903479E-2</v>
      </c>
      <c r="CC98" s="525">
        <f t="shared" ref="CC98:CC130" si="68">W178</f>
        <v>2.2693526094571648E-2</v>
      </c>
      <c r="CD98" s="417">
        <f t="shared" si="28"/>
        <v>2.3712632285903479E-2</v>
      </c>
      <c r="CE98" s="525">
        <f t="shared" ref="CE98:CE130" si="69">W178</f>
        <v>2.2693526094571648E-2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3281.9371885478658</v>
      </c>
      <c r="D99" s="1554">
        <f>'Input data'!D119</f>
        <v>48002205.380408831</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105.25284872894207</v>
      </c>
      <c r="BW99" s="114">
        <f t="shared" si="65"/>
        <v>0.32036117919642376</v>
      </c>
      <c r="BX99" s="1695">
        <f t="shared" si="25"/>
        <v>48.002205380408832</v>
      </c>
      <c r="BY99" s="527">
        <f t="shared" si="66"/>
        <v>105.25284872894207</v>
      </c>
      <c r="BZ99" s="417">
        <f t="shared" si="67"/>
        <v>0.32036117919642376</v>
      </c>
      <c r="CA99" s="544">
        <f t="shared" si="26"/>
        <v>48.002205380408832</v>
      </c>
      <c r="CB99" s="649">
        <f t="shared" si="27"/>
        <v>4.7766344222348933E-2</v>
      </c>
      <c r="CC99" s="525">
        <f t="shared" si="68"/>
        <v>5.7251768615724341E-2</v>
      </c>
      <c r="CD99" s="417">
        <f t="shared" si="28"/>
        <v>4.7766344222348933E-2</v>
      </c>
      <c r="CE99" s="525">
        <f t="shared" si="69"/>
        <v>5.7251768615724341E-2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3041.2887390260316</v>
      </c>
      <c r="D100" s="1554">
        <f>'Input data'!D120</f>
        <v>46272916.150132425</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100.94388136582633</v>
      </c>
      <c r="BW100" s="114">
        <f t="shared" si="65"/>
        <v>0.32814448939748658</v>
      </c>
      <c r="BX100" s="1695">
        <f t="shared" si="25"/>
        <v>46.272916150132424</v>
      </c>
      <c r="BY100" s="527">
        <f t="shared" si="66"/>
        <v>100.94388136582633</v>
      </c>
      <c r="BZ100" s="417">
        <f t="shared" si="67"/>
        <v>0.32814448939748658</v>
      </c>
      <c r="CA100" s="544">
        <f t="shared" si="26"/>
        <v>46.272916150132424</v>
      </c>
      <c r="CB100" s="649">
        <f t="shared" si="27"/>
        <v>7.0040644951311681E-2</v>
      </c>
      <c r="CC100" s="525">
        <f t="shared" si="68"/>
        <v>5.5168827433616396E-2</v>
      </c>
      <c r="CD100" s="417">
        <f t="shared" si="28"/>
        <v>7.0040644951311681E-2</v>
      </c>
      <c r="CE100" s="525">
        <f t="shared" si="69"/>
        <v>5.5168827433616396E-2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59.991580449204264</v>
      </c>
      <c r="C101" s="1552">
        <f>'Input data'!C121</f>
        <v>3124.0453356348257</v>
      </c>
      <c r="D101" s="1554">
        <f>'Input data'!D121</f>
        <v>46867340.754761256</v>
      </c>
      <c r="E101" s="1456">
        <f t="shared" si="29"/>
        <v>0.74936969696969691</v>
      </c>
      <c r="F101" s="1506">
        <f t="shared" si="30"/>
        <v>0.29901212121212117</v>
      </c>
      <c r="G101" s="1511">
        <f>B101*F101*'Input data'!$C$9</f>
        <v>549.0364074270924</v>
      </c>
      <c r="H101" s="1510">
        <f>'Input data'!I121</f>
        <v>424.26313389388866</v>
      </c>
      <c r="I101" s="1511">
        <f>'Input data'!K121</f>
        <v>25452.215928626742</v>
      </c>
      <c r="J101" s="1511">
        <f t="shared" si="77"/>
        <v>9003.6315898476932</v>
      </c>
      <c r="K101" s="1513">
        <f t="shared" si="78"/>
        <v>2824.482697471236</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98.633569695538256</v>
      </c>
      <c r="BW101" s="114">
        <f t="shared" si="65"/>
        <v>0.34810900993045407</v>
      </c>
      <c r="BX101" s="1695">
        <f t="shared" si="25"/>
        <v>46.867340754761258</v>
      </c>
      <c r="BY101" s="527">
        <f t="shared" si="66"/>
        <v>98.633569695538256</v>
      </c>
      <c r="BZ101" s="417">
        <f t="shared" si="67"/>
        <v>0.34810900993045407</v>
      </c>
      <c r="CA101" s="544">
        <f t="shared" si="26"/>
        <v>46.867340754761258</v>
      </c>
      <c r="CB101" s="649">
        <f t="shared" si="27"/>
        <v>8.7685876347071812E-2</v>
      </c>
      <c r="CC101" s="525">
        <f t="shared" si="68"/>
        <v>9.8361524823120994E-2</v>
      </c>
      <c r="CD101" s="417">
        <f t="shared" si="28"/>
        <v>8.7685876347071812E-2</v>
      </c>
      <c r="CE101" s="525">
        <f t="shared" si="69"/>
        <v>9.8361524823120994E-2</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3">
        <f>'Input data'!B122</f>
        <v>60.682333816399378</v>
      </c>
      <c r="C102" s="1552">
        <f>'Input data'!C122</f>
        <v>3203.6482685742712</v>
      </c>
      <c r="D102" s="1554">
        <f>'Input data'!D122</f>
        <v>46761499.391012542</v>
      </c>
      <c r="E102" s="1456">
        <f t="shared" si="29"/>
        <v>0.75801212121212114</v>
      </c>
      <c r="F102" s="1506">
        <f t="shared" si="30"/>
        <v>0.30136515151515147</v>
      </c>
      <c r="G102" s="1511">
        <f>B102*F102*'Input data'!$C$9</f>
        <v>559.72841293499425</v>
      </c>
      <c r="H102" s="1510">
        <f>'Input data'!I122</f>
        <v>424.26313389388866</v>
      </c>
      <c r="I102" s="1511">
        <f>'Input data'!K122</f>
        <v>25745.277116940699</v>
      </c>
      <c r="J102" s="1511">
        <f>$J$97*(1+(($J$110/$J$97)^(1/($A$110-$A$97))-1))^(A102-$A$97)</f>
        <v>8536.1406577284433</v>
      </c>
      <c r="K102" s="1513">
        <f t="shared" si="78"/>
        <v>3428.1645702251008</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96.469063919048068</v>
      </c>
      <c r="BW102" s="114">
        <f t="shared" si="65"/>
        <v>0.36808958718518087</v>
      </c>
      <c r="BX102" s="1695">
        <f t="shared" si="25"/>
        <v>46.761499391012542</v>
      </c>
      <c r="BY102" s="527">
        <f t="shared" si="66"/>
        <v>96.469063919048068</v>
      </c>
      <c r="BZ102" s="417">
        <f t="shared" si="67"/>
        <v>0.36808958718518087</v>
      </c>
      <c r="CA102" s="544">
        <f t="shared" si="26"/>
        <v>46.761499391012542</v>
      </c>
      <c r="CB102" s="649">
        <f t="shared" si="27"/>
        <v>0.10394016738010314</v>
      </c>
      <c r="CC102" s="525">
        <f t="shared" si="68"/>
        <v>0.1310685041296451</v>
      </c>
      <c r="CD102" s="417">
        <f t="shared" si="28"/>
        <v>0.10394016738010314</v>
      </c>
      <c r="CE102" s="525">
        <f t="shared" si="69"/>
        <v>0.1310685041296451</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3">
        <f>'Input data'!B123</f>
        <v>61.381040636574369</v>
      </c>
      <c r="C103" s="1552">
        <f>'Input data'!C123</f>
        <v>3285.3162532788688</v>
      </c>
      <c r="D103" s="1554">
        <f>'Input data'!D123</f>
        <v>47518102.465945646</v>
      </c>
      <c r="E103" s="1456">
        <f t="shared" si="29"/>
        <v>0.76665454545454537</v>
      </c>
      <c r="F103" s="1506">
        <f t="shared" si="30"/>
        <v>0.30371818181818178</v>
      </c>
      <c r="G103" s="1511">
        <f>B103*F103*'Input data'!$C$9</f>
        <v>570.59384848565696</v>
      </c>
      <c r="H103" s="1510">
        <f>'Input data'!I123</f>
        <v>424.26313389388866</v>
      </c>
      <c r="I103" s="1511">
        <f>'Input data'!K123</f>
        <v>26041.712662141173</v>
      </c>
      <c r="J103" s="1511">
        <f t="shared" si="77"/>
        <v>8092.9230168287222</v>
      </c>
      <c r="K103" s="1513">
        <f t="shared" si="78"/>
        <v>4009.1412776551088</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94.617999185337055</v>
      </c>
      <c r="BW103" s="114">
        <f t="shared" si="65"/>
        <v>0.38917941777062404</v>
      </c>
      <c r="BX103" s="1695">
        <f t="shared" si="25"/>
        <v>47.518102465945645</v>
      </c>
      <c r="BY103" s="527">
        <f t="shared" si="66"/>
        <v>94.617999185337055</v>
      </c>
      <c r="BZ103" s="417">
        <f t="shared" si="67"/>
        <v>0.38917941777062404</v>
      </c>
      <c r="CA103" s="544">
        <f t="shared" si="26"/>
        <v>47.518102465945645</v>
      </c>
      <c r="CB103" s="649">
        <f t="shared" si="27"/>
        <v>0.11889879957863858</v>
      </c>
      <c r="CC103" s="525">
        <f t="shared" si="68"/>
        <v>0.1684268374712653</v>
      </c>
      <c r="CD103" s="417">
        <f t="shared" si="28"/>
        <v>0.11889879957863858</v>
      </c>
      <c r="CE103" s="525">
        <f t="shared" si="69"/>
        <v>0.1684268374712653</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3">
        <f>'Input data'!B124</f>
        <v>62.087792487153699</v>
      </c>
      <c r="C104" s="1552">
        <f>'Input data'!C124</f>
        <v>3372.8712894396804</v>
      </c>
      <c r="D104" s="1554">
        <f>'Input data'!D124</f>
        <v>48058532.430373028</v>
      </c>
      <c r="E104" s="1456">
        <f t="shared" si="29"/>
        <v>0.7752969696969696</v>
      </c>
      <c r="F104" s="1506">
        <f t="shared" si="30"/>
        <v>0.30607121212121208</v>
      </c>
      <c r="G104" s="1511">
        <f>B104*F104*'Input data'!$C$9</f>
        <v>581.63529038075126</v>
      </c>
      <c r="H104" s="1510">
        <f>'Input data'!I124</f>
        <v>424.26313389388866</v>
      </c>
      <c r="I104" s="1511">
        <f>'Input data'!K124</f>
        <v>26341.561417153265</v>
      </c>
      <c r="J104" s="1511">
        <f t="shared" si="77"/>
        <v>7672.7183375332434</v>
      </c>
      <c r="K104" s="1513">
        <f t="shared" si="78"/>
        <v>4568.691205047603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92.994570222321698</v>
      </c>
      <c r="BW104" s="114">
        <f t="shared" si="65"/>
        <v>0.4107851585059123</v>
      </c>
      <c r="BX104" s="1695">
        <f t="shared" si="25"/>
        <v>48.058532430373027</v>
      </c>
      <c r="BY104" s="527">
        <f t="shared" si="66"/>
        <v>92.994570222321698</v>
      </c>
      <c r="BZ104" s="417">
        <f t="shared" si="67"/>
        <v>0.4107851585059123</v>
      </c>
      <c r="CA104" s="544">
        <f t="shared" si="26"/>
        <v>48.058532430373027</v>
      </c>
      <c r="CB104" s="649">
        <f t="shared" si="27"/>
        <v>0.13265100107403016</v>
      </c>
      <c r="CC104" s="525">
        <f t="shared" si="68"/>
        <v>0.20069428579137993</v>
      </c>
      <c r="CD104" s="417">
        <f t="shared" si="28"/>
        <v>0.13265100107403016</v>
      </c>
      <c r="CE104" s="525">
        <f t="shared" si="69"/>
        <v>0.20069428579137993</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3">
        <f>'Input data'!B125</f>
        <v>62.802682000000026</v>
      </c>
      <c r="C105" s="1552">
        <f>'Input data'!C125</f>
        <v>3469.1978221051486</v>
      </c>
      <c r="D105" s="1554">
        <f>'Input data'!D125</f>
        <v>48067893.250297412</v>
      </c>
      <c r="E105" s="1456">
        <f t="shared" si="29"/>
        <v>0.78393939393939382</v>
      </c>
      <c r="F105" s="1506">
        <f t="shared" si="30"/>
        <v>0.30842424242424238</v>
      </c>
      <c r="G105" s="1511">
        <f>B105*F105*'Input data'!$C$9</f>
        <v>592.85535125722038</v>
      </c>
      <c r="H105" s="1510">
        <f>'Input data'!I125</f>
        <v>424.26313389388866</v>
      </c>
      <c r="I105" s="1511">
        <f>'Input data'!K125</f>
        <v>26644.862682261322</v>
      </c>
      <c r="J105" s="1511">
        <f t="shared" si="77"/>
        <v>7274.3317296730966</v>
      </c>
      <c r="K105" s="1513">
        <f t="shared" si="78"/>
        <v>5108.0275061386474</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91.563526723502207</v>
      </c>
      <c r="BW105" s="114">
        <f t="shared" si="65"/>
        <v>0.43264798215588113</v>
      </c>
      <c r="BX105" s="1695">
        <f t="shared" si="25"/>
        <v>48.067893250297409</v>
      </c>
      <c r="BY105" s="527">
        <f t="shared" si="66"/>
        <v>91.563526723502207</v>
      </c>
      <c r="BZ105" s="417">
        <f t="shared" si="67"/>
        <v>0.43264798215588113</v>
      </c>
      <c r="CA105" s="544">
        <f t="shared" si="26"/>
        <v>48.067893250297409</v>
      </c>
      <c r="CB105" s="649">
        <f t="shared" si="27"/>
        <v>0.14528032436176563</v>
      </c>
      <c r="CC105" s="525">
        <f t="shared" si="68"/>
        <v>0.22624311924279061</v>
      </c>
      <c r="CD105" s="417">
        <f t="shared" si="28"/>
        <v>0.14528032436176563</v>
      </c>
      <c r="CE105" s="525">
        <f t="shared" si="69"/>
        <v>0.22624311924279061</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3">
        <f>'Input data'!B126</f>
        <v>63.421065342005143</v>
      </c>
      <c r="C106" s="1552">
        <f>'Input data'!C126</f>
        <v>3568.6143300345457</v>
      </c>
      <c r="D106" s="1554">
        <f>'Input data'!D126</f>
        <v>47214250.183632493</v>
      </c>
      <c r="E106" s="1456">
        <f t="shared" si="29"/>
        <v>0.79258181818181805</v>
      </c>
      <c r="F106" s="1506">
        <f t="shared" si="30"/>
        <v>0.31077727272727268</v>
      </c>
      <c r="G106" s="1511">
        <f>B106*F106*'Input data'!$C$9</f>
        <v>603.26041842938696</v>
      </c>
      <c r="H106" s="1510">
        <f>'Input data'!I126</f>
        <v>424.26313389388866</v>
      </c>
      <c r="I106" s="1511">
        <f>'Input data'!K126</f>
        <v>26907.219936888188</v>
      </c>
      <c r="J106" s="1511">
        <f t="shared" si="77"/>
        <v>6896.6303447470355</v>
      </c>
      <c r="K106" s="1513">
        <f t="shared" si="78"/>
        <v>5607.6511472853772</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90.217693754367957</v>
      </c>
      <c r="BW106" s="114">
        <f t="shared" si="65"/>
        <v>0.45408221729672726</v>
      </c>
      <c r="BX106" s="1695">
        <f t="shared" si="25"/>
        <v>47.214250183632494</v>
      </c>
      <c r="BY106" s="527">
        <f t="shared" si="66"/>
        <v>90.217693754367957</v>
      </c>
      <c r="BZ106" s="417">
        <f t="shared" si="67"/>
        <v>0.45408221729672726</v>
      </c>
      <c r="CA106" s="544">
        <f t="shared" si="26"/>
        <v>47.214250183632494</v>
      </c>
      <c r="CB106" s="649">
        <f t="shared" si="27"/>
        <v>0.15588583154405877</v>
      </c>
      <c r="CC106" s="525">
        <f t="shared" si="68"/>
        <v>0.24338797465748274</v>
      </c>
      <c r="CD106" s="417">
        <f t="shared" si="28"/>
        <v>0.15588583154405877</v>
      </c>
      <c r="CE106" s="525">
        <f t="shared" si="69"/>
        <v>0.24338797465748274</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3">
        <f>'Input data'!B127</f>
        <v>64.045537563425796</v>
      </c>
      <c r="C107" s="1552">
        <f>'Input data'!C127</f>
        <v>3674.2774167399657</v>
      </c>
      <c r="D107" s="1554">
        <f>'Input data'!D127</f>
        <v>46342627.412279971</v>
      </c>
      <c r="E107" s="1456">
        <f t="shared" si="29"/>
        <v>0.80122424242424228</v>
      </c>
      <c r="F107" s="1506">
        <f t="shared" si="30"/>
        <v>0.31313030303030298</v>
      </c>
      <c r="G107" s="1511">
        <f>B107*F107*'Input data'!$C$9</f>
        <v>613.81291267606582</v>
      </c>
      <c r="H107" s="1510">
        <f>'Input data'!I127</f>
        <v>424.26313389388866</v>
      </c>
      <c r="I107" s="1511">
        <f>'Input data'!K127</f>
        <v>27172.160478577796</v>
      </c>
      <c r="J107" s="1511">
        <f t="shared" si="77"/>
        <v>6538.5401545638715</v>
      </c>
      <c r="K107" s="1513">
        <f t="shared" si="78"/>
        <v>6088.8640948440307</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89.075635125070136</v>
      </c>
      <c r="BW107" s="114">
        <f t="shared" si="65"/>
        <v>0.47579171443359702</v>
      </c>
      <c r="BX107" s="1695">
        <f t="shared" si="25"/>
        <v>46.342627412279974</v>
      </c>
      <c r="BY107" s="527">
        <f t="shared" si="66"/>
        <v>89.075635125070136</v>
      </c>
      <c r="BZ107" s="417">
        <f t="shared" si="67"/>
        <v>0.47579171443359702</v>
      </c>
      <c r="CA107" s="544">
        <f t="shared" si="26"/>
        <v>46.342627412279974</v>
      </c>
      <c r="CB107" s="649">
        <f t="shared" si="27"/>
        <v>0.16554621920854717</v>
      </c>
      <c r="CC107" s="525">
        <f t="shared" si="68"/>
        <v>0.25884423925256728</v>
      </c>
      <c r="CD107" s="417">
        <f t="shared" si="28"/>
        <v>0.16554621920854717</v>
      </c>
      <c r="CE107" s="525">
        <f t="shared" si="69"/>
        <v>0.25884423925256728</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3">
        <f>'Input data'!B128</f>
        <v>64.676158618096451</v>
      </c>
      <c r="C108" s="1552">
        <f>'Input data'!C128</f>
        <v>3786.9238480374697</v>
      </c>
      <c r="D108" s="1554">
        <f>'Input data'!D128</f>
        <v>47016036.124858685</v>
      </c>
      <c r="E108" s="1456">
        <f t="shared" si="29"/>
        <v>0.80986666666666651</v>
      </c>
      <c r="F108" s="1506">
        <f t="shared" si="30"/>
        <v>0.31548333333333328</v>
      </c>
      <c r="G108" s="1511">
        <f>B108*F108*'Input data'!$C$9</f>
        <v>624.5147284656291</v>
      </c>
      <c r="H108" s="1510">
        <f>'Input data'!I128</f>
        <v>424.26313389388866</v>
      </c>
      <c r="I108" s="1511">
        <f>'Input data'!K128</f>
        <v>27439.709743531836</v>
      </c>
      <c r="J108" s="1511">
        <f t="shared" si="77"/>
        <v>6199.0428971457768</v>
      </c>
      <c r="K108" s="1513">
        <f t="shared" si="78"/>
        <v>6552.6964314646102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89.050096321722933</v>
      </c>
      <c r="BW108" s="114">
        <f t="shared" si="65"/>
        <v>0.49049881657946787</v>
      </c>
      <c r="BX108" s="1695">
        <f t="shared" si="25"/>
        <v>47.016036124858687</v>
      </c>
      <c r="BY108" s="527">
        <f t="shared" si="66"/>
        <v>89.050096321722933</v>
      </c>
      <c r="BZ108" s="417">
        <f t="shared" si="67"/>
        <v>0.49049881657946787</v>
      </c>
      <c r="CA108" s="544">
        <f t="shared" si="26"/>
        <v>47.016036124858687</v>
      </c>
      <c r="CB108" s="649">
        <f t="shared" si="27"/>
        <v>0.18787758011779954</v>
      </c>
      <c r="CC108" s="525">
        <f t="shared" si="68"/>
        <v>0.27104914261438473</v>
      </c>
      <c r="CD108" s="417">
        <f t="shared" si="28"/>
        <v>0.18787758011779954</v>
      </c>
      <c r="CE108" s="525">
        <f t="shared" si="69"/>
        <v>0.27104914261438473</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3">
        <f>'Input data'!B129</f>
        <v>65.31298905018393</v>
      </c>
      <c r="C109" s="1552">
        <f>'Input data'!C129</f>
        <v>3912.6600480250477</v>
      </c>
      <c r="D109" s="1554">
        <f>'Input data'!D129</f>
        <v>47584252.923668914</v>
      </c>
      <c r="E109" s="1456">
        <f t="shared" si="29"/>
        <v>0.81850909090909074</v>
      </c>
      <c r="F109" s="1506">
        <f t="shared" si="30"/>
        <v>0.31783636363636358</v>
      </c>
      <c r="G109" s="1511">
        <f>B109*F109*'Input data'!$C$9</f>
        <v>635.36778328058904</v>
      </c>
      <c r="H109" s="1510">
        <f>'Input data'!I129</f>
        <v>424.26313389388866</v>
      </c>
      <c r="I109" s="1511">
        <f>'Input data'!K129</f>
        <v>27709.893418408268</v>
      </c>
      <c r="J109" s="1511">
        <f t="shared" si="77"/>
        <v>5877.1731812078651</v>
      </c>
      <c r="K109" s="1513">
        <f t="shared" si="78"/>
        <v>7000.1254854958279</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89.884774114459688</v>
      </c>
      <c r="BW109" s="114">
        <f t="shared" si="65"/>
        <v>0.50192490345959218</v>
      </c>
      <c r="BX109" s="1695">
        <f t="shared" si="25"/>
        <v>47.584252923668913</v>
      </c>
      <c r="BY109" s="527">
        <f t="shared" si="66"/>
        <v>89.884774114459688</v>
      </c>
      <c r="BZ109" s="417">
        <f t="shared" si="67"/>
        <v>0.50192490345959218</v>
      </c>
      <c r="CA109" s="544">
        <f t="shared" si="26"/>
        <v>47.584252923668913</v>
      </c>
      <c r="CB109" s="649">
        <f t="shared" si="27"/>
        <v>0.20894363003364869</v>
      </c>
      <c r="CC109" s="525">
        <f t="shared" si="68"/>
        <v>0.27418963824954834</v>
      </c>
      <c r="CD109" s="417">
        <f t="shared" si="28"/>
        <v>0.20894363003364869</v>
      </c>
      <c r="CE109" s="525">
        <f t="shared" si="69"/>
        <v>0.27418963824954834</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3">
        <f>'Input data'!B130</f>
        <v>65.956090000000003</v>
      </c>
      <c r="C110" s="1552">
        <f>'Input data'!C130</f>
        <v>4038.577780220473</v>
      </c>
      <c r="D110" s="1554">
        <f>'Input data'!D130</f>
        <v>47515343.951691307</v>
      </c>
      <c r="E110" s="1456">
        <f t="shared" si="29"/>
        <v>0.82715151515151497</v>
      </c>
      <c r="F110" s="1506">
        <f t="shared" si="30"/>
        <v>0.32018939393939388</v>
      </c>
      <c r="G110" s="1511">
        <f>B110*F110*'Input data'!$C$9</f>
        <v>646.37401788713851</v>
      </c>
      <c r="H110" s="1510">
        <f>'Input data'!I130</f>
        <v>424.26313389388866</v>
      </c>
      <c r="I110" s="1511">
        <f>'Input data'!K130</f>
        <v>27982.737442787373</v>
      </c>
      <c r="J110" s="1511">
        <f>J97*(1-$C$4)</f>
        <v>5572.0157409803969</v>
      </c>
      <c r="K110" s="1513">
        <f t="shared" si="78"/>
        <v>7432.0785773089146</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90.107136369633068</v>
      </c>
      <c r="BW110" s="114">
        <f t="shared" si="65"/>
        <v>0.51630589253725578</v>
      </c>
      <c r="BX110" s="1695">
        <f t="shared" si="25"/>
        <v>47.515343951691307</v>
      </c>
      <c r="BY110" s="527">
        <f t="shared" si="66"/>
        <v>90.107136369633068</v>
      </c>
      <c r="BZ110" s="417">
        <f t="shared" si="67"/>
        <v>0.51630589253725578</v>
      </c>
      <c r="CA110" s="544">
        <f t="shared" si="26"/>
        <v>47.515343951691307</v>
      </c>
      <c r="CB110" s="649">
        <f t="shared" si="27"/>
        <v>0.22882200098597416</v>
      </c>
      <c r="CC110" s="525">
        <f t="shared" si="68"/>
        <v>0.27906035506825189</v>
      </c>
      <c r="CD110" s="417">
        <f t="shared" si="28"/>
        <v>0.22882200098597416</v>
      </c>
      <c r="CE110" s="525">
        <f t="shared" si="69"/>
        <v>0.27906035506825189</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3">
        <f>'Input data'!B131</f>
        <v>66.518977190687664</v>
      </c>
      <c r="C111" s="1552">
        <f>'Input data'!C131</f>
        <v>4183.320783363688</v>
      </c>
      <c r="D111" s="1554">
        <f>'Input data'!D131</f>
        <v>46577086.636707537</v>
      </c>
      <c r="E111" s="1456">
        <f t="shared" si="29"/>
        <v>0.8357939393939392</v>
      </c>
      <c r="F111" s="1506">
        <f t="shared" si="30"/>
        <v>0.32254242424242419</v>
      </c>
      <c r="G111" s="1511">
        <f>B111*F111*'Input data'!$C$9</f>
        <v>656.68100693696977</v>
      </c>
      <c r="H111" s="1510">
        <f>'Input data'!I131</f>
        <v>424.26313389388866</v>
      </c>
      <c r="I111" s="1511">
        <f>'Input data'!K131</f>
        <v>28221.549726337245</v>
      </c>
      <c r="J111" s="1511">
        <f t="shared" ref="J111:J116" si="87">($J$117-$J$107)/($A$117-$A$107)+J110</f>
        <v>5308.2028273926371</v>
      </c>
      <c r="K111" s="1513">
        <f t="shared" si="78"/>
        <v>7806.8719646976406</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89.60207407906681</v>
      </c>
      <c r="BW111" s="114">
        <f t="shared" si="65"/>
        <v>0.52490081759498008</v>
      </c>
      <c r="BX111" s="1695">
        <f t="shared" si="25"/>
        <v>46.577086636707534</v>
      </c>
      <c r="BY111" s="527">
        <f t="shared" si="66"/>
        <v>89.60207407906681</v>
      </c>
      <c r="BZ111" s="417">
        <f t="shared" si="67"/>
        <v>0.52490081759498008</v>
      </c>
      <c r="CA111" s="544">
        <f t="shared" si="26"/>
        <v>46.577086636707534</v>
      </c>
      <c r="CB111" s="649">
        <f t="shared" si="27"/>
        <v>0.24572749882361522</v>
      </c>
      <c r="CC111" s="525">
        <f t="shared" si="68"/>
        <v>0.28703382984762293</v>
      </c>
      <c r="CD111" s="417">
        <f t="shared" si="28"/>
        <v>0.24572749882361522</v>
      </c>
      <c r="CE111" s="525">
        <f t="shared" si="69"/>
        <v>0.28703382984762293</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3">
        <f>'Input data'!B132</f>
        <v>67.08666821358311</v>
      </c>
      <c r="C112" s="1552">
        <f>'Input data'!C132</f>
        <v>4333.6309583850216</v>
      </c>
      <c r="D112" s="1554">
        <f>'Input data'!D132</f>
        <v>45644546.54822024</v>
      </c>
      <c r="E112" s="1456">
        <f t="shared" si="29"/>
        <v>0.84443636363636343</v>
      </c>
      <c r="F112" s="1506">
        <f t="shared" si="30"/>
        <v>0.32489545454545449</v>
      </c>
      <c r="G112" s="1511">
        <f>B112*F112*'Input data'!$C$9</f>
        <v>667.11684340477314</v>
      </c>
      <c r="H112" s="1510">
        <f>'Input data'!I132</f>
        <v>424.26313389388866</v>
      </c>
      <c r="I112" s="1511">
        <f>'Input data'!K132</f>
        <v>28462.400098794296</v>
      </c>
      <c r="J112" s="1511">
        <f t="shared" si="87"/>
        <v>5044.3899138048773</v>
      </c>
      <c r="K112" s="1513">
        <f t="shared" si="78"/>
        <v>8182.6124896004212</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89.13173792899768</v>
      </c>
      <c r="BW112" s="114">
        <f t="shared" si="65"/>
        <v>0.53372358580635137</v>
      </c>
      <c r="BX112" s="1695">
        <f t="shared" si="25"/>
        <v>45.644546548220241</v>
      </c>
      <c r="BY112" s="527">
        <f t="shared" si="66"/>
        <v>89.13173792899768</v>
      </c>
      <c r="BZ112" s="417">
        <f t="shared" si="67"/>
        <v>0.53372358580635137</v>
      </c>
      <c r="CA112" s="544">
        <f t="shared" si="26"/>
        <v>45.644546548220241</v>
      </c>
      <c r="CB112" s="649">
        <f t="shared" si="27"/>
        <v>0.26236415346842734</v>
      </c>
      <c r="CC112" s="525">
        <f t="shared" si="68"/>
        <v>0.29505257846268151</v>
      </c>
      <c r="CD112" s="417">
        <f t="shared" si="28"/>
        <v>0.26236415346842734</v>
      </c>
      <c r="CE112" s="525">
        <f t="shared" si="69"/>
        <v>0.29505257846268151</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3">
        <f>'Input data'!B133</f>
        <v>67.659204065895452</v>
      </c>
      <c r="C113" s="1552">
        <f>'Input data'!C133</f>
        <v>4488.9741986919034</v>
      </c>
      <c r="D113" s="1554">
        <f>'Input data'!D133</f>
        <v>44106865.137795135</v>
      </c>
      <c r="E113" s="1456">
        <f t="shared" si="29"/>
        <v>0.85307878787878766</v>
      </c>
      <c r="F113" s="1506">
        <f t="shared" si="30"/>
        <v>0.32724848484848479</v>
      </c>
      <c r="G113" s="1511">
        <f>B113*F113*'Input data'!$C$9</f>
        <v>677.68297583118044</v>
      </c>
      <c r="H113" s="1510">
        <f>'Input data'!I133</f>
        <v>424.26313389388866</v>
      </c>
      <c r="I113" s="1511">
        <f>'Input data'!K133</f>
        <v>28705.305953762938</v>
      </c>
      <c r="J113" s="1511">
        <f t="shared" si="87"/>
        <v>4780.5770002171175</v>
      </c>
      <c r="K113" s="1513">
        <f t="shared" si="78"/>
        <v>8559.3082351461071</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88.082584342621558</v>
      </c>
      <c r="BW113" s="114">
        <f t="shared" si="65"/>
        <v>0.54513063610162515</v>
      </c>
      <c r="BX113" s="1695">
        <f t="shared" si="25"/>
        <v>44.106865137795133</v>
      </c>
      <c r="BY113" s="527">
        <f t="shared" si="66"/>
        <v>88.082584342621558</v>
      </c>
      <c r="BZ113" s="417">
        <f t="shared" si="67"/>
        <v>0.54513063610162515</v>
      </c>
      <c r="CA113" s="544">
        <f t="shared" si="26"/>
        <v>44.106865137795133</v>
      </c>
      <c r="CB113" s="649">
        <f t="shared" si="27"/>
        <v>0.27873582031809607</v>
      </c>
      <c r="CC113" s="525">
        <f t="shared" si="68"/>
        <v>0.30499013696419874</v>
      </c>
      <c r="CD113" s="417">
        <f t="shared" si="28"/>
        <v>0.27873582031809607</v>
      </c>
      <c r="CE113" s="525">
        <f t="shared" si="69"/>
        <v>0.30499013696419874</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3">
        <f>'Input data'!B134</f>
        <v>68.236626094715163</v>
      </c>
      <c r="C114" s="1552">
        <f>'Input data'!C134</f>
        <v>4648.7470334265818</v>
      </c>
      <c r="D114" s="1554">
        <f>'Input data'!D134</f>
        <v>43027121.811283164</v>
      </c>
      <c r="E114" s="1456">
        <f t="shared" si="29"/>
        <v>0.86172121212121189</v>
      </c>
      <c r="F114" s="1506">
        <f t="shared" si="30"/>
        <v>0.32960151515151509</v>
      </c>
      <c r="G114" s="1511">
        <f>B114*F114*'Input data'!$C$9</f>
        <v>688.38086809685626</v>
      </c>
      <c r="H114" s="1510">
        <f>'Input data'!I134</f>
        <v>424.26313389388866</v>
      </c>
      <c r="I114" s="1511">
        <f>'Input data'!K134</f>
        <v>28950.284833289355</v>
      </c>
      <c r="J114" s="1511">
        <f t="shared" si="87"/>
        <v>4516.7640866293577</v>
      </c>
      <c r="K114" s="1513">
        <f t="shared" si="78"/>
        <v>8936.9673534471767</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87.514660001330697</v>
      </c>
      <c r="BW114" s="114">
        <f t="shared" si="65"/>
        <v>0.5550635569507576</v>
      </c>
      <c r="BX114" s="1695">
        <f t="shared" si="25"/>
        <v>43.027121811283166</v>
      </c>
      <c r="BY114" s="527">
        <f t="shared" si="66"/>
        <v>87.514660001330697</v>
      </c>
      <c r="BZ114" s="417">
        <f t="shared" si="67"/>
        <v>0.5550635569507576</v>
      </c>
      <c r="CA114" s="544">
        <f t="shared" si="26"/>
        <v>43.027121811283166</v>
      </c>
      <c r="CB114" s="649">
        <f t="shared" si="27"/>
        <v>0.29484629303664733</v>
      </c>
      <c r="CC114" s="525">
        <f t="shared" si="68"/>
        <v>0.31353123361894419</v>
      </c>
      <c r="CD114" s="417">
        <f t="shared" si="28"/>
        <v>0.29484629303664733</v>
      </c>
      <c r="CE114" s="525">
        <f t="shared" si="69"/>
        <v>0.31353123361894419</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3">
        <f>'Input data'!B135</f>
        <v>68.818976000000006</v>
      </c>
      <c r="C115" s="1552">
        <f>'Input data'!C135</f>
        <v>4799.4403595911344</v>
      </c>
      <c r="D115" s="1554">
        <f>'Input data'!D135</f>
        <v>42456998.900165863</v>
      </c>
      <c r="E115" s="1456">
        <f t="shared" si="29"/>
        <v>0.87036363636363612</v>
      </c>
      <c r="F115" s="1506">
        <f t="shared" si="30"/>
        <v>0.33195454545454539</v>
      </c>
      <c r="G115" s="1511">
        <f>B115*F115*'Input data'!$C$9</f>
        <v>699.21199957882664</v>
      </c>
      <c r="H115" s="1510">
        <f>'Input data'!I135</f>
        <v>424.26313389388866</v>
      </c>
      <c r="I115" s="1511">
        <f>'Input data'!K135</f>
        <v>29197.354429128314</v>
      </c>
      <c r="J115" s="1511">
        <f t="shared" si="87"/>
        <v>4252.9511730415979</v>
      </c>
      <c r="K115" s="1513">
        <f t="shared" si="78"/>
        <v>9315.5980661884496</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87.411871515198257</v>
      </c>
      <c r="BW115" s="114">
        <f t="shared" si="65"/>
        <v>0.56277620384172589</v>
      </c>
      <c r="BX115" s="1695">
        <f t="shared" si="25"/>
        <v>42.456998900165864</v>
      </c>
      <c r="BY115" s="527">
        <f t="shared" si="66"/>
        <v>87.411871515198257</v>
      </c>
      <c r="BZ115" s="417">
        <f t="shared" si="67"/>
        <v>0.56277620384172589</v>
      </c>
      <c r="CA115" s="544">
        <f t="shared" si="26"/>
        <v>42.456998900165864</v>
      </c>
      <c r="CB115" s="649">
        <f t="shared" si="27"/>
        <v>0.31069930485615582</v>
      </c>
      <c r="CC115" s="525">
        <f t="shared" si="68"/>
        <v>0.32000341997567583</v>
      </c>
      <c r="CD115" s="417">
        <f t="shared" si="28"/>
        <v>0.31069930485615582</v>
      </c>
      <c r="CE115" s="525">
        <f t="shared" si="69"/>
        <v>0.32000341997567583</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3">
        <f>'Input data'!B136</f>
        <v>69.322810489383542</v>
      </c>
      <c r="C116" s="1552">
        <f>'Input data'!C136</f>
        <v>4956.2842542859398</v>
      </c>
      <c r="D116" s="1554">
        <f>'Input data'!D136</f>
        <v>41219839.691941068</v>
      </c>
      <c r="E116" s="1456">
        <f t="shared" si="29"/>
        <v>0.87900606060606035</v>
      </c>
      <c r="F116" s="1506">
        <f t="shared" si="30"/>
        <v>0.33430757575757569</v>
      </c>
      <c r="G116" s="1511">
        <f>B116*F116*'Input data'!$C$9</f>
        <v>709.32362801394981</v>
      </c>
      <c r="H116" s="1510">
        <f>'Input data'!I136</f>
        <v>424.26313389388866</v>
      </c>
      <c r="I116" s="1511">
        <f>'Input data'!K136</f>
        <v>29411.112828557998</v>
      </c>
      <c r="J116" s="1511">
        <f t="shared" si="87"/>
        <v>3989.1382594538386</v>
      </c>
      <c r="K116" s="1513">
        <f t="shared" si="78"/>
        <v>9678.7484514297066</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86.664712228292728</v>
      </c>
      <c r="BW116" s="114">
        <f t="shared" si="65"/>
        <v>0.57347103495095864</v>
      </c>
      <c r="BX116" s="1695">
        <f t="shared" si="25"/>
        <v>41.219839691941068</v>
      </c>
      <c r="BY116" s="527">
        <f t="shared" si="66"/>
        <v>86.664712228292728</v>
      </c>
      <c r="BZ116" s="417">
        <f t="shared" si="67"/>
        <v>0.57347103495095864</v>
      </c>
      <c r="CA116" s="544">
        <f t="shared" si="26"/>
        <v>41.219839691941068</v>
      </c>
      <c r="CB116" s="649">
        <f t="shared" si="27"/>
        <v>0.32580167937132221</v>
      </c>
      <c r="CC116" s="525">
        <f t="shared" si="68"/>
        <v>0.32868630537040322</v>
      </c>
      <c r="CD116" s="417">
        <f t="shared" si="28"/>
        <v>0.32580167937132221</v>
      </c>
      <c r="CE116" s="525">
        <f t="shared" si="69"/>
        <v>0.32868630537040322</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3">
        <f>'Input data'!B137</f>
        <v>69.830333629884052</v>
      </c>
      <c r="C117" s="1552">
        <f>'Input data'!C137</f>
        <v>5124.0082229631989</v>
      </c>
      <c r="D117" s="1554">
        <f>'Input data'!D137</f>
        <v>38725570.23065158</v>
      </c>
      <c r="E117" s="1456">
        <f t="shared" si="29"/>
        <v>0.88764848484848458</v>
      </c>
      <c r="F117" s="1506">
        <f t="shared" si="30"/>
        <v>0.33666060606060599</v>
      </c>
      <c r="G117" s="1511">
        <f>B117*F117*'Input data'!$C$9</f>
        <v>719.54583678051574</v>
      </c>
      <c r="H117" s="1510">
        <f>'Input data'!I137</f>
        <v>424.26313389388866</v>
      </c>
      <c r="I117" s="1511">
        <f>'Input data'!K137</f>
        <v>29626.436186670413</v>
      </c>
      <c r="J117" s="1511">
        <f>J97*(1-$C$5)</f>
        <v>3900.4110186862777</v>
      </c>
      <c r="K117" s="1513">
        <f t="shared" si="78"/>
        <v>9867.5404290211609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84.949636365889617</v>
      </c>
      <c r="BW117" s="114">
        <f t="shared" si="65"/>
        <v>0.58939356664258213</v>
      </c>
      <c r="BX117" s="1695">
        <f t="shared" si="25"/>
        <v>38.725570230651577</v>
      </c>
      <c r="BY117" s="527">
        <f t="shared" si="66"/>
        <v>84.949636365889617</v>
      </c>
      <c r="BZ117" s="417">
        <f t="shared" si="67"/>
        <v>0.58939356664258213</v>
      </c>
      <c r="CA117" s="544">
        <f t="shared" si="26"/>
        <v>38.725570230651577</v>
      </c>
      <c r="CB117" s="649">
        <f t="shared" si="27"/>
        <v>0.33280193124638935</v>
      </c>
      <c r="CC117" s="525">
        <f t="shared" si="68"/>
        <v>0.34185036506667699</v>
      </c>
      <c r="CD117" s="417">
        <f t="shared" si="28"/>
        <v>0.33280193124638935</v>
      </c>
      <c r="CE117" s="525">
        <f t="shared" si="69"/>
        <v>0.34185036506667699</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3">
        <f>'Input data'!B138</f>
        <v>70.341572426693446</v>
      </c>
      <c r="C118" s="1552">
        <f>'Input data'!C138</f>
        <v>5299.6292724366804</v>
      </c>
      <c r="D118" s="1554">
        <f>'Input data'!D138</f>
        <v>36022455.593038395</v>
      </c>
      <c r="E118" s="1456">
        <f t="shared" si="29"/>
        <v>0.89629090909090881</v>
      </c>
      <c r="F118" s="1506">
        <f t="shared" si="30"/>
        <v>0.33901363636363629</v>
      </c>
      <c r="G118" s="1511">
        <f>B118*F118*'Input data'!$C$9</f>
        <v>729.87970305381032</v>
      </c>
      <c r="H118" s="1510">
        <f>'Input data'!I138</f>
        <v>424.26313389388866</v>
      </c>
      <c r="I118" s="1511">
        <f>'Input data'!K138</f>
        <v>29843.335960772907</v>
      </c>
      <c r="J118" s="1511">
        <f t="shared" ref="J118:J126" si="94">($J$127-$J$117)/($A$127-$A$117)+J117</f>
        <v>3733.2505464568658</v>
      </c>
      <c r="K118" s="1513">
        <f t="shared" si="78"/>
        <v>10135.498227666953</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82.961244231132937</v>
      </c>
      <c r="BW118" s="114">
        <f t="shared" si="65"/>
        <v>0.60763347605782336</v>
      </c>
      <c r="BX118" s="1695">
        <f t="shared" si="25"/>
        <v>36.022455593038394</v>
      </c>
      <c r="BY118" s="527">
        <f t="shared" si="66"/>
        <v>82.961244231132937</v>
      </c>
      <c r="BZ118" s="417">
        <f t="shared" si="67"/>
        <v>0.60763347605782336</v>
      </c>
      <c r="CA118" s="544">
        <f t="shared" si="26"/>
        <v>36.022455593038394</v>
      </c>
      <c r="CB118" s="649">
        <f t="shared" si="27"/>
        <v>0.3432238595609628</v>
      </c>
      <c r="CC118" s="525">
        <f t="shared" si="68"/>
        <v>0.35611369077654575</v>
      </c>
      <c r="CD118" s="417">
        <f t="shared" si="28"/>
        <v>0.3432238595609628</v>
      </c>
      <c r="CE118" s="525">
        <f t="shared" si="69"/>
        <v>0.35611369077654575</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3">
        <f>'Input data'!B139</f>
        <v>70.856554082712819</v>
      </c>
      <c r="C119" s="1552">
        <f>'Input data'!C139</f>
        <v>5473.1256649722955</v>
      </c>
      <c r="D119" s="1554">
        <f>'Input data'!D139</f>
        <v>33319340.955425207</v>
      </c>
      <c r="E119" s="1456">
        <f t="shared" si="29"/>
        <v>0.90493333333333303</v>
      </c>
      <c r="F119" s="1506">
        <f t="shared" si="30"/>
        <v>0.3413666666666666</v>
      </c>
      <c r="G119" s="1511">
        <f>B119*F119*'Input data'!$C$9</f>
        <v>740.32631385442471</v>
      </c>
      <c r="H119" s="1510">
        <f>'Input data'!I139</f>
        <v>424.26313389388866</v>
      </c>
      <c r="I119" s="1511">
        <f>'Input data'!K139</f>
        <v>30061.823692053553</v>
      </c>
      <c r="J119" s="1511">
        <f t="shared" si="94"/>
        <v>3566.0900742274539</v>
      </c>
      <c r="K119" s="1513">
        <f t="shared" si="78"/>
        <v>10404.19397930824</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80.962886129606133</v>
      </c>
      <c r="BW119" s="114">
        <f t="shared" si="65"/>
        <v>0.62672325205664392</v>
      </c>
      <c r="BX119" s="1695">
        <f t="shared" si="25"/>
        <v>33.319340955425204</v>
      </c>
      <c r="BY119" s="527">
        <f t="shared" si="66"/>
        <v>80.962886129606133</v>
      </c>
      <c r="BZ119" s="417">
        <f t="shared" si="67"/>
        <v>0.62672325205664392</v>
      </c>
      <c r="CA119" s="544">
        <f t="shared" si="26"/>
        <v>33.319340955425204</v>
      </c>
      <c r="CB119" s="649">
        <f t="shared" si="27"/>
        <v>0.35350649570399229</v>
      </c>
      <c r="CC119" s="525">
        <f t="shared" si="68"/>
        <v>0.3705105553358814</v>
      </c>
      <c r="CD119" s="417">
        <f t="shared" si="28"/>
        <v>0.35350649570399229</v>
      </c>
      <c r="CE119" s="525">
        <f t="shared" si="69"/>
        <v>0.3705105553358814</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3">
        <f>'Input data'!B140</f>
        <v>71.375305999999995</v>
      </c>
      <c r="C120" s="1552">
        <f>'Input data'!C140</f>
        <v>5650.0998146930788</v>
      </c>
      <c r="D120" s="1554">
        <f>'Input data'!D140</f>
        <v>30616226.317812026</v>
      </c>
      <c r="E120" s="1456">
        <f t="shared" si="29"/>
        <v>0.91357575757575726</v>
      </c>
      <c r="F120" s="1506">
        <f t="shared" si="30"/>
        <v>0.3437196969696969</v>
      </c>
      <c r="G120" s="1511">
        <f>B120*F120*'Input data'!$C$9</f>
        <v>750.88676613467851</v>
      </c>
      <c r="H120" s="1510">
        <f>'Input data'!I140</f>
        <v>424.26313389388866</v>
      </c>
      <c r="I120" s="1511">
        <f>'Input data'!K140</f>
        <v>30281.911006195274</v>
      </c>
      <c r="J120" s="1511">
        <f t="shared" si="94"/>
        <v>3398.929601998042</v>
      </c>
      <c r="K120" s="1513">
        <f t="shared" si="78"/>
        <v>10673.633086614351</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78.982666415406854</v>
      </c>
      <c r="BW120" s="114">
        <f t="shared" si="65"/>
        <v>0.64686035655531005</v>
      </c>
      <c r="BX120" s="1695">
        <f t="shared" si="25"/>
        <v>30.616226317812025</v>
      </c>
      <c r="BY120" s="527">
        <f t="shared" si="66"/>
        <v>78.982666415406854</v>
      </c>
      <c r="BZ120" s="417">
        <f t="shared" si="67"/>
        <v>0.64686035655531005</v>
      </c>
      <c r="CA120" s="544">
        <f t="shared" si="26"/>
        <v>30.616226317812025</v>
      </c>
      <c r="CB120" s="649">
        <f t="shared" si="27"/>
        <v>0.36365151761921655</v>
      </c>
      <c r="CC120" s="525">
        <f t="shared" si="68"/>
        <v>0.38518297657395228</v>
      </c>
      <c r="CD120" s="417">
        <f t="shared" si="28"/>
        <v>0.36365151761921655</v>
      </c>
      <c r="CE120" s="525">
        <f t="shared" si="69"/>
        <v>0.38518297657395228</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3">
        <f>'Input data'!B141</f>
        <v>71.818612994947316</v>
      </c>
      <c r="C121" s="1552">
        <f>'Input data'!C141</f>
        <v>5833.433358340184</v>
      </c>
      <c r="D121" s="1554">
        <f>'Input data'!D141</f>
        <v>27637545.123285081</v>
      </c>
      <c r="E121" s="1456">
        <f t="shared" si="29"/>
        <v>0.92221818181818149</v>
      </c>
      <c r="F121" s="1506">
        <f t="shared" si="30"/>
        <v>0.3460727272727272</v>
      </c>
      <c r="G121" s="1511">
        <f>B121*F121*'Input data'!$C$9</f>
        <v>760.72280514389797</v>
      </c>
      <c r="H121" s="1510">
        <f>'Input data'!I141</f>
        <v>424.26313389388866</v>
      </c>
      <c r="I121" s="1511">
        <f>'Input data'!K141</f>
        <v>30469.989821148705</v>
      </c>
      <c r="J121" s="1511">
        <f t="shared" si="94"/>
        <v>3231.7691297686301</v>
      </c>
      <c r="K121" s="1513">
        <f t="shared" si="78"/>
        <v>10928.197253851338</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77.290763090561157</v>
      </c>
      <c r="BW121" s="114">
        <f t="shared" si="65"/>
        <v>0.66513479400517617</v>
      </c>
      <c r="BX121" s="1695">
        <f t="shared" si="25"/>
        <v>27.637545123285083</v>
      </c>
      <c r="BY121" s="527">
        <f t="shared" si="66"/>
        <v>77.290763090561157</v>
      </c>
      <c r="BZ121" s="417">
        <f t="shared" si="67"/>
        <v>0.66513479400517617</v>
      </c>
      <c r="CA121" s="544">
        <f t="shared" si="26"/>
        <v>27.637545123285083</v>
      </c>
      <c r="CB121" s="649">
        <f t="shared" si="27"/>
        <v>0.37326134680596657</v>
      </c>
      <c r="CC121" s="525">
        <f t="shared" si="68"/>
        <v>0.39571446511222264</v>
      </c>
      <c r="CD121" s="417">
        <f t="shared" si="28"/>
        <v>0.37326134680596657</v>
      </c>
      <c r="CE121" s="525">
        <f t="shared" si="69"/>
        <v>0.39571446511222264</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3">
        <f>'Input data'!B142</f>
        <v>72.264673338395411</v>
      </c>
      <c r="C122" s="1552">
        <f>'Input data'!C142</f>
        <v>6025.8165210195993</v>
      </c>
      <c r="D122" s="1554">
        <f>'Input data'!D142</f>
        <v>24658863.928758133</v>
      </c>
      <c r="E122" s="1456">
        <f t="shared" si="29"/>
        <v>0.93086060606060572</v>
      </c>
      <c r="F122" s="1506">
        <f t="shared" si="30"/>
        <v>0.3484257575757575</v>
      </c>
      <c r="G122" s="1511">
        <f>B122*F122*'Input data'!$C$9</f>
        <v>770.6520601014862</v>
      </c>
      <c r="H122" s="1510">
        <f>'Input data'!I142</f>
        <v>424.26313389388866</v>
      </c>
      <c r="I122" s="1511">
        <f>'Input data'!K142</f>
        <v>30659.23678036578</v>
      </c>
      <c r="J122" s="1511">
        <f t="shared" si="94"/>
        <v>3064.6086575392183</v>
      </c>
      <c r="K122" s="1513">
        <f t="shared" si="78"/>
        <v>11183.304279277698</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76.254819299924904</v>
      </c>
      <c r="BW122" s="114">
        <f t="shared" si="65"/>
        <v>0.67894358058491122</v>
      </c>
      <c r="BX122" s="1695">
        <f t="shared" si="25"/>
        <v>24.658863928758134</v>
      </c>
      <c r="BY122" s="527">
        <f t="shared" si="66"/>
        <v>76.254819299924904</v>
      </c>
      <c r="BZ122" s="417">
        <f t="shared" si="67"/>
        <v>0.67894358058491122</v>
      </c>
      <c r="CA122" s="544">
        <f t="shared" si="26"/>
        <v>24.658863928758134</v>
      </c>
      <c r="CB122" s="649">
        <f t="shared" si="27"/>
        <v>0.38275965270757828</v>
      </c>
      <c r="CC122" s="525">
        <f t="shared" si="68"/>
        <v>0.40023160124918911</v>
      </c>
      <c r="CD122" s="417">
        <f t="shared" si="28"/>
        <v>0.38275965270757828</v>
      </c>
      <c r="CE122" s="525">
        <f t="shared" si="69"/>
        <v>0.40023160124918911</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3">
        <f>'Input data'!B143</f>
        <v>72.713504131197794</v>
      </c>
      <c r="C123" s="1552">
        <f>'Input data'!C143</f>
        <v>6229.3040338992396</v>
      </c>
      <c r="D123" s="1554">
        <f>'Input data'!D143</f>
        <v>21680182.734231193</v>
      </c>
      <c r="E123" s="1456">
        <f t="shared" si="29"/>
        <v>0.93950303030302995</v>
      </c>
      <c r="F123" s="1506">
        <f t="shared" si="30"/>
        <v>0.3507787878787878</v>
      </c>
      <c r="G123" s="1511">
        <f>B123*F123*'Input data'!$C$9</f>
        <v>780.67530949126035</v>
      </c>
      <c r="H123" s="1510">
        <f>'Input data'!I143</f>
        <v>424.26313389388866</v>
      </c>
      <c r="I123" s="1511">
        <f>'Input data'!K143</f>
        <v>30849.659139108197</v>
      </c>
      <c r="J123" s="1511">
        <f t="shared" si="94"/>
        <v>2897.4481853098064</v>
      </c>
      <c r="K123" s="1513">
        <f t="shared" si="78"/>
        <v>11438.957534547382</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75.342197380279103</v>
      </c>
      <c r="BW123" s="114">
        <f t="shared" si="65"/>
        <v>0.69274453597875096</v>
      </c>
      <c r="BX123" s="1695">
        <f t="shared" si="25"/>
        <v>21.680182734231192</v>
      </c>
      <c r="BY123" s="527">
        <f t="shared" si="66"/>
        <v>75.342197380279103</v>
      </c>
      <c r="BZ123" s="417">
        <f t="shared" si="67"/>
        <v>0.69274453597875096</v>
      </c>
      <c r="CA123" s="544">
        <f t="shared" si="26"/>
        <v>21.680182734231192</v>
      </c>
      <c r="CB123" s="649">
        <f t="shared" si="27"/>
        <v>0.39214758076794598</v>
      </c>
      <c r="CC123" s="525">
        <f t="shared" si="68"/>
        <v>0.40434305802312098</v>
      </c>
      <c r="CD123" s="417">
        <f t="shared" si="28"/>
        <v>0.39214758076794598</v>
      </c>
      <c r="CE123" s="525">
        <f t="shared" si="69"/>
        <v>0.40434305802312098</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3">
        <f>'Input data'!B144</f>
        <v>73.165122580420132</v>
      </c>
      <c r="C124" s="1552">
        <f>'Input data'!C144</f>
        <v>6443.2712061240654</v>
      </c>
      <c r="D124" s="1554">
        <f>'Input data'!D144</f>
        <v>18701501.539704241</v>
      </c>
      <c r="E124" s="1456">
        <f t="shared" si="29"/>
        <v>0.94814545454545418</v>
      </c>
      <c r="F124" s="1506">
        <f t="shared" si="30"/>
        <v>0.3531318181818181</v>
      </c>
      <c r="G124" s="1511">
        <f>B124*F124*'Input data'!$C$9</f>
        <v>790.79333787138808</v>
      </c>
      <c r="H124" s="1510">
        <f>'Input data'!I144</f>
        <v>424.26313389388866</v>
      </c>
      <c r="I124" s="1511">
        <f>'Input data'!K144</f>
        <v>31041.264197699562</v>
      </c>
      <c r="J124" s="1511">
        <f t="shared" si="94"/>
        <v>2730.2877130803945</v>
      </c>
      <c r="K124" s="1513">
        <f t="shared" si="78"/>
        <v>11695.160412255453</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74.54611125188697</v>
      </c>
      <c r="BW124" s="114">
        <f t="shared" si="65"/>
        <v>0.70649114666124124</v>
      </c>
      <c r="BX124" s="1695">
        <f t="shared" si="25"/>
        <v>18.701501539704243</v>
      </c>
      <c r="BY124" s="527">
        <f t="shared" si="66"/>
        <v>74.54611125188697</v>
      </c>
      <c r="BZ124" s="417">
        <f t="shared" si="67"/>
        <v>0.70649114666124124</v>
      </c>
      <c r="CA124" s="544">
        <f t="shared" si="26"/>
        <v>18.701501539704243</v>
      </c>
      <c r="CB124" s="649">
        <f t="shared" si="27"/>
        <v>0.40142626362055789</v>
      </c>
      <c r="CC124" s="525">
        <f t="shared" si="68"/>
        <v>0.40805000147012127</v>
      </c>
      <c r="CD124" s="417">
        <f t="shared" si="28"/>
        <v>0.40142626362055789</v>
      </c>
      <c r="CE124" s="525">
        <f t="shared" si="69"/>
        <v>0.40805000147012127</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3">
        <f>'Input data'!B145</f>
        <v>73.619545999999971</v>
      </c>
      <c r="C125" s="1552">
        <f>'Input data'!C145</f>
        <v>6671.9888838459592</v>
      </c>
      <c r="D125" s="1554">
        <f>'Input data'!D145</f>
        <v>15722820.345177298</v>
      </c>
      <c r="E125" s="1456">
        <f t="shared" si="29"/>
        <v>0.95678787878787841</v>
      </c>
      <c r="F125" s="1506">
        <f t="shared" si="30"/>
        <v>0.3554848484848484</v>
      </c>
      <c r="G125" s="1511">
        <f>B125*F125*'Input data'!$C$9</f>
        <v>801.00693591981212</v>
      </c>
      <c r="H125" s="1510">
        <f>'Input data'!I145</f>
        <v>424.26313389388866</v>
      </c>
      <c r="I125" s="1511">
        <f>'Input data'!K145</f>
        <v>31234.059301805282</v>
      </c>
      <c r="J125" s="1511">
        <f t="shared" si="94"/>
        <v>2563.1272408509826</v>
      </c>
      <c r="K125" s="1513">
        <f t="shared" si="78"/>
        <v>11951.916326068131</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73.884532901700851</v>
      </c>
      <c r="BW125" s="114">
        <f t="shared" si="65"/>
        <v>0.72023140381343198</v>
      </c>
      <c r="BX125" s="1695">
        <f t="shared" si="25"/>
        <v>15.722820345177299</v>
      </c>
      <c r="BY125" s="527">
        <f t="shared" si="66"/>
        <v>73.884532901700851</v>
      </c>
      <c r="BZ125" s="417">
        <f t="shared" si="67"/>
        <v>0.72023140381343198</v>
      </c>
      <c r="CA125" s="544">
        <f t="shared" si="26"/>
        <v>15.722820345177299</v>
      </c>
      <c r="CB125" s="649">
        <f t="shared" si="27"/>
        <v>0.41059682127280317</v>
      </c>
      <c r="CC125" s="525">
        <f t="shared" si="68"/>
        <v>0.41145522769905574</v>
      </c>
      <c r="CD125" s="417">
        <f t="shared" si="28"/>
        <v>0.41059682127280317</v>
      </c>
      <c r="CE125" s="525">
        <f t="shared" si="69"/>
        <v>0.41145522769905574</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3">
        <f>'Input data'!B146</f>
        <v>73.995362001779526</v>
      </c>
      <c r="C126" s="1552">
        <f>'Input data'!C146</f>
        <v>6912.9368583667201</v>
      </c>
      <c r="D126" s="1554">
        <f>'Input data'!D146</f>
        <v>14231175.794576555</v>
      </c>
      <c r="E126" s="1456">
        <f t="shared" si="29"/>
        <v>0.96543030303030264</v>
      </c>
      <c r="F126" s="1506">
        <f t="shared" si="30"/>
        <v>0.3578378787878787</v>
      </c>
      <c r="G126" s="1511">
        <f>B126*F126*'Input data'!$C$9</f>
        <v>810.42505056127879</v>
      </c>
      <c r="H126" s="1510">
        <f>'Input data'!I146</f>
        <v>424.26313389388866</v>
      </c>
      <c r="I126" s="1511">
        <f>'Input data'!K146</f>
        <v>31393.50417648775</v>
      </c>
      <c r="J126" s="1511">
        <f t="shared" si="94"/>
        <v>2395.9667686215707</v>
      </c>
      <c r="K126" s="1513">
        <f>I126*$B$10-J126</f>
        <v>12193.173773019116</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73.629719219041661</v>
      </c>
      <c r="BW126" s="114">
        <f t="shared" si="65"/>
        <v>0.73491787654446128</v>
      </c>
      <c r="BX126" s="1695">
        <f t="shared" si="25"/>
        <v>14.231175794576556</v>
      </c>
      <c r="BY126" s="527">
        <f t="shared" si="66"/>
        <v>73.629719219041661</v>
      </c>
      <c r="BZ126" s="417">
        <f t="shared" si="67"/>
        <v>0.73491787654446128</v>
      </c>
      <c r="CA126" s="544">
        <f t="shared" si="26"/>
        <v>14.231175794576556</v>
      </c>
      <c r="CB126" s="649">
        <f t="shared" si="27"/>
        <v>0.41931610360905747</v>
      </c>
      <c r="CC126" s="525">
        <f t="shared" si="68"/>
        <v>0.42051749796828497</v>
      </c>
      <c r="CD126" s="417">
        <f t="shared" si="28"/>
        <v>0.41931610360905747</v>
      </c>
      <c r="CE126" s="525">
        <f t="shared" si="69"/>
        <v>0.42051749796828497</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3">
        <f>'Input data'!B147</f>
        <v>74.373096484110363</v>
      </c>
      <c r="C127" s="1552">
        <f>'Input data'!C147</f>
        <v>7164.8581835001878</v>
      </c>
      <c r="D127" s="1554">
        <f>'Input data'!D147</f>
        <v>12739531.243975813</v>
      </c>
      <c r="E127" s="1456">
        <f t="shared" si="29"/>
        <v>0.97407272727272687</v>
      </c>
      <c r="F127" s="1506">
        <f t="shared" si="30"/>
        <v>0.36019090909090901</v>
      </c>
      <c r="G127" s="1511">
        <f>B127*F127*'Input data'!$C$9</f>
        <v>819.91844738595455</v>
      </c>
      <c r="H127" s="1510">
        <f>'Input data'!I147</f>
        <v>424.26313389388866</v>
      </c>
      <c r="I127" s="1511">
        <f>'Input data'!K147</f>
        <v>31553.762991741216</v>
      </c>
      <c r="J127" s="1511">
        <f>J97*(1-$C$6)</f>
        <v>2228.8062963921584</v>
      </c>
      <c r="K127" s="1513">
        <f t="shared" si="78"/>
        <v>12434.809473169109</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73.483968776236466</v>
      </c>
      <c r="BW127" s="114">
        <f t="shared" si="65"/>
        <v>0.74934795042756175</v>
      </c>
      <c r="BX127" s="1695">
        <f t="shared" si="25"/>
        <v>12.739531243975813</v>
      </c>
      <c r="BY127" s="527">
        <f t="shared" si="66"/>
        <v>73.483968776236466</v>
      </c>
      <c r="BZ127" s="417">
        <f t="shared" si="67"/>
        <v>0.74934795042756175</v>
      </c>
      <c r="CA127" s="544">
        <f t="shared" si="26"/>
        <v>12.739531243975813</v>
      </c>
      <c r="CB127" s="649">
        <f t="shared" si="27"/>
        <v>0.4279500163115344</v>
      </c>
      <c r="CC127" s="525">
        <f t="shared" si="68"/>
        <v>0.4289681414454668</v>
      </c>
      <c r="CD127" s="417">
        <f t="shared" si="28"/>
        <v>0.4279500163115344</v>
      </c>
      <c r="CE127" s="525">
        <f t="shared" si="69"/>
        <v>0.4289681414454668</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3">
        <f>'Input data'!B148</f>
        <v>74.752759240528661</v>
      </c>
      <c r="C128" s="1552">
        <f>'Input data'!C148</f>
        <v>7417.2921302498553</v>
      </c>
      <c r="D128" s="1554">
        <f>'Input data'!D148</f>
        <v>11247886.693375073</v>
      </c>
      <c r="E128" s="1456">
        <f t="shared" si="29"/>
        <v>0.9827151515151511</v>
      </c>
      <c r="F128" s="1506">
        <f t="shared" si="30"/>
        <v>0.36254393939393931</v>
      </c>
      <c r="G128" s="1511">
        <f>B128*F128*'Input data'!$C$9</f>
        <v>829.4876495705023</v>
      </c>
      <c r="H128" s="1510">
        <f>'Input data'!I148</f>
        <v>424.26313389388866</v>
      </c>
      <c r="I128" s="1511">
        <f>'Input data'!K148</f>
        <v>31714.839902602034</v>
      </c>
      <c r="J128" s="1511">
        <f>J127</f>
        <v>2228.8062963921584</v>
      </c>
      <c r="K128" s="1513">
        <f t="shared" si="78"/>
        <v>12509.664885210746</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73.614060229356568</v>
      </c>
      <c r="BW128" s="114">
        <f t="shared" si="65"/>
        <v>0.76176061187136823</v>
      </c>
      <c r="BX128" s="1695">
        <f t="shared" si="25"/>
        <v>11.247886693375074</v>
      </c>
      <c r="BY128" s="527">
        <f t="shared" si="66"/>
        <v>73.614060229356568</v>
      </c>
      <c r="BZ128" s="417">
        <f t="shared" si="67"/>
        <v>0.76176061187136823</v>
      </c>
      <c r="CA128" s="544">
        <f t="shared" si="26"/>
        <v>11.247886693375074</v>
      </c>
      <c r="CB128" s="649">
        <f t="shared" si="27"/>
        <v>0.42949384463559215</v>
      </c>
      <c r="CC128" s="525">
        <f t="shared" si="68"/>
        <v>0.43665982465073672</v>
      </c>
      <c r="CD128" s="417">
        <f t="shared" si="28"/>
        <v>0.42949384463559215</v>
      </c>
      <c r="CE128" s="525">
        <f t="shared" si="69"/>
        <v>0.43665982465073672</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7681.7478089987917</v>
      </c>
      <c r="D129" s="237">
        <f>'Input data'!D149</f>
        <v>9756242.1427743305</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73.852649165919644</v>
      </c>
      <c r="BW129" s="114">
        <f t="shared" si="65"/>
        <v>0.77381196609364677</v>
      </c>
      <c r="BX129" s="1695">
        <f t="shared" si="25"/>
        <v>9.7562421427743313</v>
      </c>
      <c r="BY129" s="527">
        <f t="shared" si="66"/>
        <v>73.852649165919644</v>
      </c>
      <c r="BZ129" s="417">
        <f t="shared" si="67"/>
        <v>0.77381196609364677</v>
      </c>
      <c r="CA129" s="544">
        <f t="shared" si="26"/>
        <v>9.7562421427743313</v>
      </c>
      <c r="CB129" s="649">
        <f t="shared" si="27"/>
        <v>0.43102944159952994</v>
      </c>
      <c r="CC129" s="525">
        <f t="shared" si="68"/>
        <v>0.44382843545532147</v>
      </c>
      <c r="CD129" s="417">
        <f t="shared" si="28"/>
        <v>0.43102944159952994</v>
      </c>
      <c r="CE129" s="525">
        <f t="shared" si="69"/>
        <v>0.44382843545532147</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7961.04333606623</v>
      </c>
      <c r="D130" s="240">
        <f>'Input data'!D150</f>
        <v>8264597.5921735875</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6">
        <f t="shared" si="14"/>
        <v>420.40251974508266</v>
      </c>
      <c r="AS130" s="1477">
        <f t="shared" si="15"/>
        <v>533.18412931103887</v>
      </c>
      <c r="AT130" s="1477">
        <f t="shared" si="16"/>
        <v>165.14067072009269</v>
      </c>
      <c r="AU130" s="1477">
        <f t="shared" si="17"/>
        <v>0</v>
      </c>
      <c r="AV130" s="1477">
        <f t="shared" si="18"/>
        <v>0</v>
      </c>
      <c r="AW130" s="1477">
        <f t="shared" si="19"/>
        <v>0</v>
      </c>
      <c r="AX130" s="1477">
        <f t="shared" si="20"/>
        <v>702.89448679035161</v>
      </c>
      <c r="AY130" s="1477">
        <f t="shared" si="21"/>
        <v>101.62251681416477</v>
      </c>
      <c r="AZ130" s="1477">
        <f t="shared" si="22"/>
        <v>147.70780361738585</v>
      </c>
      <c r="BA130" s="1477">
        <f t="shared" si="23"/>
        <v>129.84688482873898</v>
      </c>
      <c r="BB130" s="1477">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74.211264257467008</v>
      </c>
      <c r="BW130" s="651">
        <f t="shared" si="65"/>
        <v>0.78552113179619187</v>
      </c>
      <c r="BX130" s="1696">
        <f t="shared" si="25"/>
        <v>8.2645975921735868</v>
      </c>
      <c r="BY130" s="670">
        <f t="shared" si="66"/>
        <v>74.211264257467008</v>
      </c>
      <c r="BZ130" s="651">
        <f t="shared" si="67"/>
        <v>0.78552113179619187</v>
      </c>
      <c r="CA130" s="675">
        <f t="shared" si="26"/>
        <v>8.2645975921735868</v>
      </c>
      <c r="CB130" s="650">
        <f t="shared" si="27"/>
        <v>0.43255685448712144</v>
      </c>
      <c r="CC130" s="652">
        <f t="shared" si="68"/>
        <v>0.45053479366234694</v>
      </c>
      <c r="CD130" s="651">
        <f t="shared" si="28"/>
        <v>0.43255685448712144</v>
      </c>
      <c r="CE130" s="652">
        <f t="shared" si="69"/>
        <v>0.45053479366234694</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764</v>
      </c>
      <c r="N134" s="1835" t="s">
        <v>607</v>
      </c>
      <c r="O134" s="1898"/>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892" t="s">
        <v>735</v>
      </c>
      <c r="AL134" s="1893"/>
      <c r="AM134" s="1893"/>
      <c r="AN134" s="1893"/>
      <c r="AO134" s="1894"/>
    </row>
    <row r="135" spans="1:91" ht="58.9" customHeight="1">
      <c r="A135" s="1823"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34"/>
      <c r="N135" s="508" t="s">
        <v>605</v>
      </c>
      <c r="O135" s="511" t="s">
        <v>606</v>
      </c>
      <c r="P135" s="1815"/>
      <c r="Q135" s="1817"/>
      <c r="R135" s="1817"/>
      <c r="S135" s="1817"/>
      <c r="T135" s="1849"/>
      <c r="U135" s="1882"/>
      <c r="V135" s="1819"/>
      <c r="W135" s="1821"/>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5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3186.4145045894702</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3234.8901062179734</v>
      </c>
      <c r="D138" s="236">
        <f>'Input data'!D118</f>
        <v>48329934.380163118</v>
      </c>
      <c r="E138" s="527">
        <f>'Input data'!J118*C138</f>
        <v>38077.524188021431</v>
      </c>
      <c r="F138" s="528">
        <f>'Input data'!L118</f>
        <v>86407.458568184549</v>
      </c>
      <c r="G138" s="528">
        <f>$G$137*(1+((($G$150/$G$137)^(1/($A$150-$A$137)))-1))^(A138-$A$137)</f>
        <v>64886.148572305057</v>
      </c>
      <c r="H138" s="528">
        <f>E138*$B$12+I138*$E$80-G138</f>
        <v>2318.3421214450937</v>
      </c>
      <c r="I138" s="530">
        <f t="shared" ref="I138:I170" si="99">D138/1000</f>
        <v>48329.934380163118</v>
      </c>
      <c r="J138" s="417">
        <f t="shared" ref="J138:J148" si="100">$J$137*(1+((($J$150/$J$137)^(1/($A$150-$A$137)))-1))^(A138-$A$137)</f>
        <v>6.7388021833337503E-2</v>
      </c>
      <c r="K138" s="1514">
        <f>(I138)*J138-(I138)*$J$137</f>
        <v>282.26050566238837</v>
      </c>
      <c r="L138" s="1514">
        <f t="shared" ref="L138:L170" si="101">(E138)*$C$12*$G$12-(E138)*$C$12*$G$12</f>
        <v>0</v>
      </c>
      <c r="M138" s="1511">
        <f>L138+K138</f>
        <v>282.26050566238837</v>
      </c>
      <c r="N138" s="1456">
        <f>($N$142-$N$137)/($A$102-$A$97)+N137</f>
        <v>0.05</v>
      </c>
      <c r="O138" s="1513">
        <f t="shared" ref="O138:O170" si="102">N138*$E$137*($C$85)*$B$12</f>
        <v>75.191700000000026</v>
      </c>
      <c r="P138" s="1698">
        <f>O138+M138</f>
        <v>357.45220566238839</v>
      </c>
      <c r="Q138" s="1366">
        <f t="shared" ref="Q138:Q170" si="103">E138*$B$12+(1-$J$137)*I138-P138</f>
        <v>66847.038488087768</v>
      </c>
      <c r="R138" s="1366">
        <f>Q138-G138</f>
        <v>1960.8899157827109</v>
      </c>
      <c r="S138" s="1091">
        <f t="shared" ref="S138:S170" si="104">R138/(Q138-I138*(1-J138))</f>
        <v>9.0056639459367621E-2</v>
      </c>
      <c r="T138" s="135" t="str">
        <f t="shared" ref="T138:T170" si="105">IF(AND(S138&gt;=0,S138&lt;=1),"Yes","No")</f>
        <v>Yes</v>
      </c>
      <c r="U138" s="1091">
        <f t="shared" ref="U138:U170" si="106">IF(S138&lt;=0,0,IF(S138&gt;=1,1,S138))</f>
        <v>9.0056639459367621E-2</v>
      </c>
      <c r="V138" s="1496">
        <f t="shared" si="97"/>
        <v>84446.568652401838</v>
      </c>
      <c r="W138" s="1493">
        <f t="shared" si="98"/>
        <v>2.2693526094571648E-2</v>
      </c>
      <c r="X138" s="527">
        <f t="shared" ref="X138:X170" si="107">(E138*$B$12-O138-L138)*(1-U138)+I138*(1-J138)</f>
        <v>64886.148572305057</v>
      </c>
      <c r="Y138" s="1511">
        <f t="shared" ref="Y138:Y170" si="108">I138*J138+E138*$G$12*$C$12</f>
        <v>6306.0360319216707</v>
      </c>
      <c r="Z138" s="528">
        <f t="shared" ref="Z138:Z170" si="109">($C$12*$H$12*E138+O138)</f>
        <v>1795.8958632668132</v>
      </c>
      <c r="AA138" s="528">
        <f t="shared" ref="AA138:AA170" si="110">$F$137*$D$11</f>
        <v>0</v>
      </c>
      <c r="AB138" s="528">
        <f t="shared" ref="AB138:AB170" si="111">E138*$E$12</f>
        <v>11458.488184908307</v>
      </c>
      <c r="AC138" s="528">
        <f t="shared" ref="AC138:AC170" si="112">SUM(X138:AB138)</f>
        <v>84446.568652401838</v>
      </c>
      <c r="AD138" s="1489">
        <f t="shared" ref="AD138:AD170" si="113">X138-G138</f>
        <v>0</v>
      </c>
      <c r="AE138" s="417">
        <f t="shared" ref="AE138:AE170" si="114">X138/AC138</f>
        <v>0.76836927311266845</v>
      </c>
      <c r="AF138" s="417">
        <f t="shared" ref="AF138:AF170" si="115">Y138/AC138</f>
        <v>7.4674864030041477E-2</v>
      </c>
      <c r="AG138" s="417">
        <f t="shared" ref="AG138:AG170" si="116">Z138/AC138</f>
        <v>2.126665288981797E-2</v>
      </c>
      <c r="AH138" s="417">
        <f>AA138/AC138</f>
        <v>0</v>
      </c>
      <c r="AI138" s="417">
        <f t="shared" ref="AI138:AI169" si="117">AB138/AC138</f>
        <v>0.13568920996747216</v>
      </c>
      <c r="AJ138" s="525">
        <f t="shared" ref="AJ138:AJ170" si="118">SUM(AE138:AI138)</f>
        <v>1.0000000000000002</v>
      </c>
      <c r="AK138" s="1499">
        <f t="shared" ref="AK138:AK170" si="119">I138*(1-$J$137)-K138</f>
        <v>45073.075706948919</v>
      </c>
      <c r="AL138" s="1500">
        <f t="shared" ref="AL138:AL170" si="120">(E138*$C$86*$B$12-L138)*(1-U138)</f>
        <v>18492.271472359153</v>
      </c>
      <c r="AM138" s="1500">
        <f t="shared" ref="AM138:AM170" si="121">(E138*($C$85)*$B$12-O138)*(1-U138)</f>
        <v>1320.8013929969775</v>
      </c>
      <c r="AN138" s="1500">
        <f t="shared" ref="AN138:AN170" si="122">SUM(AK138:AM138)</f>
        <v>64886.148572305043</v>
      </c>
      <c r="AO138" s="1565">
        <f t="shared" ref="AO138:AO170" si="123">AN138-X138</f>
        <v>0</v>
      </c>
    </row>
    <row r="139" spans="1:91">
      <c r="A139" s="127">
        <f>'Input data'!A119</f>
        <v>2019</v>
      </c>
      <c r="B139" s="662">
        <f>'Input data'!B119</f>
        <v>58.364834921819444</v>
      </c>
      <c r="C139" s="236">
        <f>'Input data'!C119</f>
        <v>3281.9371885478658</v>
      </c>
      <c r="D139" s="236">
        <f>'Input data'!D119</f>
        <v>48002205.380408831</v>
      </c>
      <c r="E139" s="527">
        <f>'Input data'!J119*C139</f>
        <v>38631.310052941197</v>
      </c>
      <c r="F139" s="528">
        <f>'Input data'!L119</f>
        <v>86633.515433350025</v>
      </c>
      <c r="G139" s="528">
        <f t="shared" ref="G139:G149" si="124">$G$137*(1+((($G$150/$G$137)^(1/($A$150-$A$137)))-1))^(A139-$A$137)</f>
        <v>61517.098453473154</v>
      </c>
      <c r="H139" s="528">
        <f t="shared" ref="H139:H170" si="125">E139*$B$12+I139*$E$80-G139</f>
        <v>5697.6004914316873</v>
      </c>
      <c r="I139" s="530">
        <f t="shared" si="99"/>
        <v>48002.205380408828</v>
      </c>
      <c r="J139" s="417">
        <f t="shared" si="100"/>
        <v>7.3782491286642105E-2</v>
      </c>
      <c r="K139" s="1514">
        <f t="shared" ref="K139:K170" si="126">(I139)*J139-(I139)*$J$137</f>
        <v>587.29511147473841</v>
      </c>
      <c r="L139" s="1514">
        <f t="shared" si="101"/>
        <v>0</v>
      </c>
      <c r="M139" s="1511">
        <f t="shared" ref="M139:M170" si="127">L139+K139</f>
        <v>587.29511147473841</v>
      </c>
      <c r="N139" s="1456">
        <f>($N$142-$N$137)/($A$102-$A$97)+N138</f>
        <v>0.1</v>
      </c>
      <c r="O139" s="1513">
        <f t="shared" si="102"/>
        <v>150.38340000000005</v>
      </c>
      <c r="P139" s="1698">
        <f>O139+M139</f>
        <v>737.67851147473846</v>
      </c>
      <c r="Q139" s="1366">
        <f t="shared" si="103"/>
        <v>66477.020433430109</v>
      </c>
      <c r="R139" s="1366">
        <f t="shared" ref="R139:R170" si="128">Q139-G139</f>
        <v>4959.9219799569546</v>
      </c>
      <c r="S139" s="1091">
        <f t="shared" si="104"/>
        <v>0.22528165534744451</v>
      </c>
      <c r="T139" s="135" t="str">
        <f t="shared" si="105"/>
        <v>Yes</v>
      </c>
      <c r="U139" s="1091">
        <f t="shared" si="106"/>
        <v>0.22528165534744451</v>
      </c>
      <c r="V139" s="1496">
        <f>AC139</f>
        <v>81673.593453393085</v>
      </c>
      <c r="W139" s="1493">
        <f t="shared" si="98"/>
        <v>5.7251768615724341E-2</v>
      </c>
      <c r="X139" s="527">
        <f t="shared" si="107"/>
        <v>61517.098453473154</v>
      </c>
      <c r="Y139" s="1511">
        <f t="shared" si="108"/>
        <v>6635.2458016160817</v>
      </c>
      <c r="Z139" s="528">
        <f t="shared" si="109"/>
        <v>1896.1128679221383</v>
      </c>
      <c r="AA139" s="528">
        <f t="shared" si="110"/>
        <v>0</v>
      </c>
      <c r="AB139" s="528">
        <f t="shared" si="111"/>
        <v>11625.136330381707</v>
      </c>
      <c r="AC139" s="528">
        <f t="shared" si="112"/>
        <v>81673.593453393085</v>
      </c>
      <c r="AD139" s="1489">
        <f t="shared" si="113"/>
        <v>0</v>
      </c>
      <c r="AE139" s="417">
        <f t="shared" si="114"/>
        <v>0.75320670797444211</v>
      </c>
      <c r="AF139" s="417">
        <f t="shared" si="115"/>
        <v>8.1241017090823542E-2</v>
      </c>
      <c r="AG139" s="417">
        <f t="shared" si="116"/>
        <v>2.3215739478931491E-2</v>
      </c>
      <c r="AH139" s="417">
        <f t="shared" ref="AH139:AH170" si="129">AA139/AC139</f>
        <v>0</v>
      </c>
      <c r="AI139" s="417">
        <f t="shared" si="117"/>
        <v>0.14233653545580277</v>
      </c>
      <c r="AJ139" s="525">
        <f t="shared" si="118"/>
        <v>1</v>
      </c>
      <c r="AK139" s="1499">
        <f t="shared" si="119"/>
        <v>44460.483080189209</v>
      </c>
      <c r="AL139" s="1500">
        <f t="shared" si="120"/>
        <v>15973.146434372489</v>
      </c>
      <c r="AM139" s="1500">
        <f t="shared" si="121"/>
        <v>1083.4689389114483</v>
      </c>
      <c r="AN139" s="1500">
        <f t="shared" si="122"/>
        <v>61517.098453473147</v>
      </c>
      <c r="AO139" s="1565">
        <f t="shared" si="123"/>
        <v>0</v>
      </c>
    </row>
    <row r="140" spans="1:91">
      <c r="A140" s="127">
        <f>'Input data'!A120</f>
        <v>2020</v>
      </c>
      <c r="B140" s="662">
        <f>'Input data'!B120</f>
        <v>59.308690000000006</v>
      </c>
      <c r="C140" s="236">
        <f>'Input data'!C120</f>
        <v>3041.2887390260316</v>
      </c>
      <c r="D140" s="236">
        <f>'Input data'!D120</f>
        <v>46272916.150132425</v>
      </c>
      <c r="E140" s="527">
        <f>'Input data'!J120*C140</f>
        <v>35798.664474080826</v>
      </c>
      <c r="F140" s="528">
        <f>'Input data'!L120</f>
        <v>82071.580624213253</v>
      </c>
      <c r="G140" s="528">
        <f t="shared" si="124"/>
        <v>58322.977791126912</v>
      </c>
      <c r="H140" s="528">
        <f t="shared" si="125"/>
        <v>5643.4735641533844</v>
      </c>
      <c r="I140" s="530">
        <f t="shared" si="99"/>
        <v>46272.916150132427</v>
      </c>
      <c r="J140" s="417">
        <f t="shared" si="100"/>
        <v>8.0783733850016193E-2</v>
      </c>
      <c r="K140" s="1514">
        <f t="shared" si="126"/>
        <v>890.10559549202117</v>
      </c>
      <c r="L140" s="1514">
        <f t="shared" si="101"/>
        <v>0</v>
      </c>
      <c r="M140" s="1511">
        <f t="shared" si="127"/>
        <v>890.10559549202117</v>
      </c>
      <c r="N140" s="1456">
        <f>($N$142-$N$137)/($A$102-$A$97)+N139</f>
        <v>0.15000000000000002</v>
      </c>
      <c r="O140" s="1513">
        <f t="shared" si="102"/>
        <v>225.57510000000011</v>
      </c>
      <c r="P140" s="1698">
        <f t="shared" ref="P140:P170" si="130">O140+M140</f>
        <v>1115.6806954920212</v>
      </c>
      <c r="Q140" s="1366">
        <f t="shared" si="103"/>
        <v>62850.770659788279</v>
      </c>
      <c r="R140" s="1366">
        <f t="shared" si="128"/>
        <v>4527.7928686613668</v>
      </c>
      <c r="S140" s="1091">
        <f t="shared" si="104"/>
        <v>0.22286883454776799</v>
      </c>
      <c r="T140" s="135" t="str">
        <f t="shared" si="105"/>
        <v>Yes</v>
      </c>
      <c r="U140" s="1091">
        <f t="shared" si="106"/>
        <v>0.22286883454776799</v>
      </c>
      <c r="V140" s="1496">
        <f t="shared" si="97"/>
        <v>77543.787755551893</v>
      </c>
      <c r="W140" s="1493">
        <f t="shared" si="98"/>
        <v>5.5168827433616396E-2</v>
      </c>
      <c r="X140" s="527">
        <f t="shared" si="107"/>
        <v>58322.977791126912</v>
      </c>
      <c r="Y140" s="1511">
        <f t="shared" si="108"/>
        <v>6604.7894514820309</v>
      </c>
      <c r="Z140" s="528">
        <f t="shared" si="109"/>
        <v>1843.2987391677127</v>
      </c>
      <c r="AA140" s="528">
        <f t="shared" si="110"/>
        <v>0</v>
      </c>
      <c r="AB140" s="528">
        <f t="shared" si="111"/>
        <v>10772.72177377524</v>
      </c>
      <c r="AC140" s="528">
        <f t="shared" si="112"/>
        <v>77543.787755551893</v>
      </c>
      <c r="AD140" s="1489">
        <f t="shared" si="113"/>
        <v>0</v>
      </c>
      <c r="AE140" s="417">
        <f t="shared" si="114"/>
        <v>0.75212959644147859</v>
      </c>
      <c r="AF140" s="417">
        <f t="shared" si="115"/>
        <v>8.5174965560141189E-2</v>
      </c>
      <c r="AG140" s="417">
        <f t="shared" si="116"/>
        <v>2.3771069127787588E-2</v>
      </c>
      <c r="AH140" s="417">
        <f t="shared" si="129"/>
        <v>0</v>
      </c>
      <c r="AI140" s="417">
        <f t="shared" si="117"/>
        <v>0.13892436887059267</v>
      </c>
      <c r="AJ140" s="525">
        <f t="shared" si="118"/>
        <v>1</v>
      </c>
      <c r="AK140" s="1499">
        <f t="shared" si="119"/>
        <v>42534.817207396009</v>
      </c>
      <c r="AL140" s="1500">
        <f t="shared" si="120"/>
        <v>14848.01330530049</v>
      </c>
      <c r="AM140" s="1500">
        <f t="shared" si="121"/>
        <v>940.14727843040112</v>
      </c>
      <c r="AN140" s="1500">
        <f t="shared" si="122"/>
        <v>58322.977791126898</v>
      </c>
      <c r="AO140" s="1565">
        <f t="shared" si="123"/>
        <v>0</v>
      </c>
    </row>
    <row r="141" spans="1:91">
      <c r="A141" s="127">
        <f>'Input data'!A121</f>
        <v>2021</v>
      </c>
      <c r="B141" s="662">
        <f>'Input data'!B121</f>
        <v>59.991580449204264</v>
      </c>
      <c r="C141" s="236">
        <f>'Input data'!C121</f>
        <v>3124.0453356348257</v>
      </c>
      <c r="D141" s="1552">
        <f>'Input data'!D121</f>
        <v>46867340.754761256</v>
      </c>
      <c r="E141" s="1510">
        <f>'Input data'!J121*C141</f>
        <v>36772.782977529416</v>
      </c>
      <c r="F141" s="1511">
        <f>'Input data'!L121</f>
        <v>83640.123732290667</v>
      </c>
      <c r="G141" s="1511">
        <f t="shared" si="124"/>
        <v>55294.7038130703</v>
      </c>
      <c r="H141" s="1511">
        <f t="shared" si="125"/>
        <v>9788.5427894073582</v>
      </c>
      <c r="I141" s="1513">
        <f t="shared" si="99"/>
        <v>46867.340754761259</v>
      </c>
      <c r="J141" s="417">
        <f t="shared" si="100"/>
        <v>8.8449326404511766E-2</v>
      </c>
      <c r="K141" s="1514">
        <f t="shared" si="126"/>
        <v>1260.8058827047325</v>
      </c>
      <c r="L141" s="1514">
        <f t="shared" si="101"/>
        <v>0</v>
      </c>
      <c r="M141" s="1511">
        <f t="shared" si="127"/>
        <v>1260.8058827047325</v>
      </c>
      <c r="N141" s="1456">
        <f>($N$142-$N$137)/($A$102-$A$97)+N140</f>
        <v>0.2</v>
      </c>
      <c r="O141" s="1513">
        <f t="shared" si="102"/>
        <v>300.7668000000001</v>
      </c>
      <c r="P141" s="1698">
        <f t="shared" si="130"/>
        <v>1561.5726827047326</v>
      </c>
      <c r="Q141" s="1366">
        <f t="shared" si="103"/>
        <v>63521.673919772926</v>
      </c>
      <c r="R141" s="1366">
        <f t="shared" si="128"/>
        <v>8226.9701067026253</v>
      </c>
      <c r="S141" s="1091">
        <f t="shared" si="104"/>
        <v>0.39553277367188899</v>
      </c>
      <c r="T141" s="135" t="str">
        <f t="shared" si="105"/>
        <v>Yes</v>
      </c>
      <c r="U141" s="1091">
        <f t="shared" si="106"/>
        <v>0.39553277367188899</v>
      </c>
      <c r="V141" s="1496">
        <f t="shared" si="97"/>
        <v>75413.153625588049</v>
      </c>
      <c r="W141" s="1493">
        <f t="shared" si="98"/>
        <v>9.8361524823120994E-2</v>
      </c>
      <c r="X141" s="527">
        <f t="shared" si="107"/>
        <v>55294.7038130703</v>
      </c>
      <c r="Y141" s="1511">
        <f t="shared" si="108"/>
        <v>7090.0808279456141</v>
      </c>
      <c r="Z141" s="528">
        <f t="shared" si="109"/>
        <v>1962.5103643110215</v>
      </c>
      <c r="AA141" s="528">
        <f t="shared" si="110"/>
        <v>0</v>
      </c>
      <c r="AB141" s="528">
        <f t="shared" si="111"/>
        <v>11065.858620261115</v>
      </c>
      <c r="AC141" s="528">
        <f t="shared" si="112"/>
        <v>75413.153625588049</v>
      </c>
      <c r="AD141" s="1489">
        <f t="shared" si="113"/>
        <v>0</v>
      </c>
      <c r="AE141" s="417">
        <f t="shared" si="114"/>
        <v>0.73322359767101075</v>
      </c>
      <c r="AF141" s="417">
        <f t="shared" si="115"/>
        <v>9.4016500929619204E-2</v>
      </c>
      <c r="AG141" s="417">
        <f t="shared" si="116"/>
        <v>2.6023449092906416E-2</v>
      </c>
      <c r="AH141" s="417">
        <f t="shared" si="129"/>
        <v>0</v>
      </c>
      <c r="AI141" s="417">
        <f t="shared" si="117"/>
        <v>0.14673645230646362</v>
      </c>
      <c r="AJ141" s="525">
        <f t="shared" si="118"/>
        <v>1</v>
      </c>
      <c r="AK141" s="1499">
        <f t="shared" si="119"/>
        <v>42721.956034631898</v>
      </c>
      <c r="AL141" s="1500">
        <f t="shared" si="120"/>
        <v>11863.325723064127</v>
      </c>
      <c r="AM141" s="1500">
        <f t="shared" si="121"/>
        <v>709.42205537426946</v>
      </c>
      <c r="AN141" s="1500">
        <f t="shared" si="122"/>
        <v>55294.703813070293</v>
      </c>
      <c r="AO141" s="1565">
        <f t="shared" si="123"/>
        <v>0</v>
      </c>
    </row>
    <row r="142" spans="1:91">
      <c r="A142" s="873">
        <f>'Input data'!A122</f>
        <v>2022</v>
      </c>
      <c r="B142" s="1553">
        <f>'Input data'!B122</f>
        <v>60.682333816399378</v>
      </c>
      <c r="C142" s="1552">
        <f>'Input data'!C122</f>
        <v>3203.6482685742712</v>
      </c>
      <c r="D142" s="1552">
        <f>'Input data'!D122</f>
        <v>46761499.391012542</v>
      </c>
      <c r="E142" s="1510">
        <f>'Input data'!J122*C142</f>
        <v>37709.780063956852</v>
      </c>
      <c r="F142" s="1511">
        <f>'Input data'!L122</f>
        <v>84471.279454969394</v>
      </c>
      <c r="G142" s="1511">
        <f t="shared" si="124"/>
        <v>52423.665347216396</v>
      </c>
      <c r="H142" s="1511">
        <f t="shared" si="125"/>
        <v>13097.909787468321</v>
      </c>
      <c r="I142" s="1513">
        <f t="shared" si="99"/>
        <v>46761.499391012541</v>
      </c>
      <c r="J142" s="417">
        <f t="shared" si="100"/>
        <v>9.6842309318564565E-2</v>
      </c>
      <c r="K142" s="1514">
        <f t="shared" si="126"/>
        <v>1650.4270473882439</v>
      </c>
      <c r="L142" s="1514">
        <f t="shared" si="101"/>
        <v>0</v>
      </c>
      <c r="M142" s="1511">
        <f t="shared" si="127"/>
        <v>1650.4270473882439</v>
      </c>
      <c r="N142" s="1456">
        <f>$C$26</f>
        <v>0.25</v>
      </c>
      <c r="O142" s="1513">
        <f t="shared" si="102"/>
        <v>375.95850000000013</v>
      </c>
      <c r="P142" s="1698">
        <f t="shared" si="130"/>
        <v>2026.385547388244</v>
      </c>
      <c r="Q142" s="1366">
        <f t="shared" si="103"/>
        <v>63495.189587296474</v>
      </c>
      <c r="R142" s="1366">
        <f t="shared" si="128"/>
        <v>11071.524240080078</v>
      </c>
      <c r="S142" s="1091">
        <f t="shared" si="104"/>
        <v>0.52071440044534212</v>
      </c>
      <c r="T142" s="135" t="str">
        <f t="shared" si="105"/>
        <v>Yes</v>
      </c>
      <c r="U142" s="1091">
        <f t="shared" si="106"/>
        <v>0.52071440044534212</v>
      </c>
      <c r="V142" s="1496">
        <f t="shared" si="97"/>
        <v>73399.75521488933</v>
      </c>
      <c r="W142" s="1493">
        <f t="shared" si="98"/>
        <v>0.1310685041296451</v>
      </c>
      <c r="X142" s="527">
        <f t="shared" si="107"/>
        <v>52423.665347216396</v>
      </c>
      <c r="Y142" s="1511">
        <f t="shared" si="108"/>
        <v>7548.2206810372136</v>
      </c>
      <c r="Z142" s="528">
        <f t="shared" si="109"/>
        <v>2080.044491292967</v>
      </c>
      <c r="AA142" s="528">
        <f t="shared" si="110"/>
        <v>0</v>
      </c>
      <c r="AB142" s="528">
        <f t="shared" si="111"/>
        <v>11347.824695342748</v>
      </c>
      <c r="AC142" s="528">
        <f t="shared" si="112"/>
        <v>73399.75521488933</v>
      </c>
      <c r="AD142" s="1489">
        <f t="shared" si="113"/>
        <v>0</v>
      </c>
      <c r="AE142" s="417">
        <f t="shared" si="114"/>
        <v>0.71422125583032081</v>
      </c>
      <c r="AF142" s="417">
        <f t="shared" si="115"/>
        <v>0.10283713697598323</v>
      </c>
      <c r="AG142" s="417">
        <f t="shared" si="116"/>
        <v>2.8338575315453158E-2</v>
      </c>
      <c r="AH142" s="417">
        <f t="shared" si="129"/>
        <v>0</v>
      </c>
      <c r="AI142" s="417">
        <f t="shared" si="117"/>
        <v>0.15460303187824273</v>
      </c>
      <c r="AJ142" s="525">
        <f t="shared" si="118"/>
        <v>0.99999999999999989</v>
      </c>
      <c r="AK142" s="1499">
        <f t="shared" si="119"/>
        <v>42233.007802788241</v>
      </c>
      <c r="AL142" s="1500">
        <f t="shared" si="120"/>
        <v>9646.1847870779638</v>
      </c>
      <c r="AM142" s="1500">
        <f t="shared" si="121"/>
        <v>544.47275735018945</v>
      </c>
      <c r="AN142" s="1500">
        <f t="shared" si="122"/>
        <v>52423.665347216389</v>
      </c>
      <c r="AO142" s="1565">
        <f t="shared" si="123"/>
        <v>0</v>
      </c>
    </row>
    <row r="143" spans="1:91">
      <c r="A143" s="873">
        <f>'Input data'!A123</f>
        <v>2023</v>
      </c>
      <c r="B143" s="1553">
        <f>'Input data'!B123</f>
        <v>61.381040636574369</v>
      </c>
      <c r="C143" s="1552">
        <f>'Input data'!C123</f>
        <v>3285.3162532788688</v>
      </c>
      <c r="D143" s="1552">
        <f>'Input data'!D123</f>
        <v>47518102.465945646</v>
      </c>
      <c r="E143" s="1510">
        <f>'Input data'!J123*C143</f>
        <v>38671.084640269633</v>
      </c>
      <c r="F143" s="1511">
        <f>'Input data'!L123</f>
        <v>86189.187106215279</v>
      </c>
      <c r="G143" s="1511">
        <f t="shared" si="124"/>
        <v>49701.698334937471</v>
      </c>
      <c r="H143" s="1511">
        <f t="shared" si="125"/>
        <v>17081.516076530483</v>
      </c>
      <c r="I143" s="1513">
        <f t="shared" si="99"/>
        <v>47518.102465945645</v>
      </c>
      <c r="J143" s="417">
        <f t="shared" si="100"/>
        <v>0.10603170487993842</v>
      </c>
      <c r="K143" s="1514">
        <f t="shared" si="126"/>
        <v>2113.7936680114799</v>
      </c>
      <c r="L143" s="1514">
        <f t="shared" si="101"/>
        <v>0</v>
      </c>
      <c r="M143" s="1511">
        <f t="shared" si="127"/>
        <v>2113.7936680114799</v>
      </c>
      <c r="N143" s="1456">
        <f>($N$147-$N$142)/($A$107-$A$102)+N142</f>
        <v>0.3</v>
      </c>
      <c r="O143" s="1513">
        <f t="shared" si="102"/>
        <v>451.15020000000015</v>
      </c>
      <c r="P143" s="1698">
        <f t="shared" si="130"/>
        <v>2564.9438680114799</v>
      </c>
      <c r="Q143" s="1366">
        <f t="shared" si="103"/>
        <v>64218.27054345647</v>
      </c>
      <c r="R143" s="1366">
        <f t="shared" si="128"/>
        <v>14516.572208518999</v>
      </c>
      <c r="S143" s="1091">
        <f t="shared" si="104"/>
        <v>0.6677788152256432</v>
      </c>
      <c r="T143" s="135" t="str">
        <f t="shared" si="105"/>
        <v>Yes</v>
      </c>
      <c r="U143" s="1091">
        <f t="shared" si="106"/>
        <v>0.6677788152256432</v>
      </c>
      <c r="V143" s="1496">
        <f t="shared" si="97"/>
        <v>71672.614897696287</v>
      </c>
      <c r="W143" s="1493">
        <f t="shared" si="98"/>
        <v>0.1684268374712653</v>
      </c>
      <c r="X143" s="527">
        <f t="shared" si="107"/>
        <v>49701.698334937471</v>
      </c>
      <c r="Y143" s="1511">
        <f t="shared" si="108"/>
        <v>8135.1339935407868</v>
      </c>
      <c r="Z143" s="528">
        <f t="shared" si="109"/>
        <v>2198.6770615150181</v>
      </c>
      <c r="AA143" s="528">
        <f t="shared" si="110"/>
        <v>0</v>
      </c>
      <c r="AB143" s="528">
        <f t="shared" si="111"/>
        <v>11637.105507703007</v>
      </c>
      <c r="AC143" s="528">
        <f t="shared" si="112"/>
        <v>71672.614897696287</v>
      </c>
      <c r="AD143" s="1489">
        <f t="shared" si="113"/>
        <v>0</v>
      </c>
      <c r="AE143" s="417">
        <f t="shared" si="114"/>
        <v>0.69345451405506053</v>
      </c>
      <c r="AF143" s="417">
        <f t="shared" si="115"/>
        <v>0.11350407690793304</v>
      </c>
      <c r="AG143" s="417">
        <f t="shared" si="116"/>
        <v>3.0676668692126766E-2</v>
      </c>
      <c r="AH143" s="417">
        <f t="shared" si="129"/>
        <v>0</v>
      </c>
      <c r="AI143" s="417">
        <f t="shared" si="117"/>
        <v>0.1623647403448796</v>
      </c>
      <c r="AJ143" s="525">
        <f t="shared" si="118"/>
        <v>1</v>
      </c>
      <c r="AK143" s="1499">
        <f t="shared" si="119"/>
        <v>42479.677048821824</v>
      </c>
      <c r="AL143" s="1500">
        <f t="shared" si="120"/>
        <v>6856.7903863440997</v>
      </c>
      <c r="AM143" s="1500">
        <f t="shared" si="121"/>
        <v>365.23089977154797</v>
      </c>
      <c r="AN143" s="1500">
        <f t="shared" si="122"/>
        <v>49701.698334937471</v>
      </c>
      <c r="AO143" s="1565">
        <f t="shared" si="123"/>
        <v>0</v>
      </c>
    </row>
    <row r="144" spans="1:91">
      <c r="A144" s="873">
        <f>'Input data'!A124</f>
        <v>2024</v>
      </c>
      <c r="B144" s="1553">
        <f>'Input data'!B124</f>
        <v>62.087792487153699</v>
      </c>
      <c r="C144" s="1552">
        <f>'Input data'!C124</f>
        <v>3372.8712894396804</v>
      </c>
      <c r="D144" s="1552">
        <f>'Input data'!D124</f>
        <v>48058532.430373028</v>
      </c>
      <c r="E144" s="1510">
        <f>'Input data'!J124*C144</f>
        <v>39701.685030925299</v>
      </c>
      <c r="F144" s="1511">
        <f>'Input data'!L124</f>
        <v>87760.217461298336</v>
      </c>
      <c r="G144" s="1511">
        <f t="shared" si="124"/>
        <v>47121.062615822855</v>
      </c>
      <c r="H144" s="1511">
        <f t="shared" si="125"/>
        <v>20760.685359657422</v>
      </c>
      <c r="I144" s="1513">
        <f t="shared" si="99"/>
        <v>48058.53243037303</v>
      </c>
      <c r="J144" s="417">
        <f t="shared" si="100"/>
        <v>0.11609308492183117</v>
      </c>
      <c r="K144" s="1514">
        <f t="shared" si="126"/>
        <v>2621.3692953659593</v>
      </c>
      <c r="L144" s="1514">
        <f t="shared" si="101"/>
        <v>0</v>
      </c>
      <c r="M144" s="1511">
        <f t="shared" si="127"/>
        <v>2621.3692953659593</v>
      </c>
      <c r="N144" s="1456">
        <f>($N$147-$N$142)/($A$107-$A$102)+N143</f>
        <v>0.35</v>
      </c>
      <c r="O144" s="1513">
        <f t="shared" si="102"/>
        <v>526.34190000000012</v>
      </c>
      <c r="P144" s="1698">
        <f t="shared" si="130"/>
        <v>3147.7111953659596</v>
      </c>
      <c r="Q144" s="1366">
        <f t="shared" si="103"/>
        <v>64734.036780114315</v>
      </c>
      <c r="R144" s="1366">
        <f t="shared" si="128"/>
        <v>17612.97416429146</v>
      </c>
      <c r="S144" s="1091">
        <f t="shared" si="104"/>
        <v>0.79142476129403694</v>
      </c>
      <c r="T144" s="135" t="str">
        <f t="shared" si="105"/>
        <v>Yes</v>
      </c>
      <c r="U144" s="1091">
        <f t="shared" si="106"/>
        <v>0.79142476129403694</v>
      </c>
      <c r="V144" s="1496">
        <f t="shared" si="97"/>
        <v>70147.243297006877</v>
      </c>
      <c r="W144" s="1493">
        <f t="shared" si="98"/>
        <v>0.20069428579137993</v>
      </c>
      <c r="X144" s="527">
        <f t="shared" si="107"/>
        <v>47121.062615822855</v>
      </c>
      <c r="Y144" s="1511">
        <f t="shared" si="108"/>
        <v>8758.5004266848337</v>
      </c>
      <c r="Z144" s="528">
        <f t="shared" si="109"/>
        <v>2320.4410747281618</v>
      </c>
      <c r="AA144" s="528">
        <f t="shared" si="110"/>
        <v>0</v>
      </c>
      <c r="AB144" s="528">
        <f t="shared" si="111"/>
        <v>11947.239179771024</v>
      </c>
      <c r="AC144" s="528">
        <f t="shared" si="112"/>
        <v>70147.243297006877</v>
      </c>
      <c r="AD144" s="1489">
        <f t="shared" si="113"/>
        <v>0</v>
      </c>
      <c r="AE144" s="417">
        <f t="shared" si="114"/>
        <v>0.6717450380239457</v>
      </c>
      <c r="AF144" s="417">
        <f t="shared" si="115"/>
        <v>0.12485879722458817</v>
      </c>
      <c r="AG144" s="417">
        <f t="shared" si="116"/>
        <v>3.3079576126795178E-2</v>
      </c>
      <c r="AH144" s="417">
        <f t="shared" si="129"/>
        <v>0</v>
      </c>
      <c r="AI144" s="417">
        <f t="shared" si="117"/>
        <v>0.17031658862467092</v>
      </c>
      <c r="AJ144" s="525">
        <f t="shared" si="118"/>
        <v>0.99999999999999989</v>
      </c>
      <c r="AK144" s="1499">
        <f t="shared" si="119"/>
        <v>42479.269143715152</v>
      </c>
      <c r="AL144" s="1500">
        <f t="shared" si="120"/>
        <v>4419.5584925834855</v>
      </c>
      <c r="AM144" s="1500">
        <f t="shared" si="121"/>
        <v>222.23497952420874</v>
      </c>
      <c r="AN144" s="1500">
        <f t="shared" si="122"/>
        <v>47121.062615822848</v>
      </c>
      <c r="AO144" s="1565">
        <f t="shared" si="123"/>
        <v>0</v>
      </c>
    </row>
    <row r="145" spans="1:41">
      <c r="A145" s="873">
        <f>'Input data'!A125</f>
        <v>2025</v>
      </c>
      <c r="B145" s="1553">
        <f>'Input data'!B125</f>
        <v>62.802682000000026</v>
      </c>
      <c r="C145" s="1552">
        <f>'Input data'!C125</f>
        <v>3469.1978221051486</v>
      </c>
      <c r="D145" s="1552">
        <f>'Input data'!D125</f>
        <v>48067893.250297412</v>
      </c>
      <c r="E145" s="1510">
        <f>'Input data'!J125*C145</f>
        <v>40835.533711122305</v>
      </c>
      <c r="F145" s="1511">
        <f>'Input data'!L125</f>
        <v>88903.426961419726</v>
      </c>
      <c r="G145" s="1511">
        <f t="shared" si="124"/>
        <v>44674.419917829786</v>
      </c>
      <c r="H145" s="1511">
        <f t="shared" si="125"/>
        <v>23866.723185681374</v>
      </c>
      <c r="I145" s="1513">
        <f t="shared" si="99"/>
        <v>48067.893250297413</v>
      </c>
      <c r="J145" s="417">
        <f t="shared" si="100"/>
        <v>0.12710919231119061</v>
      </c>
      <c r="K145" s="1514">
        <f t="shared" si="126"/>
        <v>3151.4009585561785</v>
      </c>
      <c r="L145" s="1514">
        <f t="shared" si="101"/>
        <v>0</v>
      </c>
      <c r="M145" s="1511">
        <f t="shared" si="127"/>
        <v>3151.4009585561785</v>
      </c>
      <c r="N145" s="1456">
        <f>($N$147-$N$142)/($A$107-$A$102)+N144</f>
        <v>0.39999999999999997</v>
      </c>
      <c r="O145" s="1513">
        <f t="shared" si="102"/>
        <v>601.53360000000009</v>
      </c>
      <c r="P145" s="1698">
        <f t="shared" si="130"/>
        <v>3752.9345585561787</v>
      </c>
      <c r="Q145" s="1366">
        <f t="shared" si="103"/>
        <v>64788.208544954978</v>
      </c>
      <c r="R145" s="1366">
        <f t="shared" si="128"/>
        <v>20113.788627125192</v>
      </c>
      <c r="S145" s="1091">
        <f t="shared" si="104"/>
        <v>0.88101727645801031</v>
      </c>
      <c r="T145" s="135" t="str">
        <f t="shared" si="105"/>
        <v>Yes</v>
      </c>
      <c r="U145" s="1091">
        <f t="shared" si="106"/>
        <v>0.88101727645801031</v>
      </c>
      <c r="V145" s="1496">
        <f t="shared" si="97"/>
        <v>68789.638334294519</v>
      </c>
      <c r="W145" s="1493">
        <f t="shared" si="98"/>
        <v>0.22624311924279061</v>
      </c>
      <c r="X145" s="527">
        <f t="shared" si="107"/>
        <v>44674.419917829786</v>
      </c>
      <c r="Y145" s="1511">
        <f t="shared" si="108"/>
        <v>9379.9047218919732</v>
      </c>
      <c r="Z145" s="528">
        <f t="shared" si="109"/>
        <v>2446.8708262069222</v>
      </c>
      <c r="AA145" s="528">
        <f t="shared" si="110"/>
        <v>0</v>
      </c>
      <c r="AB145" s="528">
        <f t="shared" si="111"/>
        <v>12288.442868365841</v>
      </c>
      <c r="AC145" s="528">
        <f t="shared" si="112"/>
        <v>68789.638334294519</v>
      </c>
      <c r="AD145" s="1489">
        <f t="shared" si="113"/>
        <v>0</v>
      </c>
      <c r="AE145" s="417">
        <f t="shared" si="114"/>
        <v>0.6494353074038145</v>
      </c>
      <c r="AF145" s="417">
        <f t="shared" si="115"/>
        <v>0.13635636047843119</v>
      </c>
      <c r="AG145" s="417">
        <f t="shared" si="116"/>
        <v>3.5570340031676757E-2</v>
      </c>
      <c r="AH145" s="417">
        <f t="shared" si="129"/>
        <v>0</v>
      </c>
      <c r="AI145" s="417">
        <f t="shared" si="117"/>
        <v>0.17863799208607753</v>
      </c>
      <c r="AJ145" s="525">
        <f t="shared" si="118"/>
        <v>1</v>
      </c>
      <c r="AK145" s="1499">
        <f t="shared" si="119"/>
        <v>41958.022163151574</v>
      </c>
      <c r="AL145" s="1500">
        <f t="shared" si="120"/>
        <v>2593.1601506052384</v>
      </c>
      <c r="AM145" s="1500">
        <f t="shared" si="121"/>
        <v>123.23760407297353</v>
      </c>
      <c r="AN145" s="1500">
        <f t="shared" si="122"/>
        <v>44674.419917829786</v>
      </c>
      <c r="AO145" s="1565">
        <f t="shared" si="123"/>
        <v>0</v>
      </c>
    </row>
    <row r="146" spans="1:41">
      <c r="A146" s="873">
        <f>'Input data'!A126</f>
        <v>2026</v>
      </c>
      <c r="B146" s="1553">
        <f>'Input data'!B126</f>
        <v>63.421065342005143</v>
      </c>
      <c r="C146" s="1552">
        <f>'Input data'!C126</f>
        <v>3568.6143300345457</v>
      </c>
      <c r="D146" s="1552">
        <f>'Input data'!D126</f>
        <v>47214250.183632493</v>
      </c>
      <c r="E146" s="1510">
        <f>'Input data'!J126*C146</f>
        <v>42005.754139350713</v>
      </c>
      <c r="F146" s="1511">
        <f>'Input data'!L126</f>
        <v>89220.004322983208</v>
      </c>
      <c r="G146" s="1511">
        <f t="shared" si="124"/>
        <v>42354.812990240433</v>
      </c>
      <c r="H146" s="1511">
        <f t="shared" si="125"/>
        <v>26056.70766030853</v>
      </c>
      <c r="I146" s="1513">
        <f t="shared" si="99"/>
        <v>47214.250183632495</v>
      </c>
      <c r="J146" s="417">
        <f t="shared" si="100"/>
        <v>0.13917062141024203</v>
      </c>
      <c r="K146" s="1514">
        <f t="shared" si="126"/>
        <v>3664.9062092057798</v>
      </c>
      <c r="L146" s="1514">
        <f t="shared" si="101"/>
        <v>0</v>
      </c>
      <c r="M146" s="1511">
        <f t="shared" si="127"/>
        <v>3664.9062092057798</v>
      </c>
      <c r="N146" s="1456">
        <f>($N$147-$N$142)/($A$107-$A$102)+N145</f>
        <v>0.44999999999999996</v>
      </c>
      <c r="O146" s="1513">
        <f t="shared" si="102"/>
        <v>676.72530000000006</v>
      </c>
      <c r="P146" s="1698">
        <f t="shared" si="130"/>
        <v>4341.6315092057794</v>
      </c>
      <c r="Q146" s="1366">
        <f t="shared" si="103"/>
        <v>64069.889141343185</v>
      </c>
      <c r="R146" s="1366">
        <f t="shared" si="128"/>
        <v>21715.076151102752</v>
      </c>
      <c r="S146" s="1091">
        <f t="shared" si="104"/>
        <v>0.9269459315621581</v>
      </c>
      <c r="T146" s="135" t="str">
        <f t="shared" si="105"/>
        <v>Yes</v>
      </c>
      <c r="U146" s="1091">
        <f t="shared" si="106"/>
        <v>0.9269459315621581</v>
      </c>
      <c r="V146" s="1496">
        <f t="shared" si="97"/>
        <v>67504.92817188047</v>
      </c>
      <c r="W146" s="1493">
        <f t="shared" si="98"/>
        <v>0.24338797465748274</v>
      </c>
      <c r="X146" s="527">
        <f t="shared" si="107"/>
        <v>42354.812990240433</v>
      </c>
      <c r="Y146" s="1511">
        <f t="shared" si="108"/>
        <v>9934.5792489148571</v>
      </c>
      <c r="Z146" s="528">
        <f t="shared" si="109"/>
        <v>2574.9441986825168</v>
      </c>
      <c r="AA146" s="528">
        <f t="shared" si="110"/>
        <v>0</v>
      </c>
      <c r="AB146" s="528">
        <f t="shared" si="111"/>
        <v>12640.591734042664</v>
      </c>
      <c r="AC146" s="528">
        <f t="shared" si="112"/>
        <v>67504.92817188047</v>
      </c>
      <c r="AD146" s="1489">
        <f t="shared" si="113"/>
        <v>0</v>
      </c>
      <c r="AE146" s="417">
        <f t="shared" si="114"/>
        <v>0.62743290211933811</v>
      </c>
      <c r="AF146" s="417">
        <f t="shared" si="115"/>
        <v>0.1471682070917773</v>
      </c>
      <c r="AG146" s="417">
        <f t="shared" si="116"/>
        <v>3.8144536531113937E-2</v>
      </c>
      <c r="AH146" s="417">
        <f t="shared" si="129"/>
        <v>0</v>
      </c>
      <c r="AI146" s="417">
        <f t="shared" si="117"/>
        <v>0.18725435425777059</v>
      </c>
      <c r="AJ146" s="525">
        <f t="shared" si="118"/>
        <v>0.99999999999999989</v>
      </c>
      <c r="AK146" s="1499">
        <f t="shared" si="119"/>
        <v>40643.413646157729</v>
      </c>
      <c r="AL146" s="1500">
        <f t="shared" si="120"/>
        <v>1637.7982038053729</v>
      </c>
      <c r="AM146" s="1500">
        <f t="shared" si="121"/>
        <v>73.601140277330998</v>
      </c>
      <c r="AN146" s="1500">
        <f t="shared" si="122"/>
        <v>42354.812990240433</v>
      </c>
      <c r="AO146" s="1565">
        <f t="shared" si="123"/>
        <v>0</v>
      </c>
    </row>
    <row r="147" spans="1:41">
      <c r="A147" s="873">
        <f>'Input data'!A127</f>
        <v>2027</v>
      </c>
      <c r="B147" s="1553">
        <f>'Input data'!B127</f>
        <v>64.045537563425796</v>
      </c>
      <c r="C147" s="1552">
        <f>'Input data'!C127</f>
        <v>3674.2774167399657</v>
      </c>
      <c r="D147" s="1552">
        <f>'Input data'!D127</f>
        <v>46342627.412279971</v>
      </c>
      <c r="E147" s="1510">
        <f>'Input data'!J127*C147</f>
        <v>43249.502337186874</v>
      </c>
      <c r="F147" s="1511">
        <f>'Input data'!L127</f>
        <v>89592.12974946684</v>
      </c>
      <c r="G147" s="1511">
        <f t="shared" si="124"/>
        <v>40155.6458200876</v>
      </c>
      <c r="H147" s="1511">
        <f t="shared" si="125"/>
        <v>28151.570040675164</v>
      </c>
      <c r="I147" s="1513">
        <f t="shared" si="99"/>
        <v>46342.627412279973</v>
      </c>
      <c r="J147" s="417">
        <f t="shared" si="100"/>
        <v>0.15237656310721223</v>
      </c>
      <c r="K147" s="1514">
        <f t="shared" si="126"/>
        <v>4209.2463726571141</v>
      </c>
      <c r="L147" s="1514">
        <f t="shared" si="101"/>
        <v>0</v>
      </c>
      <c r="M147" s="1511">
        <f t="shared" si="127"/>
        <v>4209.2463726571141</v>
      </c>
      <c r="N147" s="1456">
        <f>$C$27</f>
        <v>0.5</v>
      </c>
      <c r="O147" s="1513">
        <f t="shared" si="102"/>
        <v>751.91700000000026</v>
      </c>
      <c r="P147" s="1698">
        <f t="shared" si="130"/>
        <v>4961.1633726571145</v>
      </c>
      <c r="Q147" s="1366">
        <f t="shared" si="103"/>
        <v>63346.052488105648</v>
      </c>
      <c r="R147" s="1366">
        <f t="shared" si="128"/>
        <v>23190.406668018048</v>
      </c>
      <c r="S147" s="1091">
        <f t="shared" si="104"/>
        <v>0.96365882733051611</v>
      </c>
      <c r="T147" s="135" t="str">
        <f t="shared" si="105"/>
        <v>Yes</v>
      </c>
      <c r="U147" s="1091">
        <f t="shared" si="106"/>
        <v>0.96365882733051611</v>
      </c>
      <c r="V147" s="1496">
        <f t="shared" si="97"/>
        <v>66401.723081448799</v>
      </c>
      <c r="W147" s="1493">
        <f t="shared" si="98"/>
        <v>0.25884423925256728</v>
      </c>
      <c r="X147" s="527">
        <f t="shared" si="107"/>
        <v>40155.6458200876</v>
      </c>
      <c r="Y147" s="1511">
        <f t="shared" si="108"/>
        <v>10524.870045692562</v>
      </c>
      <c r="Z147" s="528">
        <f t="shared" si="109"/>
        <v>2706.340254078752</v>
      </c>
      <c r="AA147" s="528">
        <f t="shared" si="110"/>
        <v>0</v>
      </c>
      <c r="AB147" s="528">
        <f t="shared" si="111"/>
        <v>13014.866961589889</v>
      </c>
      <c r="AC147" s="528">
        <f t="shared" si="112"/>
        <v>66401.723081448799</v>
      </c>
      <c r="AD147" s="1489">
        <f t="shared" si="113"/>
        <v>0</v>
      </c>
      <c r="AE147" s="417">
        <f t="shared" si="114"/>
        <v>0.6047380091452208</v>
      </c>
      <c r="AF147" s="417">
        <f t="shared" si="115"/>
        <v>0.15850296584597187</v>
      </c>
      <c r="AG147" s="417">
        <f t="shared" si="116"/>
        <v>4.0757078709525905E-2</v>
      </c>
      <c r="AH147" s="417">
        <f t="shared" si="129"/>
        <v>0</v>
      </c>
      <c r="AI147" s="417">
        <f t="shared" si="117"/>
        <v>0.1960019462992815</v>
      </c>
      <c r="AJ147" s="525">
        <f t="shared" si="118"/>
        <v>1.0000000000000002</v>
      </c>
      <c r="AK147" s="1499">
        <f t="shared" si="119"/>
        <v>39281.097121838669</v>
      </c>
      <c r="AL147" s="1500">
        <f t="shared" si="120"/>
        <v>838.8556787450234</v>
      </c>
      <c r="AM147" s="1500">
        <f t="shared" si="121"/>
        <v>35.693019503907657</v>
      </c>
      <c r="AN147" s="1500">
        <f t="shared" si="122"/>
        <v>40155.6458200876</v>
      </c>
      <c r="AO147" s="1565">
        <f t="shared" si="123"/>
        <v>0</v>
      </c>
    </row>
    <row r="148" spans="1:41">
      <c r="A148" s="873">
        <f>'Input data'!A128</f>
        <v>2028</v>
      </c>
      <c r="B148" s="1553">
        <f>'Input data'!B128</f>
        <v>64.676158618096451</v>
      </c>
      <c r="C148" s="1552">
        <f>'Input data'!C128</f>
        <v>3786.9238480374697</v>
      </c>
      <c r="D148" s="1552">
        <f>'Input data'!D128</f>
        <v>47016036.124858685</v>
      </c>
      <c r="E148" s="1510">
        <f>'Input data'!J128*C148</f>
        <v>44575.450691407721</v>
      </c>
      <c r="F148" s="1511">
        <f>'Input data'!L128</f>
        <v>91591.486816266406</v>
      </c>
      <c r="G148" s="1511">
        <f t="shared" si="124"/>
        <v>38070.664875792791</v>
      </c>
      <c r="H148" s="1511">
        <f t="shared" si="125"/>
        <v>31629.351520197946</v>
      </c>
      <c r="I148" s="1513">
        <f t="shared" si="99"/>
        <v>47016.036124858685</v>
      </c>
      <c r="J148" s="417">
        <f t="shared" si="100"/>
        <v>0.16683562054324133</v>
      </c>
      <c r="K148" s="1514">
        <f t="shared" si="126"/>
        <v>4950.2188611805595</v>
      </c>
      <c r="L148" s="1514">
        <f t="shared" si="101"/>
        <v>0</v>
      </c>
      <c r="M148" s="1511">
        <f t="shared" si="127"/>
        <v>4950.2188611805595</v>
      </c>
      <c r="N148" s="1456">
        <f>N147</f>
        <v>0.5</v>
      </c>
      <c r="O148" s="1513">
        <f t="shared" si="102"/>
        <v>751.91700000000026</v>
      </c>
      <c r="P148" s="1698">
        <f t="shared" si="130"/>
        <v>5702.1358611805599</v>
      </c>
      <c r="Q148" s="1366">
        <f t="shared" si="103"/>
        <v>63997.880534810174</v>
      </c>
      <c r="R148" s="1366">
        <f t="shared" si="128"/>
        <v>25927.215659017384</v>
      </c>
      <c r="S148" s="1091">
        <f t="shared" si="104"/>
        <v>1.0443660205961365</v>
      </c>
      <c r="T148" s="135" t="str">
        <f t="shared" si="105"/>
        <v>No</v>
      </c>
      <c r="U148" s="1091">
        <f t="shared" si="106"/>
        <v>1</v>
      </c>
      <c r="V148" s="1496">
        <f t="shared" si="97"/>
        <v>66765.692843940677</v>
      </c>
      <c r="W148" s="1493">
        <f t="shared" si="98"/>
        <v>0.27104914261438473</v>
      </c>
      <c r="X148" s="527">
        <f t="shared" si="107"/>
        <v>39172.086562484437</v>
      </c>
      <c r="Y148" s="1511">
        <f t="shared" si="108"/>
        <v>11413.468797166815</v>
      </c>
      <c r="Z148" s="528">
        <f t="shared" si="109"/>
        <v>2766.2591931914562</v>
      </c>
      <c r="AA148" s="528">
        <f t="shared" si="110"/>
        <v>0</v>
      </c>
      <c r="AB148" s="528">
        <f t="shared" si="111"/>
        <v>13413.878291097961</v>
      </c>
      <c r="AC148" s="528">
        <f t="shared" si="112"/>
        <v>66765.692843940677</v>
      </c>
      <c r="AD148" s="1489">
        <f t="shared" si="113"/>
        <v>1101.4216866916468</v>
      </c>
      <c r="AE148" s="1506">
        <f t="shared" si="114"/>
        <v>0.58670980400137496</v>
      </c>
      <c r="AF148" s="1506">
        <f t="shared" si="115"/>
        <v>0.17094810689443246</v>
      </c>
      <c r="AG148" s="1506">
        <f t="shared" si="116"/>
        <v>4.1432344597357208E-2</v>
      </c>
      <c r="AH148" s="1506">
        <f t="shared" si="129"/>
        <v>0</v>
      </c>
      <c r="AI148" s="1506">
        <f t="shared" si="117"/>
        <v>0.20090974450683527</v>
      </c>
      <c r="AJ148" s="1543">
        <f t="shared" si="118"/>
        <v>1</v>
      </c>
      <c r="AK148" s="1557">
        <f t="shared" si="119"/>
        <v>39172.08656248443</v>
      </c>
      <c r="AL148" s="1500">
        <f t="shared" si="120"/>
        <v>0</v>
      </c>
      <c r="AM148" s="1500">
        <f t="shared" si="121"/>
        <v>0</v>
      </c>
      <c r="AN148" s="1500">
        <f t="shared" si="122"/>
        <v>39172.08656248443</v>
      </c>
      <c r="AO148" s="1565">
        <f t="shared" si="123"/>
        <v>0</v>
      </c>
    </row>
    <row r="149" spans="1:41">
      <c r="A149" s="873">
        <f>'Input data'!A129</f>
        <v>2029</v>
      </c>
      <c r="B149" s="1553">
        <f>'Input data'!B129</f>
        <v>65.31298905018393</v>
      </c>
      <c r="C149" s="1552">
        <f>'Input data'!C129</f>
        <v>3912.6600480250477</v>
      </c>
      <c r="D149" s="1552">
        <f>'Input data'!D129</f>
        <v>47584252.923668914</v>
      </c>
      <c r="E149" s="1510">
        <f>'Input data'!J129*C149</f>
        <v>46055.477226817413</v>
      </c>
      <c r="F149" s="1511">
        <f>'Input data'!L129</f>
        <v>93639.730150486328</v>
      </c>
      <c r="G149" s="1511">
        <f t="shared" si="124"/>
        <v>36093.941324681233</v>
      </c>
      <c r="H149" s="1511">
        <f t="shared" si="125"/>
        <v>34988.569174542616</v>
      </c>
      <c r="I149" s="1513">
        <f t="shared" si="99"/>
        <v>47584.252923668915</v>
      </c>
      <c r="J149" s="1506">
        <f>$J$137*(1+((($J$150/$J$137)^(1/($A$150-$A$137)))-1))^(A149-$A$137)</f>
        <v>0.18266670224386344</v>
      </c>
      <c r="K149" s="1514">
        <f t="shared" si="126"/>
        <v>5763.3554001122739</v>
      </c>
      <c r="L149" s="1514">
        <f t="shared" si="101"/>
        <v>0</v>
      </c>
      <c r="M149" s="1511">
        <f t="shared" si="127"/>
        <v>5763.3554001122739</v>
      </c>
      <c r="N149" s="1456">
        <f t="shared" ref="N149:N170" si="131">N148</f>
        <v>0.5</v>
      </c>
      <c r="O149" s="1513">
        <f t="shared" si="102"/>
        <v>751.91700000000026</v>
      </c>
      <c r="P149" s="1698">
        <f t="shared" si="130"/>
        <v>6515.2724001122742</v>
      </c>
      <c r="Q149" s="1366">
        <f t="shared" si="103"/>
        <v>64567.238099111572</v>
      </c>
      <c r="R149" s="1366">
        <f t="shared" si="128"/>
        <v>28473.296774430339</v>
      </c>
      <c r="S149" s="1091">
        <f t="shared" si="104"/>
        <v>1.1089872744710139</v>
      </c>
      <c r="T149" s="135" t="str">
        <f t="shared" si="105"/>
        <v>No</v>
      </c>
      <c r="U149" s="1091">
        <f t="shared" si="106"/>
        <v>1</v>
      </c>
      <c r="V149" s="1496">
        <f t="shared" si="97"/>
        <v>67964.686414739161</v>
      </c>
      <c r="W149" s="1493">
        <f t="shared" si="98"/>
        <v>0.27418963824954834</v>
      </c>
      <c r="X149" s="527">
        <f t="shared" si="107"/>
        <v>38892.194363364397</v>
      </c>
      <c r="Y149" s="1511">
        <f t="shared" si="108"/>
        <v>12380.09556898841</v>
      </c>
      <c r="Z149" s="528">
        <f t="shared" si="109"/>
        <v>2833.1408478034955</v>
      </c>
      <c r="AA149" s="528">
        <f t="shared" si="110"/>
        <v>0</v>
      </c>
      <c r="AB149" s="528">
        <f t="shared" si="111"/>
        <v>13859.255634582853</v>
      </c>
      <c r="AC149" s="528">
        <f t="shared" si="112"/>
        <v>67964.686414739161</v>
      </c>
      <c r="AD149" s="1489">
        <f t="shared" si="113"/>
        <v>2798.253038683164</v>
      </c>
      <c r="AE149" s="1506">
        <f t="shared" si="114"/>
        <v>0.57224120958983848</v>
      </c>
      <c r="AF149" s="1506">
        <f t="shared" si="115"/>
        <v>0.18215482513141709</v>
      </c>
      <c r="AG149" s="1506">
        <f t="shared" si="116"/>
        <v>4.1685483995539875E-2</v>
      </c>
      <c r="AH149" s="1506">
        <f t="shared" si="129"/>
        <v>0</v>
      </c>
      <c r="AI149" s="1506">
        <f t="shared" si="117"/>
        <v>0.20391848128320453</v>
      </c>
      <c r="AJ149" s="1543">
        <f t="shared" si="118"/>
        <v>1</v>
      </c>
      <c r="AK149" s="1557">
        <f t="shared" si="119"/>
        <v>38892.194363364397</v>
      </c>
      <c r="AL149" s="1500">
        <f t="shared" si="120"/>
        <v>0</v>
      </c>
      <c r="AM149" s="1500">
        <f t="shared" si="121"/>
        <v>0</v>
      </c>
      <c r="AN149" s="1500">
        <f t="shared" si="122"/>
        <v>38892.194363364397</v>
      </c>
      <c r="AO149" s="1565">
        <f t="shared" si="123"/>
        <v>0</v>
      </c>
    </row>
    <row r="150" spans="1:41" s="1153" customFormat="1">
      <c r="A150" s="1567">
        <f>'Input data'!A130</f>
        <v>2030</v>
      </c>
      <c r="B150" s="1553">
        <f>'Input data'!B130</f>
        <v>65.956090000000003</v>
      </c>
      <c r="C150" s="1552">
        <f>'Input data'!C130</f>
        <v>4038.577780220473</v>
      </c>
      <c r="D150" s="1552">
        <f>'Input data'!D130</f>
        <v>47515343.951691307</v>
      </c>
      <c r="E150" s="1510">
        <f>'Input data'!J130*C150</f>
        <v>47537.640557236606</v>
      </c>
      <c r="F150" s="1511">
        <f>'Input data'!L130</f>
        <v>95052.984508927912</v>
      </c>
      <c r="G150" s="1511">
        <f>G137*(1-$C$4)</f>
        <v>34219.854173807704</v>
      </c>
      <c r="H150" s="1511">
        <f t="shared" si="125"/>
        <v>37648.464416443981</v>
      </c>
      <c r="I150" s="1513">
        <f t="shared" si="99"/>
        <v>47515.343951691306</v>
      </c>
      <c r="J150" s="1506">
        <v>0.2</v>
      </c>
      <c r="K150" s="1514">
        <f t="shared" si="126"/>
        <v>6578.6068215401574</v>
      </c>
      <c r="L150" s="1514">
        <f t="shared" si="101"/>
        <v>0</v>
      </c>
      <c r="M150" s="1511">
        <f t="shared" si="127"/>
        <v>6578.6068215401574</v>
      </c>
      <c r="N150" s="1456">
        <f t="shared" si="131"/>
        <v>0.5</v>
      </c>
      <c r="O150" s="1513">
        <f t="shared" si="102"/>
        <v>751.91700000000026</v>
      </c>
      <c r="P150" s="1698">
        <f t="shared" si="130"/>
        <v>7330.5238215401578</v>
      </c>
      <c r="Q150" s="1366">
        <f t="shared" si="103"/>
        <v>64537.79476871153</v>
      </c>
      <c r="R150" s="1366">
        <f t="shared" si="128"/>
        <v>30317.940594903826</v>
      </c>
      <c r="S150" s="1091">
        <f t="shared" si="104"/>
        <v>1.1429725428071646</v>
      </c>
      <c r="T150" s="135" t="str">
        <f t="shared" si="105"/>
        <v>No</v>
      </c>
      <c r="U150" s="1091">
        <f t="shared" si="106"/>
        <v>1</v>
      </c>
      <c r="V150" s="1496">
        <f t="shared" si="97"/>
        <v>68527.464901569445</v>
      </c>
      <c r="W150" s="1493">
        <f t="shared" si="98"/>
        <v>0.27906035506825189</v>
      </c>
      <c r="X150" s="527">
        <f t="shared" si="107"/>
        <v>38012.275161353049</v>
      </c>
      <c r="Y150" s="1511">
        <f t="shared" si="108"/>
        <v>13309.794683485981</v>
      </c>
      <c r="Z150" s="528">
        <f t="shared" si="109"/>
        <v>2900.1190631071054</v>
      </c>
      <c r="AA150" s="528">
        <f t="shared" si="110"/>
        <v>0</v>
      </c>
      <c r="AB150" s="528">
        <f t="shared" si="111"/>
        <v>14305.275993623301</v>
      </c>
      <c r="AC150" s="528">
        <f t="shared" si="112"/>
        <v>68527.464901569445</v>
      </c>
      <c r="AD150" s="1489">
        <f t="shared" si="113"/>
        <v>3792.4209875453453</v>
      </c>
      <c r="AE150" s="1506">
        <f t="shared" si="114"/>
        <v>0.55470131889385677</v>
      </c>
      <c r="AF150" s="1506">
        <f t="shared" si="115"/>
        <v>0.19422569771993936</v>
      </c>
      <c r="AG150" s="1506">
        <f t="shared" si="116"/>
        <v>4.2320536259042113E-2</v>
      </c>
      <c r="AH150" s="1506">
        <f t="shared" si="129"/>
        <v>0</v>
      </c>
      <c r="AI150" s="1506">
        <f t="shared" si="117"/>
        <v>0.20875244712716165</v>
      </c>
      <c r="AJ150" s="1543">
        <f t="shared" si="118"/>
        <v>0.99999999999999989</v>
      </c>
      <c r="AK150" s="1557">
        <f t="shared" si="119"/>
        <v>38012.275161353042</v>
      </c>
      <c r="AL150" s="1500">
        <f t="shared" si="120"/>
        <v>0</v>
      </c>
      <c r="AM150" s="1500">
        <f t="shared" si="121"/>
        <v>0</v>
      </c>
      <c r="AN150" s="1500">
        <f t="shared" si="122"/>
        <v>38012.275161353042</v>
      </c>
      <c r="AO150" s="1565">
        <f t="shared" si="123"/>
        <v>0</v>
      </c>
    </row>
    <row r="151" spans="1:41">
      <c r="A151" s="873">
        <f>'Input data'!A131</f>
        <v>2031</v>
      </c>
      <c r="B151" s="1553">
        <f>'Input data'!B131</f>
        <v>66.518977190687664</v>
      </c>
      <c r="C151" s="1552">
        <f>'Input data'!C131</f>
        <v>4183.320783363688</v>
      </c>
      <c r="D151" s="1552">
        <f>'Input data'!D131</f>
        <v>46577086.636707537</v>
      </c>
      <c r="E151" s="1510">
        <f>'Input data'!J131*C151</f>
        <v>49241.394014777165</v>
      </c>
      <c r="F151" s="1511">
        <f>'Input data'!L131</f>
        <v>95818.480651484701</v>
      </c>
      <c r="G151" s="1511">
        <f>$G$150*(1+((($G$160/$G$150)^(1/($A$160-$A$150)))-1))^(A151-$A$150)</f>
        <v>33020.827958397946</v>
      </c>
      <c r="H151" s="1511">
        <f t="shared" si="125"/>
        <v>38944.606797045111</v>
      </c>
      <c r="I151" s="1513">
        <f t="shared" si="99"/>
        <v>46577.086636707536</v>
      </c>
      <c r="J151" s="1506">
        <f t="shared" ref="J151:J170" si="132">J150</f>
        <v>0.2</v>
      </c>
      <c r="K151" s="1514">
        <f t="shared" si="126"/>
        <v>6448.7029745010259</v>
      </c>
      <c r="L151" s="1514">
        <f t="shared" si="101"/>
        <v>0</v>
      </c>
      <c r="M151" s="1511">
        <f t="shared" si="127"/>
        <v>6448.7029745010259</v>
      </c>
      <c r="N151" s="1456">
        <f t="shared" si="131"/>
        <v>0.5</v>
      </c>
      <c r="O151" s="1513">
        <f t="shared" si="102"/>
        <v>751.91700000000026</v>
      </c>
      <c r="P151" s="1698">
        <f t="shared" si="130"/>
        <v>7200.6199745010263</v>
      </c>
      <c r="Q151" s="1366">
        <f t="shared" si="103"/>
        <v>64764.814780942033</v>
      </c>
      <c r="R151" s="1366">
        <f t="shared" si="128"/>
        <v>31743.986822544088</v>
      </c>
      <c r="S151" s="1091">
        <f t="shared" si="104"/>
        <v>1.1541947758430364</v>
      </c>
      <c r="T151" s="135" t="str">
        <f t="shared" si="105"/>
        <v>No</v>
      </c>
      <c r="U151" s="1091">
        <f t="shared" si="106"/>
        <v>1</v>
      </c>
      <c r="V151" s="1496">
        <f t="shared" si="97"/>
        <v>68315.335179908696</v>
      </c>
      <c r="W151" s="1493">
        <f t="shared" si="98"/>
        <v>0.28703382984762293</v>
      </c>
      <c r="X151" s="527">
        <f t="shared" si="107"/>
        <v>37261.669309366029</v>
      </c>
      <c r="Y151" s="1511">
        <f t="shared" si="108"/>
        <v>13258.57663044256</v>
      </c>
      <c r="Z151" s="528">
        <f t="shared" si="109"/>
        <v>2977.1108247850489</v>
      </c>
      <c r="AA151" s="528">
        <f t="shared" si="110"/>
        <v>0</v>
      </c>
      <c r="AB151" s="528">
        <f t="shared" si="111"/>
        <v>14817.978415315061</v>
      </c>
      <c r="AC151" s="528">
        <f t="shared" si="112"/>
        <v>68315.335179908696</v>
      </c>
      <c r="AD151" s="1489">
        <f t="shared" si="113"/>
        <v>4240.8413509680831</v>
      </c>
      <c r="AE151" s="1506">
        <f t="shared" si="114"/>
        <v>0.54543638278634332</v>
      </c>
      <c r="AF151" s="1506">
        <f t="shared" si="115"/>
        <v>0.1940790687116743</v>
      </c>
      <c r="AG151" s="1506">
        <f t="shared" si="116"/>
        <v>4.3578953641152697E-2</v>
      </c>
      <c r="AH151" s="1506">
        <f t="shared" si="129"/>
        <v>0</v>
      </c>
      <c r="AI151" s="1506">
        <f t="shared" si="117"/>
        <v>0.21690559486082969</v>
      </c>
      <c r="AJ151" s="1543">
        <f t="shared" si="118"/>
        <v>1</v>
      </c>
      <c r="AK151" s="1557">
        <f t="shared" si="119"/>
        <v>37261.669309366029</v>
      </c>
      <c r="AL151" s="1500">
        <f t="shared" si="120"/>
        <v>0</v>
      </c>
      <c r="AM151" s="1500">
        <f t="shared" si="121"/>
        <v>0</v>
      </c>
      <c r="AN151" s="1500">
        <f t="shared" si="122"/>
        <v>37261.669309366029</v>
      </c>
      <c r="AO151" s="1565">
        <f t="shared" si="123"/>
        <v>0</v>
      </c>
    </row>
    <row r="152" spans="1:41">
      <c r="A152" s="873">
        <f>'Input data'!A132</f>
        <v>2032</v>
      </c>
      <c r="B152" s="1553">
        <f>'Input data'!B132</f>
        <v>67.08666821358311</v>
      </c>
      <c r="C152" s="1552">
        <f>'Input data'!C132</f>
        <v>4333.6309583850216</v>
      </c>
      <c r="D152" s="1552">
        <f>'Input data'!D132</f>
        <v>45644546.54822024</v>
      </c>
      <c r="E152" s="1510">
        <f>'Input data'!J132*C152</f>
        <v>51010.678020462306</v>
      </c>
      <c r="F152" s="1511">
        <f>'Input data'!L132</f>
        <v>96655.224568682548</v>
      </c>
      <c r="G152" s="1511">
        <f t="shared" ref="G152:G159" si="133">$G$150*(1+((($G$160/$G$150)^(1/($A$160-$A$150)))-1))^(A152-$A$150)</f>
        <v>31863.814308498775</v>
      </c>
      <c r="H152" s="1511">
        <f t="shared" si="125"/>
        <v>40241.703851356033</v>
      </c>
      <c r="I152" s="1513">
        <f t="shared" si="99"/>
        <v>45644.546548220242</v>
      </c>
      <c r="J152" s="1506">
        <f t="shared" si="132"/>
        <v>0.2</v>
      </c>
      <c r="K152" s="1514">
        <f t="shared" si="126"/>
        <v>6319.5906903992955</v>
      </c>
      <c r="L152" s="1514">
        <f t="shared" si="101"/>
        <v>0</v>
      </c>
      <c r="M152" s="1511">
        <f t="shared" si="127"/>
        <v>6319.5906903992955</v>
      </c>
      <c r="N152" s="1456">
        <f t="shared" si="131"/>
        <v>0.5</v>
      </c>
      <c r="O152" s="1513">
        <f t="shared" si="102"/>
        <v>751.91700000000026</v>
      </c>
      <c r="P152" s="1698">
        <f t="shared" si="130"/>
        <v>7071.5076903992958</v>
      </c>
      <c r="Q152" s="1366">
        <f t="shared" si="103"/>
        <v>65034.010469455512</v>
      </c>
      <c r="R152" s="1366">
        <f t="shared" si="128"/>
        <v>33170.196160956737</v>
      </c>
      <c r="S152" s="1091">
        <f t="shared" si="104"/>
        <v>1.1631166999750353</v>
      </c>
      <c r="T152" s="135" t="str">
        <f t="shared" si="105"/>
        <v>No</v>
      </c>
      <c r="U152" s="1091">
        <f t="shared" si="106"/>
        <v>1</v>
      </c>
      <c r="V152" s="1496">
        <f t="shared" si="97"/>
        <v>68136.851337803237</v>
      </c>
      <c r="W152" s="1493">
        <f t="shared" si="98"/>
        <v>0.29505257846268151</v>
      </c>
      <c r="X152" s="527">
        <f t="shared" si="107"/>
        <v>36515.637238576193</v>
      </c>
      <c r="Y152" s="1511">
        <f t="shared" si="108"/>
        <v>13213.749587186066</v>
      </c>
      <c r="Z152" s="528">
        <f t="shared" si="109"/>
        <v>3057.0638789686905</v>
      </c>
      <c r="AA152" s="528">
        <f t="shared" si="110"/>
        <v>0</v>
      </c>
      <c r="AB152" s="528">
        <f t="shared" si="111"/>
        <v>15350.400633072279</v>
      </c>
      <c r="AC152" s="528">
        <f t="shared" si="112"/>
        <v>68136.851337803237</v>
      </c>
      <c r="AD152" s="1489">
        <f t="shared" si="113"/>
        <v>4651.8229300774183</v>
      </c>
      <c r="AE152" s="1506">
        <f t="shared" si="114"/>
        <v>0.53591612353118567</v>
      </c>
      <c r="AF152" s="1506">
        <f t="shared" si="115"/>
        <v>0.19392955981596557</v>
      </c>
      <c r="AG152" s="1506">
        <f t="shared" si="116"/>
        <v>4.4866526981304618E-2</v>
      </c>
      <c r="AH152" s="1506">
        <f t="shared" si="129"/>
        <v>0</v>
      </c>
      <c r="AI152" s="1506">
        <f t="shared" si="117"/>
        <v>0.22528778967154403</v>
      </c>
      <c r="AJ152" s="1543">
        <f t="shared" si="118"/>
        <v>1</v>
      </c>
      <c r="AK152" s="1557">
        <f t="shared" si="119"/>
        <v>36515.637238576193</v>
      </c>
      <c r="AL152" s="1500">
        <f t="shared" si="120"/>
        <v>0</v>
      </c>
      <c r="AM152" s="1500">
        <f t="shared" si="121"/>
        <v>0</v>
      </c>
      <c r="AN152" s="1500">
        <f t="shared" si="122"/>
        <v>36515.637238576193</v>
      </c>
      <c r="AO152" s="1565">
        <f t="shared" si="123"/>
        <v>0</v>
      </c>
    </row>
    <row r="153" spans="1:41">
      <c r="A153" s="873">
        <f>'Input data'!A133</f>
        <v>2033</v>
      </c>
      <c r="B153" s="1553">
        <f>'Input data'!B133</f>
        <v>67.659204065895452</v>
      </c>
      <c r="C153" s="1552">
        <f>'Input data'!C133</f>
        <v>4488.9741986919034</v>
      </c>
      <c r="D153" s="1552">
        <f>'Input data'!D133</f>
        <v>44106865.137795135</v>
      </c>
      <c r="E153" s="1510">
        <f>'Input data'!J133*C153</f>
        <v>52839.205666227208</v>
      </c>
      <c r="F153" s="1511">
        <f>'Input data'!L133</f>
        <v>96946.07080402234</v>
      </c>
      <c r="G153" s="1511">
        <f t="shared" si="133"/>
        <v>30747.341149823493</v>
      </c>
      <c r="H153" s="1511">
        <f t="shared" si="125"/>
        <v>40964.358594878067</v>
      </c>
      <c r="I153" s="1513">
        <f t="shared" si="99"/>
        <v>44106.865137795132</v>
      </c>
      <c r="J153" s="1506">
        <f t="shared" si="132"/>
        <v>0.2</v>
      </c>
      <c r="K153" s="1514">
        <f t="shared" si="126"/>
        <v>6106.695221805764</v>
      </c>
      <c r="L153" s="1514">
        <f t="shared" si="101"/>
        <v>0</v>
      </c>
      <c r="M153" s="1511">
        <f t="shared" si="127"/>
        <v>6106.695221805764</v>
      </c>
      <c r="N153" s="1456">
        <f t="shared" si="131"/>
        <v>0.5</v>
      </c>
      <c r="O153" s="1513">
        <f t="shared" si="102"/>
        <v>751.91700000000026</v>
      </c>
      <c r="P153" s="1698">
        <f t="shared" si="130"/>
        <v>6858.6122218057644</v>
      </c>
      <c r="Q153" s="1366">
        <f t="shared" si="103"/>
        <v>64853.087522895796</v>
      </c>
      <c r="R153" s="1366">
        <f t="shared" si="128"/>
        <v>34105.746373072303</v>
      </c>
      <c r="S153" s="1091">
        <f t="shared" si="104"/>
        <v>1.153483937299465</v>
      </c>
      <c r="T153" s="135" t="str">
        <f t="shared" si="105"/>
        <v>No</v>
      </c>
      <c r="U153" s="1091">
        <f t="shared" si="106"/>
        <v>1</v>
      </c>
      <c r="V153" s="1496">
        <f t="shared" si="97"/>
        <v>67378.475391362663</v>
      </c>
      <c r="W153" s="1493">
        <f t="shared" si="98"/>
        <v>0.30499013696419874</v>
      </c>
      <c r="X153" s="527">
        <f t="shared" si="107"/>
        <v>35285.492110236104</v>
      </c>
      <c r="Y153" s="1511">
        <f t="shared" si="108"/>
        <v>13052.638400117885</v>
      </c>
      <c r="Z153" s="528">
        <f t="shared" si="109"/>
        <v>3139.6941234451924</v>
      </c>
      <c r="AA153" s="528">
        <f t="shared" si="110"/>
        <v>0</v>
      </c>
      <c r="AB153" s="528">
        <f t="shared" si="111"/>
        <v>15900.650757563475</v>
      </c>
      <c r="AC153" s="528">
        <f t="shared" si="112"/>
        <v>67378.475391362663</v>
      </c>
      <c r="AD153" s="1489">
        <f t="shared" si="113"/>
        <v>4538.1509604126113</v>
      </c>
      <c r="AE153" s="1506">
        <f t="shared" si="114"/>
        <v>0.52369086574433532</v>
      </c>
      <c r="AF153" s="1506">
        <f t="shared" si="115"/>
        <v>0.19372118950900336</v>
      </c>
      <c r="AG153" s="1506">
        <f t="shared" si="116"/>
        <v>4.6597880186640052E-2</v>
      </c>
      <c r="AH153" s="1506">
        <f t="shared" si="129"/>
        <v>0</v>
      </c>
      <c r="AI153" s="1506">
        <f t="shared" si="117"/>
        <v>0.2359900645600212</v>
      </c>
      <c r="AJ153" s="1543">
        <f t="shared" si="118"/>
        <v>1</v>
      </c>
      <c r="AK153" s="1557">
        <f t="shared" si="119"/>
        <v>35285.492110236104</v>
      </c>
      <c r="AL153" s="1500">
        <f t="shared" si="120"/>
        <v>0</v>
      </c>
      <c r="AM153" s="1500">
        <f t="shared" si="121"/>
        <v>0</v>
      </c>
      <c r="AN153" s="1500">
        <f t="shared" si="122"/>
        <v>35285.492110236104</v>
      </c>
      <c r="AO153" s="1565">
        <f t="shared" si="123"/>
        <v>0</v>
      </c>
    </row>
    <row r="154" spans="1:41">
      <c r="A154" s="873">
        <f>'Input data'!A134</f>
        <v>2034</v>
      </c>
      <c r="B154" s="1553">
        <f>'Input data'!B134</f>
        <v>68.236626094715163</v>
      </c>
      <c r="C154" s="1552">
        <f>'Input data'!C134</f>
        <v>4648.7470334265818</v>
      </c>
      <c r="D154" s="1552">
        <f>'Input data'!D134</f>
        <v>43027121.811283164</v>
      </c>
      <c r="E154" s="1510">
        <f>'Input data'!J134*C154</f>
        <v>54719.873565116424</v>
      </c>
      <c r="F154" s="1511">
        <f>'Input data'!L134</f>
        <v>97746.995376399587</v>
      </c>
      <c r="G154" s="1511">
        <f t="shared" si="133"/>
        <v>29669.987987956312</v>
      </c>
      <c r="H154" s="1511">
        <f t="shared" si="125"/>
        <v>42107.564820491432</v>
      </c>
      <c r="I154" s="1513">
        <f t="shared" si="99"/>
        <v>43027.121811283163</v>
      </c>
      <c r="J154" s="1506">
        <f t="shared" si="132"/>
        <v>0.2</v>
      </c>
      <c r="K154" s="1514">
        <f t="shared" si="126"/>
        <v>5957.2023165134051</v>
      </c>
      <c r="L154" s="1514">
        <f t="shared" si="101"/>
        <v>0</v>
      </c>
      <c r="M154" s="1511">
        <f t="shared" si="127"/>
        <v>5957.2023165134051</v>
      </c>
      <c r="N154" s="1456">
        <f t="shared" si="131"/>
        <v>0.5</v>
      </c>
      <c r="O154" s="1513">
        <f t="shared" si="102"/>
        <v>751.91700000000026</v>
      </c>
      <c r="P154" s="1698">
        <f t="shared" si="130"/>
        <v>6709.1193165134055</v>
      </c>
      <c r="Q154" s="1366">
        <f t="shared" si="103"/>
        <v>65068.433491934338</v>
      </c>
      <c r="R154" s="1366">
        <f t="shared" si="128"/>
        <v>35398.44550397803</v>
      </c>
      <c r="S154" s="1091">
        <f t="shared" si="104"/>
        <v>1.1550478150240033</v>
      </c>
      <c r="T154" s="135" t="str">
        <f t="shared" si="105"/>
        <v>No</v>
      </c>
      <c r="U154" s="1091">
        <f t="shared" si="106"/>
        <v>1</v>
      </c>
      <c r="V154" s="1496">
        <f t="shared" si="97"/>
        <v>67100.259333491791</v>
      </c>
      <c r="W154" s="1493">
        <f t="shared" si="98"/>
        <v>0.31353123361894419</v>
      </c>
      <c r="X154" s="527">
        <f t="shared" si="107"/>
        <v>34421.697449026535</v>
      </c>
      <c r="Y154" s="1511">
        <f t="shared" si="108"/>
        <v>12987.290124384541</v>
      </c>
      <c r="Z154" s="528">
        <f t="shared" si="109"/>
        <v>3224.6805597313769</v>
      </c>
      <c r="AA154" s="528">
        <f t="shared" si="110"/>
        <v>0</v>
      </c>
      <c r="AB154" s="528">
        <f t="shared" si="111"/>
        <v>16466.591200349339</v>
      </c>
      <c r="AC154" s="528">
        <f t="shared" si="112"/>
        <v>67100.259333491791</v>
      </c>
      <c r="AD154" s="1489">
        <f t="shared" si="113"/>
        <v>4751.7094610702225</v>
      </c>
      <c r="AE154" s="1506">
        <f t="shared" si="114"/>
        <v>0.51298903746331148</v>
      </c>
      <c r="AF154" s="1506">
        <f t="shared" si="115"/>
        <v>0.19355052057007754</v>
      </c>
      <c r="AG154" s="1506">
        <f t="shared" si="116"/>
        <v>4.8057646747750205E-2</v>
      </c>
      <c r="AH154" s="1506">
        <f t="shared" si="129"/>
        <v>0</v>
      </c>
      <c r="AI154" s="1506">
        <f t="shared" si="117"/>
        <v>0.2454027952188608</v>
      </c>
      <c r="AJ154" s="1543">
        <f t="shared" si="118"/>
        <v>1.0000000000000002</v>
      </c>
      <c r="AK154" s="1557">
        <f t="shared" si="119"/>
        <v>34421.697449026527</v>
      </c>
      <c r="AL154" s="1500">
        <f t="shared" si="120"/>
        <v>0</v>
      </c>
      <c r="AM154" s="1500">
        <f t="shared" si="121"/>
        <v>0</v>
      </c>
      <c r="AN154" s="1500">
        <f t="shared" si="122"/>
        <v>34421.697449026527</v>
      </c>
      <c r="AO154" s="1565">
        <f t="shared" si="123"/>
        <v>0</v>
      </c>
    </row>
    <row r="155" spans="1:41">
      <c r="A155" s="873">
        <f>'Input data'!A135</f>
        <v>2035</v>
      </c>
      <c r="B155" s="1553">
        <f>'Input data'!B135</f>
        <v>68.818976000000006</v>
      </c>
      <c r="C155" s="1552">
        <f>'Input data'!C135</f>
        <v>4799.4403595911344</v>
      </c>
      <c r="D155" s="1552">
        <f>'Input data'!D135</f>
        <v>42456998.900165863</v>
      </c>
      <c r="E155" s="1510">
        <f>'Input data'!J135*C155</f>
        <v>56493.667599409811</v>
      </c>
      <c r="F155" s="1511">
        <f>'Input data'!L135</f>
        <v>98950.666499575673</v>
      </c>
      <c r="G155" s="1511">
        <f t="shared" si="133"/>
        <v>28630.384101050156</v>
      </c>
      <c r="H155" s="1511">
        <f t="shared" si="125"/>
        <v>43629.951218009803</v>
      </c>
      <c r="I155" s="1513">
        <f t="shared" si="99"/>
        <v>42456.998900165861</v>
      </c>
      <c r="J155" s="1506">
        <f t="shared" si="132"/>
        <v>0.2</v>
      </c>
      <c r="K155" s="1514">
        <f t="shared" si="126"/>
        <v>5878.2675101905079</v>
      </c>
      <c r="L155" s="1514">
        <f t="shared" si="101"/>
        <v>0</v>
      </c>
      <c r="M155" s="1511">
        <f t="shared" si="127"/>
        <v>5878.2675101905079</v>
      </c>
      <c r="N155" s="1456">
        <f t="shared" si="131"/>
        <v>0.5</v>
      </c>
      <c r="O155" s="1513">
        <f t="shared" si="102"/>
        <v>751.91700000000026</v>
      </c>
      <c r="P155" s="1698">
        <f t="shared" si="130"/>
        <v>6630.1845101905083</v>
      </c>
      <c r="Q155" s="1366">
        <f t="shared" si="103"/>
        <v>65630.150808869454</v>
      </c>
      <c r="R155" s="1366">
        <f t="shared" si="128"/>
        <v>36999.766707819297</v>
      </c>
      <c r="S155" s="1091">
        <f t="shared" si="104"/>
        <v>1.1684917276431959</v>
      </c>
      <c r="T155" s="135" t="str">
        <f t="shared" si="105"/>
        <v>No</v>
      </c>
      <c r="U155" s="1091">
        <f t="shared" si="106"/>
        <v>1</v>
      </c>
      <c r="V155" s="1496">
        <f t="shared" si="97"/>
        <v>67286.114810838917</v>
      </c>
      <c r="W155" s="1493">
        <f t="shared" si="98"/>
        <v>0.32000341997567583</v>
      </c>
      <c r="X155" s="527">
        <f t="shared" si="107"/>
        <v>33965.599120132691</v>
      </c>
      <c r="Y155" s="1511">
        <f t="shared" si="108"/>
        <v>13015.307671309783</v>
      </c>
      <c r="Z155" s="528">
        <f t="shared" si="109"/>
        <v>3304.8374198390679</v>
      </c>
      <c r="AA155" s="528">
        <f t="shared" si="110"/>
        <v>0</v>
      </c>
      <c r="AB155" s="528">
        <f t="shared" si="111"/>
        <v>17000.37059955738</v>
      </c>
      <c r="AC155" s="528">
        <f t="shared" si="112"/>
        <v>67286.114810838917</v>
      </c>
      <c r="AD155" s="1489">
        <f t="shared" si="113"/>
        <v>5335.2150190825341</v>
      </c>
      <c r="AE155" s="1506">
        <f t="shared" si="114"/>
        <v>0.50479358506015681</v>
      </c>
      <c r="AF155" s="1506">
        <f t="shared" si="115"/>
        <v>0.19343229591869951</v>
      </c>
      <c r="AG155" s="1506">
        <f t="shared" si="116"/>
        <v>4.9116187331218919E-2</v>
      </c>
      <c r="AH155" s="1506">
        <f t="shared" si="129"/>
        <v>0</v>
      </c>
      <c r="AI155" s="1506">
        <f t="shared" si="117"/>
        <v>0.25265793168992484</v>
      </c>
      <c r="AJ155" s="1543">
        <f t="shared" si="118"/>
        <v>1</v>
      </c>
      <c r="AK155" s="1557">
        <f t="shared" si="119"/>
        <v>33965.599120132683</v>
      </c>
      <c r="AL155" s="1500">
        <f t="shared" si="120"/>
        <v>0</v>
      </c>
      <c r="AM155" s="1500">
        <f t="shared" si="121"/>
        <v>0</v>
      </c>
      <c r="AN155" s="1500">
        <f t="shared" si="122"/>
        <v>33965.599120132683</v>
      </c>
      <c r="AO155" s="1565">
        <f t="shared" si="123"/>
        <v>0</v>
      </c>
    </row>
    <row r="156" spans="1:41">
      <c r="A156" s="873">
        <f>'Input data'!A136</f>
        <v>2036</v>
      </c>
      <c r="B156" s="1553">
        <f>'Input data'!B136</f>
        <v>69.322810489383542</v>
      </c>
      <c r="C156" s="1552">
        <f>'Input data'!C136</f>
        <v>4956.2842542859398</v>
      </c>
      <c r="D156" s="1552">
        <f>'Input data'!D136</f>
        <v>41219839.691941068</v>
      </c>
      <c r="E156" s="1510">
        <f>'Input data'!J136*C156</f>
        <v>58339.859277607895</v>
      </c>
      <c r="F156" s="1511">
        <f>'Input data'!L136</f>
        <v>99559.698969548961</v>
      </c>
      <c r="G156" s="1511">
        <f t="shared" si="133"/>
        <v>27627.206795850379</v>
      </c>
      <c r="H156" s="1511">
        <f t="shared" si="125"/>
        <v>44531.471595887037</v>
      </c>
      <c r="I156" s="1513">
        <f t="shared" si="99"/>
        <v>41219.839691941066</v>
      </c>
      <c r="J156" s="1506">
        <f t="shared" si="132"/>
        <v>0.2</v>
      </c>
      <c r="K156" s="1514">
        <f t="shared" si="126"/>
        <v>5706.9800200939717</v>
      </c>
      <c r="L156" s="1514">
        <f t="shared" si="101"/>
        <v>0</v>
      </c>
      <c r="M156" s="1511">
        <f t="shared" si="127"/>
        <v>5706.9800200939717</v>
      </c>
      <c r="N156" s="1456">
        <f t="shared" si="131"/>
        <v>0.5</v>
      </c>
      <c r="O156" s="1513">
        <f t="shared" si="102"/>
        <v>751.91700000000026</v>
      </c>
      <c r="P156" s="1698">
        <f t="shared" si="130"/>
        <v>6458.8970200939721</v>
      </c>
      <c r="Q156" s="1366">
        <f t="shared" si="103"/>
        <v>65699.781371643447</v>
      </c>
      <c r="R156" s="1366">
        <f t="shared" si="128"/>
        <v>38072.574575793071</v>
      </c>
      <c r="S156" s="1091">
        <f t="shared" si="104"/>
        <v>1.1634482254756506</v>
      </c>
      <c r="T156" s="135" t="str">
        <f t="shared" si="105"/>
        <v>No</v>
      </c>
      <c r="U156" s="1091">
        <f t="shared" si="106"/>
        <v>1</v>
      </c>
      <c r="V156" s="1496">
        <f t="shared" si="97"/>
        <v>66835.78935145837</v>
      </c>
      <c r="W156" s="1493">
        <f t="shared" si="98"/>
        <v>0.32868630537040322</v>
      </c>
      <c r="X156" s="527">
        <f t="shared" si="107"/>
        <v>32975.871753552856</v>
      </c>
      <c r="Y156" s="1511">
        <f t="shared" si="108"/>
        <v>12915.715427565116</v>
      </c>
      <c r="Z156" s="528">
        <f t="shared" si="109"/>
        <v>3388.2658930553844</v>
      </c>
      <c r="AA156" s="528">
        <f t="shared" si="110"/>
        <v>0</v>
      </c>
      <c r="AB156" s="528">
        <f t="shared" si="111"/>
        <v>17555.936277285022</v>
      </c>
      <c r="AC156" s="528">
        <f t="shared" si="112"/>
        <v>66835.78935145837</v>
      </c>
      <c r="AD156" s="1489">
        <f t="shared" si="113"/>
        <v>5348.6649577024764</v>
      </c>
      <c r="AE156" s="1506">
        <f t="shared" si="114"/>
        <v>0.49338643372861302</v>
      </c>
      <c r="AF156" s="1506">
        <f t="shared" si="115"/>
        <v>0.19324549845064845</v>
      </c>
      <c r="AG156" s="1506">
        <f t="shared" si="116"/>
        <v>5.0695382308392704E-2</v>
      </c>
      <c r="AH156" s="1506">
        <f t="shared" si="129"/>
        <v>0</v>
      </c>
      <c r="AI156" s="1506">
        <f t="shared" si="117"/>
        <v>0.2626726855123459</v>
      </c>
      <c r="AJ156" s="1543">
        <f t="shared" si="118"/>
        <v>1</v>
      </c>
      <c r="AK156" s="1557">
        <f t="shared" si="119"/>
        <v>32975.871753552849</v>
      </c>
      <c r="AL156" s="1500">
        <f t="shared" si="120"/>
        <v>0</v>
      </c>
      <c r="AM156" s="1500">
        <f t="shared" si="121"/>
        <v>0</v>
      </c>
      <c r="AN156" s="1500">
        <f t="shared" si="122"/>
        <v>32975.871753552849</v>
      </c>
      <c r="AO156" s="1565">
        <f t="shared" si="123"/>
        <v>0</v>
      </c>
    </row>
    <row r="157" spans="1:41">
      <c r="A157" s="873">
        <f>'Input data'!A137</f>
        <v>2037</v>
      </c>
      <c r="B157" s="1553">
        <f>'Input data'!B137</f>
        <v>69.830333629884052</v>
      </c>
      <c r="C157" s="1552">
        <f>'Input data'!C137</f>
        <v>5124.0082229631989</v>
      </c>
      <c r="D157" s="1552">
        <f>'Input data'!D137</f>
        <v>38725570.23065158</v>
      </c>
      <c r="E157" s="1510">
        <f>'Input data'!J137*C157</f>
        <v>60314.119071454799</v>
      </c>
      <c r="F157" s="1511">
        <f>'Input data'!L137</f>
        <v>99039.689302106388</v>
      </c>
      <c r="G157" s="1511">
        <f t="shared" si="133"/>
        <v>26659.179724825448</v>
      </c>
      <c r="H157" s="1511">
        <f t="shared" si="125"/>
        <v>44291.590176336598</v>
      </c>
      <c r="I157" s="1513">
        <f t="shared" si="99"/>
        <v>38725.570230651581</v>
      </c>
      <c r="J157" s="1506">
        <f t="shared" si="132"/>
        <v>0.2</v>
      </c>
      <c r="K157" s="1514">
        <f t="shared" si="126"/>
        <v>5361.6427726254251</v>
      </c>
      <c r="L157" s="1514">
        <f t="shared" si="101"/>
        <v>0</v>
      </c>
      <c r="M157" s="1511">
        <f t="shared" si="127"/>
        <v>5361.6427726254251</v>
      </c>
      <c r="N157" s="1456">
        <f t="shared" si="131"/>
        <v>0.5</v>
      </c>
      <c r="O157" s="1513">
        <f t="shared" si="102"/>
        <v>751.91700000000026</v>
      </c>
      <c r="P157" s="1698">
        <f t="shared" si="130"/>
        <v>6113.5597726254255</v>
      </c>
      <c r="Q157" s="1366">
        <f t="shared" si="103"/>
        <v>64837.210128536615</v>
      </c>
      <c r="R157" s="1366">
        <f t="shared" si="128"/>
        <v>38178.030403711164</v>
      </c>
      <c r="S157" s="1091">
        <f t="shared" si="104"/>
        <v>1.1276341041684435</v>
      </c>
      <c r="T157" s="135" t="str">
        <f t="shared" si="105"/>
        <v>No</v>
      </c>
      <c r="U157" s="1091">
        <f t="shared" si="106"/>
        <v>1</v>
      </c>
      <c r="V157" s="1496">
        <f t="shared" si="97"/>
        <v>65182.935358091054</v>
      </c>
      <c r="W157" s="1493">
        <f t="shared" si="98"/>
        <v>0.34185036506667699</v>
      </c>
      <c r="X157" s="527">
        <f t="shared" si="107"/>
        <v>30980.456184521267</v>
      </c>
      <c r="Y157" s="1511">
        <f t="shared" si="108"/>
        <v>12574.956589856438</v>
      </c>
      <c r="Z157" s="528">
        <f t="shared" si="109"/>
        <v>3477.4816999935711</v>
      </c>
      <c r="AA157" s="528">
        <f t="shared" si="110"/>
        <v>0</v>
      </c>
      <c r="AB157" s="528">
        <f t="shared" si="111"/>
        <v>18150.040883719772</v>
      </c>
      <c r="AC157" s="528">
        <f t="shared" si="112"/>
        <v>65182.935358091054</v>
      </c>
      <c r="AD157" s="1489">
        <f t="shared" si="113"/>
        <v>4321.2764596958186</v>
      </c>
      <c r="AE157" s="1506">
        <f t="shared" si="114"/>
        <v>0.47528476608679932</v>
      </c>
      <c r="AF157" s="1506">
        <f t="shared" si="115"/>
        <v>0.1929179243121571</v>
      </c>
      <c r="AG157" s="1506">
        <f t="shared" si="116"/>
        <v>5.3349571952989942E-2</v>
      </c>
      <c r="AH157" s="1506">
        <f t="shared" si="129"/>
        <v>0</v>
      </c>
      <c r="AI157" s="1506">
        <f t="shared" si="117"/>
        <v>0.27844773764805358</v>
      </c>
      <c r="AJ157" s="1543">
        <f t="shared" si="118"/>
        <v>1</v>
      </c>
      <c r="AK157" s="1557">
        <f t="shared" si="119"/>
        <v>30980.456184521267</v>
      </c>
      <c r="AL157" s="1500">
        <f t="shared" si="120"/>
        <v>0</v>
      </c>
      <c r="AM157" s="1500">
        <f t="shared" si="121"/>
        <v>0</v>
      </c>
      <c r="AN157" s="1500">
        <f t="shared" si="122"/>
        <v>30980.456184521267</v>
      </c>
      <c r="AO157" s="1565">
        <f t="shared" si="123"/>
        <v>0</v>
      </c>
    </row>
    <row r="158" spans="1:41">
      <c r="A158" s="873">
        <f>'Input data'!A138</f>
        <v>2038</v>
      </c>
      <c r="B158" s="1553">
        <f>'Input data'!B138</f>
        <v>70.341572426693446</v>
      </c>
      <c r="C158" s="1552">
        <f>'Input data'!C138</f>
        <v>5299.6292724366804</v>
      </c>
      <c r="D158" s="1552">
        <f>'Input data'!D138</f>
        <v>36022455.593038395</v>
      </c>
      <c r="E158" s="1510">
        <f>'Input data'!J138*C158</f>
        <v>62381.334506810177</v>
      </c>
      <c r="F158" s="1511">
        <f>'Input data'!L138</f>
        <v>98403.790099848557</v>
      </c>
      <c r="G158" s="1511">
        <f t="shared" si="133"/>
        <v>25725.071262263602</v>
      </c>
      <c r="H158" s="1511">
        <f t="shared" si="125"/>
        <v>43875.137529236075</v>
      </c>
      <c r="I158" s="1513">
        <f t="shared" si="99"/>
        <v>36022.455593038394</v>
      </c>
      <c r="J158" s="1506">
        <f t="shared" si="132"/>
        <v>0.2</v>
      </c>
      <c r="K158" s="1514">
        <f t="shared" si="126"/>
        <v>4987.3904382113706</v>
      </c>
      <c r="L158" s="1514">
        <f t="shared" si="101"/>
        <v>0</v>
      </c>
      <c r="M158" s="1511">
        <f t="shared" si="127"/>
        <v>4987.3904382113706</v>
      </c>
      <c r="N158" s="1456">
        <f t="shared" si="131"/>
        <v>0.5</v>
      </c>
      <c r="O158" s="1513">
        <f t="shared" si="102"/>
        <v>751.91700000000026</v>
      </c>
      <c r="P158" s="1698">
        <f t="shared" si="130"/>
        <v>5739.3074382113709</v>
      </c>
      <c r="Q158" s="1366">
        <f t="shared" si="103"/>
        <v>63860.901353288311</v>
      </c>
      <c r="R158" s="1366">
        <f t="shared" si="128"/>
        <v>38135.830091024705</v>
      </c>
      <c r="S158" s="1091">
        <f t="shared" si="104"/>
        <v>1.088260102823549</v>
      </c>
      <c r="T158" s="135" t="str">
        <f t="shared" si="105"/>
        <v>No</v>
      </c>
      <c r="U158" s="1091">
        <f t="shared" si="106"/>
        <v>1</v>
      </c>
      <c r="V158" s="1496">
        <f t="shared" si="97"/>
        <v>63360.853220990975</v>
      </c>
      <c r="W158" s="1493">
        <f t="shared" si="98"/>
        <v>0.35611369077654575</v>
      </c>
      <c r="X158" s="527">
        <f t="shared" si="107"/>
        <v>28817.964474430715</v>
      </c>
      <c r="Y158" s="1511">
        <f t="shared" si="108"/>
        <v>12199.87243186964</v>
      </c>
      <c r="Z158" s="528">
        <f t="shared" si="109"/>
        <v>3570.8981256104553</v>
      </c>
      <c r="AA158" s="528">
        <f t="shared" si="110"/>
        <v>0</v>
      </c>
      <c r="AB158" s="528">
        <f t="shared" si="111"/>
        <v>18772.118189080171</v>
      </c>
      <c r="AC158" s="528">
        <f t="shared" si="112"/>
        <v>63360.853220990975</v>
      </c>
      <c r="AD158" s="1489">
        <f t="shared" si="113"/>
        <v>3092.8932121671132</v>
      </c>
      <c r="AE158" s="1506">
        <f t="shared" si="114"/>
        <v>0.45482286000661903</v>
      </c>
      <c r="AF158" s="1506">
        <f t="shared" si="115"/>
        <v>0.19254589879525036</v>
      </c>
      <c r="AG158" s="1506">
        <f t="shared" si="116"/>
        <v>5.6358113000085731E-2</v>
      </c>
      <c r="AH158" s="1506">
        <f t="shared" si="129"/>
        <v>0</v>
      </c>
      <c r="AI158" s="1506">
        <f t="shared" si="117"/>
        <v>0.29627312819804497</v>
      </c>
      <c r="AJ158" s="1543">
        <f t="shared" si="118"/>
        <v>1</v>
      </c>
      <c r="AK158" s="1557">
        <f t="shared" si="119"/>
        <v>28817.964474430715</v>
      </c>
      <c r="AL158" s="1500">
        <f t="shared" si="120"/>
        <v>0</v>
      </c>
      <c r="AM158" s="1500">
        <f t="shared" si="121"/>
        <v>0</v>
      </c>
      <c r="AN158" s="1500">
        <f t="shared" si="122"/>
        <v>28817.964474430715</v>
      </c>
      <c r="AO158" s="1565">
        <f t="shared" si="123"/>
        <v>0</v>
      </c>
    </row>
    <row r="159" spans="1:41">
      <c r="A159" s="873">
        <f>'Input data'!A139</f>
        <v>2039</v>
      </c>
      <c r="B159" s="1553">
        <f>'Input data'!B139</f>
        <v>70.856554082712819</v>
      </c>
      <c r="C159" s="1552">
        <f>'Input data'!C139</f>
        <v>5473.1256649722955</v>
      </c>
      <c r="D159" s="1552">
        <f>'Input data'!D139</f>
        <v>33319340.955425207</v>
      </c>
      <c r="E159" s="1510">
        <f>'Input data'!J139*C159</f>
        <v>64423.540846559081</v>
      </c>
      <c r="F159" s="1511">
        <f>'Input data'!L139</f>
        <v>97742.881801984287</v>
      </c>
      <c r="G159" s="1511">
        <f t="shared" si="133"/>
        <v>24823.692937269236</v>
      </c>
      <c r="H159" s="1511">
        <f t="shared" si="125"/>
        <v>43411.604347450862</v>
      </c>
      <c r="I159" s="1513">
        <f t="shared" si="99"/>
        <v>33319.340955425207</v>
      </c>
      <c r="J159" s="1506">
        <f t="shared" si="132"/>
        <v>0.2</v>
      </c>
      <c r="K159" s="1514">
        <f t="shared" si="126"/>
        <v>4613.1381037973179</v>
      </c>
      <c r="L159" s="1514">
        <f t="shared" si="101"/>
        <v>0</v>
      </c>
      <c r="M159" s="1511">
        <f t="shared" si="127"/>
        <v>4613.1381037973179</v>
      </c>
      <c r="N159" s="1456">
        <f t="shared" si="131"/>
        <v>0.5</v>
      </c>
      <c r="O159" s="1513">
        <f t="shared" si="102"/>
        <v>751.91700000000026</v>
      </c>
      <c r="P159" s="1698">
        <f t="shared" si="130"/>
        <v>5365.0551037973182</v>
      </c>
      <c r="Q159" s="1366">
        <f t="shared" si="103"/>
        <v>62870.242180922782</v>
      </c>
      <c r="R159" s="1366">
        <f t="shared" si="128"/>
        <v>38046.549243653542</v>
      </c>
      <c r="S159" s="1091">
        <f t="shared" si="104"/>
        <v>1.05058101588332</v>
      </c>
      <c r="T159" s="135" t="str">
        <f t="shared" si="105"/>
        <v>No</v>
      </c>
      <c r="U159" s="1091">
        <f t="shared" si="106"/>
        <v>1</v>
      </c>
      <c r="V159" s="1496">
        <f t="shared" si="97"/>
        <v>61528.112385401677</v>
      </c>
      <c r="W159" s="1493">
        <f t="shared" si="98"/>
        <v>0.3705105553358814</v>
      </c>
      <c r="X159" s="527">
        <f t="shared" si="107"/>
        <v>26655.472764340167</v>
      </c>
      <c r="Y159" s="1511">
        <f t="shared" si="108"/>
        <v>11822.78559199343</v>
      </c>
      <c r="Z159" s="528">
        <f t="shared" si="109"/>
        <v>3663.1844027776374</v>
      </c>
      <c r="AA159" s="528">
        <f t="shared" si="110"/>
        <v>0</v>
      </c>
      <c r="AB159" s="528">
        <f t="shared" si="111"/>
        <v>19386.669626290448</v>
      </c>
      <c r="AC159" s="528">
        <f t="shared" si="112"/>
        <v>61528.112385401677</v>
      </c>
      <c r="AD159" s="1489">
        <f t="shared" si="113"/>
        <v>1831.7798270709318</v>
      </c>
      <c r="AE159" s="1506">
        <f t="shared" si="114"/>
        <v>0.43322428936832647</v>
      </c>
      <c r="AF159" s="1506">
        <f t="shared" si="115"/>
        <v>0.19215258088753809</v>
      </c>
      <c r="AG159" s="1506">
        <f t="shared" si="116"/>
        <v>5.9536759064410597E-2</v>
      </c>
      <c r="AH159" s="1506">
        <f t="shared" si="129"/>
        <v>0</v>
      </c>
      <c r="AI159" s="1506">
        <f t="shared" si="117"/>
        <v>0.31508637067972495</v>
      </c>
      <c r="AJ159" s="1543">
        <f t="shared" si="118"/>
        <v>1</v>
      </c>
      <c r="AK159" s="1557">
        <f t="shared" si="119"/>
        <v>26655.472764340164</v>
      </c>
      <c r="AL159" s="1500">
        <f t="shared" si="120"/>
        <v>0</v>
      </c>
      <c r="AM159" s="1500">
        <f t="shared" si="121"/>
        <v>0</v>
      </c>
      <c r="AN159" s="1500">
        <f t="shared" si="122"/>
        <v>26655.472764340164</v>
      </c>
      <c r="AO159" s="1565">
        <f t="shared" si="123"/>
        <v>0</v>
      </c>
    </row>
    <row r="160" spans="1:41" s="1" customFormat="1">
      <c r="A160" s="873">
        <f>'Input data'!A140</f>
        <v>2040</v>
      </c>
      <c r="B160" s="1553">
        <f>'Input data'!B140</f>
        <v>71.375305999999995</v>
      </c>
      <c r="C160" s="1552">
        <f>'Input data'!C140</f>
        <v>5650.0998146930788</v>
      </c>
      <c r="D160" s="1552">
        <f>'Input data'!D140</f>
        <v>30616226.317812026</v>
      </c>
      <c r="E160" s="1510">
        <f>'Input data'!J140*C160</f>
        <v>66506.683471309996</v>
      </c>
      <c r="F160" s="1511">
        <f>'Input data'!L140</f>
        <v>97122.90978912203</v>
      </c>
      <c r="G160" s="1511">
        <f>G137*(1-$C$5)</f>
        <v>23953.89792166539</v>
      </c>
      <c r="H160" s="1511">
        <f t="shared" si="125"/>
        <v>42939.977388064966</v>
      </c>
      <c r="I160" s="1513">
        <f t="shared" si="99"/>
        <v>30616.226317812027</v>
      </c>
      <c r="J160" s="1506">
        <f t="shared" si="132"/>
        <v>0.2</v>
      </c>
      <c r="K160" s="1514">
        <f t="shared" si="126"/>
        <v>4238.8857693832651</v>
      </c>
      <c r="L160" s="1514">
        <f t="shared" si="101"/>
        <v>0</v>
      </c>
      <c r="M160" s="1511">
        <f t="shared" si="127"/>
        <v>4238.8857693832651</v>
      </c>
      <c r="N160" s="1456">
        <f t="shared" si="131"/>
        <v>0.5</v>
      </c>
      <c r="O160" s="1513">
        <f t="shared" si="102"/>
        <v>751.91700000000026</v>
      </c>
      <c r="P160" s="1698">
        <f t="shared" si="130"/>
        <v>4990.8027693832655</v>
      </c>
      <c r="Q160" s="1366">
        <f t="shared" si="103"/>
        <v>61903.072540347093</v>
      </c>
      <c r="R160" s="1366">
        <f t="shared" si="128"/>
        <v>37949.174618681704</v>
      </c>
      <c r="S160" s="1091">
        <f t="shared" si="104"/>
        <v>1.0144100992852307</v>
      </c>
      <c r="T160" s="135" t="str">
        <f t="shared" si="105"/>
        <v>No</v>
      </c>
      <c r="U160" s="1091">
        <f t="shared" si="106"/>
        <v>1</v>
      </c>
      <c r="V160" s="1496">
        <f t="shared" si="97"/>
        <v>59712.818303024556</v>
      </c>
      <c r="W160" s="1493">
        <f t="shared" si="98"/>
        <v>0.38518297657395228</v>
      </c>
      <c r="X160" s="527">
        <f t="shared" si="107"/>
        <v>24492.981054249623</v>
      </c>
      <c r="Y160" s="1511">
        <f t="shared" si="108"/>
        <v>11448.976853728065</v>
      </c>
      <c r="Z160" s="528">
        <f t="shared" si="109"/>
        <v>3757.3205700711787</v>
      </c>
      <c r="AA160" s="528">
        <f t="shared" si="110"/>
        <v>0</v>
      </c>
      <c r="AB160" s="528">
        <f t="shared" si="111"/>
        <v>20013.539824975691</v>
      </c>
      <c r="AC160" s="528">
        <f t="shared" si="112"/>
        <v>59712.818303024556</v>
      </c>
      <c r="AD160" s="1489">
        <f t="shared" si="113"/>
        <v>539.08313258423368</v>
      </c>
      <c r="AE160" s="1506">
        <f t="shared" si="114"/>
        <v>0.41017961888777593</v>
      </c>
      <c r="AF160" s="1506">
        <f t="shared" si="115"/>
        <v>0.19173398910143477</v>
      </c>
      <c r="AG160" s="1506">
        <f t="shared" si="116"/>
        <v>6.2923182607190126E-2</v>
      </c>
      <c r="AH160" s="1506">
        <f t="shared" si="129"/>
        <v>0</v>
      </c>
      <c r="AI160" s="1506">
        <f t="shared" si="117"/>
        <v>0.33516320940359923</v>
      </c>
      <c r="AJ160" s="1543">
        <f t="shared" si="118"/>
        <v>1</v>
      </c>
      <c r="AK160" s="1557">
        <f t="shared" si="119"/>
        <v>24492.98105424962</v>
      </c>
      <c r="AL160" s="1500">
        <f t="shared" si="120"/>
        <v>0</v>
      </c>
      <c r="AM160" s="1500">
        <f t="shared" si="121"/>
        <v>0</v>
      </c>
      <c r="AN160" s="1500">
        <f t="shared" si="122"/>
        <v>24492.98105424962</v>
      </c>
      <c r="AO160" s="1565">
        <f t="shared" si="123"/>
        <v>0</v>
      </c>
    </row>
    <row r="161" spans="1:41">
      <c r="A161" s="873">
        <f>'Input data'!A141</f>
        <v>2041</v>
      </c>
      <c r="B161" s="1553">
        <f>'Input data'!B141</f>
        <v>71.818612994947316</v>
      </c>
      <c r="C161" s="1552">
        <f>'Input data'!C141</f>
        <v>5833.433358340184</v>
      </c>
      <c r="D161" s="1552">
        <f>'Input data'!D141</f>
        <v>27637545.123285081</v>
      </c>
      <c r="E161" s="1510">
        <f>'Input data'!J141*C161</f>
        <v>68664.681799995087</v>
      </c>
      <c r="F161" s="1511">
        <f>'Input data'!L141</f>
        <v>96302.226923280192</v>
      </c>
      <c r="G161" s="1511">
        <f>$G$160*(1+((($G$170/$G$160)^(1/($A$170-$A$160)))-1))^(A161-$A$160)</f>
        <v>22650.218174049241</v>
      </c>
      <c r="H161" s="1511">
        <f t="shared" si="125"/>
        <v>42686.581838058657</v>
      </c>
      <c r="I161" s="1513">
        <f t="shared" si="99"/>
        <v>27637.545123285083</v>
      </c>
      <c r="J161" s="1506">
        <f t="shared" si="132"/>
        <v>0.2</v>
      </c>
      <c r="K161" s="1514">
        <f t="shared" si="126"/>
        <v>3826.4806219969578</v>
      </c>
      <c r="L161" s="1514">
        <f t="shared" si="101"/>
        <v>0</v>
      </c>
      <c r="M161" s="1511">
        <f t="shared" si="127"/>
        <v>3826.4806219969578</v>
      </c>
      <c r="N161" s="1456">
        <f t="shared" si="131"/>
        <v>0.5</v>
      </c>
      <c r="O161" s="1513">
        <f t="shared" si="102"/>
        <v>751.91700000000026</v>
      </c>
      <c r="P161" s="1698">
        <f t="shared" si="130"/>
        <v>4578.3976219969582</v>
      </c>
      <c r="Q161" s="1366">
        <f t="shared" si="103"/>
        <v>60758.402390110939</v>
      </c>
      <c r="R161" s="1366">
        <f t="shared" si="128"/>
        <v>38108.184216061694</v>
      </c>
      <c r="S161" s="1091">
        <f t="shared" si="104"/>
        <v>0.98602315887437075</v>
      </c>
      <c r="T161" s="135" t="str">
        <f t="shared" si="105"/>
        <v>Yes</v>
      </c>
      <c r="U161" s="1091">
        <f t="shared" si="106"/>
        <v>0.98602315887437075</v>
      </c>
      <c r="V161" s="1496">
        <f t="shared" si="97"/>
        <v>58194.04270721849</v>
      </c>
      <c r="W161" s="1493">
        <f t="shared" si="98"/>
        <v>0.39571446511222264</v>
      </c>
      <c r="X161" s="527">
        <f t="shared" si="107"/>
        <v>22650.218174049249</v>
      </c>
      <c r="Y161" s="1511">
        <f t="shared" si="108"/>
        <v>11026.049109709671</v>
      </c>
      <c r="Z161" s="528">
        <f t="shared" si="109"/>
        <v>3854.8394289695575</v>
      </c>
      <c r="AA161" s="528">
        <f t="shared" si="110"/>
        <v>0</v>
      </c>
      <c r="AB161" s="528">
        <f t="shared" si="111"/>
        <v>20662.935994490013</v>
      </c>
      <c r="AC161" s="528">
        <f t="shared" si="112"/>
        <v>58194.04270721849</v>
      </c>
      <c r="AD161" s="1489">
        <f t="shared" si="113"/>
        <v>0</v>
      </c>
      <c r="AE161" s="1506">
        <f t="shared" si="114"/>
        <v>0.38921884647205779</v>
      </c>
      <c r="AF161" s="1506">
        <f t="shared" si="115"/>
        <v>0.18947040962909389</v>
      </c>
      <c r="AG161" s="1506">
        <f t="shared" si="116"/>
        <v>6.6241134824809075E-2</v>
      </c>
      <c r="AH161" s="1506">
        <f t="shared" si="129"/>
        <v>0</v>
      </c>
      <c r="AI161" s="1506">
        <f t="shared" si="117"/>
        <v>0.35506960907403923</v>
      </c>
      <c r="AJ161" s="1543">
        <f t="shared" si="118"/>
        <v>1</v>
      </c>
      <c r="AK161" s="1557">
        <f t="shared" si="119"/>
        <v>22110.036098628065</v>
      </c>
      <c r="AL161" s="1500">
        <f t="shared" si="120"/>
        <v>512.21186888180227</v>
      </c>
      <c r="AM161" s="1500">
        <f t="shared" si="121"/>
        <v>27.970206539378491</v>
      </c>
      <c r="AN161" s="1500">
        <f t="shared" si="122"/>
        <v>22650.218174049245</v>
      </c>
      <c r="AO161" s="1565">
        <f t="shared" si="123"/>
        <v>0</v>
      </c>
    </row>
    <row r="162" spans="1:41">
      <c r="A162" s="873">
        <f>'Input data'!A142</f>
        <v>2042</v>
      </c>
      <c r="B162" s="1553">
        <f>'Input data'!B142</f>
        <v>72.264673338395411</v>
      </c>
      <c r="C162" s="1552">
        <f>'Input data'!C142</f>
        <v>6025.8165210195993</v>
      </c>
      <c r="D162" s="1552">
        <f>'Input data'!D142</f>
        <v>24658863.928758133</v>
      </c>
      <c r="E162" s="1510">
        <f>'Input data'!J142*C162</f>
        <v>70929.202166919684</v>
      </c>
      <c r="F162" s="1511">
        <f>'Input data'!L142</f>
        <v>95588.066095677816</v>
      </c>
      <c r="G162" s="1511">
        <f t="shared" ref="G162:G169" si="134">$G$160*(1+((($G$170/$G$160)^(1/($A$170-$A$160)))-1))^(A162-$A$160)</f>
        <v>21417.490590039302</v>
      </c>
      <c r="H162" s="1511">
        <f t="shared" si="125"/>
        <v>42423.357228397101</v>
      </c>
      <c r="I162" s="1513">
        <f t="shared" si="99"/>
        <v>24658.863928758132</v>
      </c>
      <c r="J162" s="1506">
        <f t="shared" si="132"/>
        <v>0.2</v>
      </c>
      <c r="K162" s="1514">
        <f t="shared" si="126"/>
        <v>3414.0754746106495</v>
      </c>
      <c r="L162" s="1514">
        <f t="shared" si="101"/>
        <v>0</v>
      </c>
      <c r="M162" s="1511">
        <f t="shared" si="127"/>
        <v>3414.0754746106495</v>
      </c>
      <c r="N162" s="1456">
        <f t="shared" si="131"/>
        <v>0.5</v>
      </c>
      <c r="O162" s="1513">
        <f t="shared" si="102"/>
        <v>751.91700000000026</v>
      </c>
      <c r="P162" s="1698">
        <f t="shared" si="130"/>
        <v>4165.9924746106499</v>
      </c>
      <c r="Q162" s="1366">
        <f t="shared" si="103"/>
        <v>59674.855343825759</v>
      </c>
      <c r="R162" s="1366">
        <f t="shared" si="128"/>
        <v>38257.36475378646</v>
      </c>
      <c r="S162" s="1091">
        <f t="shared" si="104"/>
        <v>0.95768475455759994</v>
      </c>
      <c r="T162" s="135" t="str">
        <f t="shared" si="105"/>
        <v>Yes</v>
      </c>
      <c r="U162" s="1091">
        <f t="shared" si="106"/>
        <v>0.95768475455759994</v>
      </c>
      <c r="V162" s="1496">
        <f t="shared" si="97"/>
        <v>57330.701341891356</v>
      </c>
      <c r="W162" s="1493">
        <f t="shared" si="98"/>
        <v>0.40023160124918911</v>
      </c>
      <c r="X162" s="527">
        <f t="shared" si="107"/>
        <v>21417.490590039295</v>
      </c>
      <c r="Y162" s="1511">
        <f t="shared" si="108"/>
        <v>10611.651452510981</v>
      </c>
      <c r="Z162" s="528">
        <f t="shared" si="109"/>
        <v>3957.1719651903718</v>
      </c>
      <c r="AA162" s="528">
        <f t="shared" si="110"/>
        <v>0</v>
      </c>
      <c r="AB162" s="528">
        <f t="shared" si="111"/>
        <v>21344.387334150706</v>
      </c>
      <c r="AC162" s="528">
        <f t="shared" si="112"/>
        <v>57330.701341891356</v>
      </c>
      <c r="AD162" s="1489">
        <f t="shared" si="113"/>
        <v>0</v>
      </c>
      <c r="AE162" s="1506">
        <f t="shared" si="114"/>
        <v>0.37357803216667795</v>
      </c>
      <c r="AF162" s="1506">
        <f t="shared" si="115"/>
        <v>0.18509544108362552</v>
      </c>
      <c r="AG162" s="1506">
        <f t="shared" si="116"/>
        <v>6.902360990827229E-2</v>
      </c>
      <c r="AH162" s="1506">
        <f t="shared" si="129"/>
        <v>0</v>
      </c>
      <c r="AI162" s="1506">
        <f t="shared" si="117"/>
        <v>0.37230291684142425</v>
      </c>
      <c r="AJ162" s="1543">
        <f t="shared" si="118"/>
        <v>1</v>
      </c>
      <c r="AK162" s="1557">
        <f t="shared" si="119"/>
        <v>19727.091143006503</v>
      </c>
      <c r="AL162" s="1500">
        <f t="shared" si="120"/>
        <v>1601.8768913479221</v>
      </c>
      <c r="AM162" s="1500">
        <f t="shared" si="121"/>
        <v>88.522555684867413</v>
      </c>
      <c r="AN162" s="1500">
        <f t="shared" si="122"/>
        <v>21417.490590039291</v>
      </c>
      <c r="AO162" s="1565">
        <f t="shared" si="123"/>
        <v>0</v>
      </c>
    </row>
    <row r="163" spans="1:41">
      <c r="A163" s="873">
        <f>'Input data'!A143</f>
        <v>2043</v>
      </c>
      <c r="B163" s="1553">
        <f>'Input data'!B143</f>
        <v>72.713504131197794</v>
      </c>
      <c r="C163" s="1552">
        <f>'Input data'!C143</f>
        <v>6229.3040338992396</v>
      </c>
      <c r="D163" s="1552">
        <f>'Input data'!D143</f>
        <v>21680182.734231193</v>
      </c>
      <c r="E163" s="1510">
        <f>'Input data'!J143*C163</f>
        <v>73324.430579390755</v>
      </c>
      <c r="F163" s="1511">
        <f>'Input data'!L143</f>
        <v>95004.613313621943</v>
      </c>
      <c r="G163" s="1511">
        <f t="shared" si="134"/>
        <v>20251.853631148377</v>
      </c>
      <c r="H163" s="1511">
        <f t="shared" si="125"/>
        <v>42168.043200758366</v>
      </c>
      <c r="I163" s="1513">
        <f t="shared" si="99"/>
        <v>21680.182734231192</v>
      </c>
      <c r="J163" s="1506">
        <f t="shared" si="132"/>
        <v>0.2</v>
      </c>
      <c r="K163" s="1514">
        <f t="shared" si="126"/>
        <v>3001.6703272243431</v>
      </c>
      <c r="L163" s="1514">
        <f t="shared" si="101"/>
        <v>0</v>
      </c>
      <c r="M163" s="1511">
        <f t="shared" si="127"/>
        <v>3001.6703272243431</v>
      </c>
      <c r="N163" s="1456">
        <f t="shared" si="131"/>
        <v>0.5</v>
      </c>
      <c r="O163" s="1513">
        <f t="shared" si="102"/>
        <v>751.91700000000026</v>
      </c>
      <c r="P163" s="1698">
        <f t="shared" si="130"/>
        <v>3753.5873272243434</v>
      </c>
      <c r="Q163" s="1366">
        <f t="shared" si="103"/>
        <v>58666.309504682402</v>
      </c>
      <c r="R163" s="1366">
        <f t="shared" si="128"/>
        <v>38414.455873534025</v>
      </c>
      <c r="S163" s="1091">
        <f t="shared" si="104"/>
        <v>0.92963322318252739</v>
      </c>
      <c r="T163" s="135" t="str">
        <f t="shared" si="105"/>
        <v>Yes</v>
      </c>
      <c r="U163" s="1091">
        <f t="shared" si="106"/>
        <v>0.92963322318252739</v>
      </c>
      <c r="V163" s="1496">
        <f t="shared" si="97"/>
        <v>56590.157440087933</v>
      </c>
      <c r="W163" s="1493">
        <f t="shared" si="98"/>
        <v>0.40434305802312098</v>
      </c>
      <c r="X163" s="527">
        <f t="shared" si="107"/>
        <v>20251.853631148377</v>
      </c>
      <c r="Y163" s="1511">
        <f t="shared" si="108"/>
        <v>10207.720652640341</v>
      </c>
      <c r="Z163" s="528">
        <f t="shared" si="109"/>
        <v>4065.4111322371223</v>
      </c>
      <c r="AA163" s="528">
        <f t="shared" si="110"/>
        <v>0</v>
      </c>
      <c r="AB163" s="528">
        <f t="shared" si="111"/>
        <v>22065.172024062096</v>
      </c>
      <c r="AC163" s="528">
        <f t="shared" si="112"/>
        <v>56590.157440087933</v>
      </c>
      <c r="AD163" s="1489">
        <f t="shared" si="113"/>
        <v>0</v>
      </c>
      <c r="AE163" s="1506">
        <f t="shared" si="114"/>
        <v>0.35786883350853083</v>
      </c>
      <c r="AF163" s="1506">
        <f t="shared" si="115"/>
        <v>0.18037978889610382</v>
      </c>
      <c r="AG163" s="1506">
        <f t="shared" si="116"/>
        <v>7.1839544474517111E-2</v>
      </c>
      <c r="AH163" s="1506">
        <f t="shared" si="129"/>
        <v>0</v>
      </c>
      <c r="AI163" s="1506">
        <f t="shared" si="117"/>
        <v>0.38991183312084826</v>
      </c>
      <c r="AJ163" s="1543">
        <f t="shared" si="118"/>
        <v>1</v>
      </c>
      <c r="AK163" s="1557">
        <f t="shared" si="119"/>
        <v>17344.146187384951</v>
      </c>
      <c r="AL163" s="1500">
        <f t="shared" si="120"/>
        <v>2753.743941641068</v>
      </c>
      <c r="AM163" s="1500">
        <f t="shared" si="121"/>
        <v>153.96350212235433</v>
      </c>
      <c r="AN163" s="1500">
        <f t="shared" si="122"/>
        <v>20251.853631148373</v>
      </c>
      <c r="AO163" s="1565">
        <f t="shared" si="123"/>
        <v>0</v>
      </c>
    </row>
    <row r="164" spans="1:41">
      <c r="A164" s="873">
        <f>'Input data'!A144</f>
        <v>2044</v>
      </c>
      <c r="B164" s="1553">
        <f>'Input data'!B144</f>
        <v>73.165122580420132</v>
      </c>
      <c r="C164" s="1552">
        <f>'Input data'!C144</f>
        <v>6443.2712061240654</v>
      </c>
      <c r="D164" s="1552">
        <f>'Input data'!D144</f>
        <v>18701501.539704241</v>
      </c>
      <c r="E164" s="1510">
        <f>'Input data'!J144*C164</f>
        <v>75843.013872273834</v>
      </c>
      <c r="F164" s="1511">
        <f>'Input data'!L144</f>
        <v>94544.515411978078</v>
      </c>
      <c r="G164" s="1511">
        <f t="shared" si="134"/>
        <v>19149.655921324487</v>
      </c>
      <c r="H164" s="1511">
        <f t="shared" si="125"/>
        <v>41920.071832687594</v>
      </c>
      <c r="I164" s="1513">
        <f t="shared" si="99"/>
        <v>18701.501539704241</v>
      </c>
      <c r="J164" s="1506">
        <f t="shared" si="132"/>
        <v>0.2</v>
      </c>
      <c r="K164" s="1514">
        <f t="shared" si="126"/>
        <v>2589.2651798380343</v>
      </c>
      <c r="L164" s="1514">
        <f t="shared" si="101"/>
        <v>0</v>
      </c>
      <c r="M164" s="1511">
        <f t="shared" si="127"/>
        <v>2589.2651798380343</v>
      </c>
      <c r="N164" s="1456">
        <f t="shared" si="131"/>
        <v>0.5</v>
      </c>
      <c r="O164" s="1513">
        <f t="shared" si="102"/>
        <v>751.91700000000026</v>
      </c>
      <c r="P164" s="1698">
        <f t="shared" si="130"/>
        <v>3341.1821798380347</v>
      </c>
      <c r="Q164" s="1366">
        <f t="shared" si="103"/>
        <v>57728.545574174052</v>
      </c>
      <c r="R164" s="1366">
        <f t="shared" si="128"/>
        <v>38578.889652849568</v>
      </c>
      <c r="S164" s="1091">
        <f t="shared" si="104"/>
        <v>0.90206418579496483</v>
      </c>
      <c r="T164" s="135" t="str">
        <f t="shared" si="105"/>
        <v>Yes</v>
      </c>
      <c r="U164" s="1091">
        <f t="shared" si="106"/>
        <v>0.90206418579496483</v>
      </c>
      <c r="V164" s="1496">
        <f>AC164</f>
        <v>55965.625759128525</v>
      </c>
      <c r="W164" s="1493">
        <f t="shared" si="98"/>
        <v>0.40805000147012127</v>
      </c>
      <c r="X164" s="527">
        <f t="shared" si="107"/>
        <v>19149.655921324484</v>
      </c>
      <c r="Y164" s="1511">
        <f t="shared" si="108"/>
        <v>9813.6678823017919</v>
      </c>
      <c r="Z164" s="528">
        <f t="shared" si="109"/>
        <v>4179.2246442763708</v>
      </c>
      <c r="AA164" s="528">
        <f t="shared" si="110"/>
        <v>0</v>
      </c>
      <c r="AB164" s="528">
        <f t="shared" si="111"/>
        <v>22823.077311225876</v>
      </c>
      <c r="AC164" s="528">
        <f t="shared" si="112"/>
        <v>55965.625759128525</v>
      </c>
      <c r="AD164" s="1489">
        <f t="shared" si="113"/>
        <v>0</v>
      </c>
      <c r="AE164" s="1506">
        <f t="shared" si="114"/>
        <v>0.34216817308079495</v>
      </c>
      <c r="AF164" s="1506">
        <f t="shared" si="115"/>
        <v>0.17535170471494441</v>
      </c>
      <c r="AG164" s="1506">
        <f t="shared" si="116"/>
        <v>7.4674848848530914E-2</v>
      </c>
      <c r="AH164" s="1506">
        <f t="shared" si="129"/>
        <v>0</v>
      </c>
      <c r="AI164" s="1506">
        <f t="shared" si="117"/>
        <v>0.40780527335572969</v>
      </c>
      <c r="AJ164" s="1543">
        <f t="shared" si="118"/>
        <v>1</v>
      </c>
      <c r="AK164" s="1557">
        <f t="shared" si="119"/>
        <v>14961.201231763394</v>
      </c>
      <c r="AL164" s="1500">
        <f t="shared" si="120"/>
        <v>3964.279971220576</v>
      </c>
      <c r="AM164" s="1500">
        <f t="shared" si="121"/>
        <v>224.17471834051452</v>
      </c>
      <c r="AN164" s="1500">
        <f t="shared" si="122"/>
        <v>19149.655921324484</v>
      </c>
      <c r="AO164" s="1565">
        <f t="shared" si="123"/>
        <v>0</v>
      </c>
    </row>
    <row r="165" spans="1:41">
      <c r="A165" s="873">
        <f>'Input data'!A145</f>
        <v>2045</v>
      </c>
      <c r="B165" s="1553">
        <f>'Input data'!B145</f>
        <v>73.619545999999971</v>
      </c>
      <c r="C165" s="1552">
        <f>'Input data'!C145</f>
        <v>6671.9888838459592</v>
      </c>
      <c r="D165" s="1552">
        <f>'Input data'!D145</f>
        <v>15722820.345177298</v>
      </c>
      <c r="E165" s="1510">
        <f>'Input data'!J145*C165</f>
        <v>78535.223690759914</v>
      </c>
      <c r="F165" s="1511">
        <f>'Input data'!L145</f>
        <v>94258.044035937215</v>
      </c>
      <c r="G165" s="1511">
        <f t="shared" si="134"/>
        <v>18107.444808958157</v>
      </c>
      <c r="H165" s="1511">
        <f t="shared" si="125"/>
        <v>41711.7420037259</v>
      </c>
      <c r="I165" s="1513">
        <f t="shared" si="99"/>
        <v>15722.820345177299</v>
      </c>
      <c r="J165" s="1506">
        <f t="shared" si="132"/>
        <v>0.2</v>
      </c>
      <c r="K165" s="1514">
        <f t="shared" si="126"/>
        <v>2176.8600324517274</v>
      </c>
      <c r="L165" s="1514">
        <f t="shared" si="101"/>
        <v>0</v>
      </c>
      <c r="M165" s="1511">
        <f t="shared" si="127"/>
        <v>2176.8600324517274</v>
      </c>
      <c r="N165" s="1456">
        <f t="shared" si="131"/>
        <v>0.5</v>
      </c>
      <c r="O165" s="1513">
        <f t="shared" si="102"/>
        <v>751.91700000000026</v>
      </c>
      <c r="P165" s="1698">
        <f t="shared" si="130"/>
        <v>2928.7770324517278</v>
      </c>
      <c r="Q165" s="1366">
        <f t="shared" si="103"/>
        <v>56890.40978023233</v>
      </c>
      <c r="R165" s="1366">
        <f t="shared" si="128"/>
        <v>38782.964971274174</v>
      </c>
      <c r="S165" s="1091">
        <f t="shared" si="104"/>
        <v>0.87522185008891717</v>
      </c>
      <c r="T165" s="135" t="str">
        <f t="shared" si="105"/>
        <v>Yes</v>
      </c>
      <c r="U165" s="1091">
        <f t="shared" si="106"/>
        <v>0.87522185008891717</v>
      </c>
      <c r="V165" s="1496">
        <f t="shared" si="97"/>
        <v>55475.079064663048</v>
      </c>
      <c r="W165" s="1493">
        <f t="shared" si="98"/>
        <v>0.41145522769905574</v>
      </c>
      <c r="X165" s="527">
        <f t="shared" si="107"/>
        <v>18107.444808958157</v>
      </c>
      <c r="Y165" s="1511">
        <f t="shared" si="108"/>
        <v>9433.5188013976094</v>
      </c>
      <c r="Z165" s="528">
        <f t="shared" si="109"/>
        <v>4300.8842516652903</v>
      </c>
      <c r="AA165" s="528">
        <f t="shared" si="110"/>
        <v>0</v>
      </c>
      <c r="AB165" s="528">
        <f t="shared" si="111"/>
        <v>23633.231202641993</v>
      </c>
      <c r="AC165" s="528">
        <f t="shared" si="112"/>
        <v>55475.079064663048</v>
      </c>
      <c r="AD165" s="1489">
        <f t="shared" si="113"/>
        <v>0</v>
      </c>
      <c r="AE165" s="1506">
        <f t="shared" si="114"/>
        <v>0.32640683193712433</v>
      </c>
      <c r="AF165" s="1506">
        <f t="shared" si="115"/>
        <v>0.17004966843583366</v>
      </c>
      <c r="AG165" s="1506">
        <f t="shared" si="116"/>
        <v>7.7528222116674747E-2</v>
      </c>
      <c r="AH165" s="1506">
        <f t="shared" si="129"/>
        <v>0</v>
      </c>
      <c r="AI165" s="1506">
        <f t="shared" si="117"/>
        <v>0.42601527751036727</v>
      </c>
      <c r="AJ165" s="1543">
        <f t="shared" si="118"/>
        <v>1</v>
      </c>
      <c r="AK165" s="1557">
        <f t="shared" si="119"/>
        <v>12578.256276141838</v>
      </c>
      <c r="AL165" s="1500">
        <f t="shared" si="120"/>
        <v>5230.1027897249669</v>
      </c>
      <c r="AM165" s="1500">
        <f t="shared" si="121"/>
        <v>299.08574309135003</v>
      </c>
      <c r="AN165" s="1500">
        <f t="shared" si="122"/>
        <v>18107.444808958153</v>
      </c>
      <c r="AO165" s="1565">
        <f t="shared" si="123"/>
        <v>0</v>
      </c>
    </row>
    <row r="166" spans="1:41">
      <c r="A166" s="873">
        <f>'Input data'!A146</f>
        <v>2046</v>
      </c>
      <c r="B166" s="1553">
        <f>'Input data'!B146</f>
        <v>73.995362001779526</v>
      </c>
      <c r="C166" s="1552">
        <f>'Input data'!C146</f>
        <v>6912.9368583667201</v>
      </c>
      <c r="D166" s="1552">
        <f>'Input data'!D146</f>
        <v>14231175.794576555</v>
      </c>
      <c r="E166" s="1510">
        <f>'Input data'!J146*C166</f>
        <v>81371.394944378015</v>
      </c>
      <c r="F166" s="1511">
        <f>'Input data'!L146</f>
        <v>95602.570738954571</v>
      </c>
      <c r="G166" s="1511">
        <f t="shared" si="134"/>
        <v>17121.955551397077</v>
      </c>
      <c r="H166" s="1511">
        <f t="shared" si="125"/>
        <v>42924.809317690022</v>
      </c>
      <c r="I166" s="1513">
        <f t="shared" si="99"/>
        <v>14231.175794576555</v>
      </c>
      <c r="J166" s="1506">
        <f t="shared" si="132"/>
        <v>0.2</v>
      </c>
      <c r="K166" s="1514">
        <f t="shared" si="126"/>
        <v>1970.3384712088578</v>
      </c>
      <c r="L166" s="1514">
        <f t="shared" si="101"/>
        <v>0</v>
      </c>
      <c r="M166" s="1511">
        <f t="shared" si="127"/>
        <v>1970.3384712088578</v>
      </c>
      <c r="N166" s="1456">
        <f t="shared" si="131"/>
        <v>0.5</v>
      </c>
      <c r="O166" s="1513">
        <f t="shared" si="102"/>
        <v>751.91700000000026</v>
      </c>
      <c r="P166" s="1698">
        <f t="shared" si="130"/>
        <v>2722.2554712088581</v>
      </c>
      <c r="Q166" s="1366">
        <f t="shared" si="103"/>
        <v>57324.509397878239</v>
      </c>
      <c r="R166" s="1366">
        <f t="shared" si="128"/>
        <v>40202.553846481162</v>
      </c>
      <c r="S166" s="1091">
        <f t="shared" si="104"/>
        <v>0.87511822443456977</v>
      </c>
      <c r="T166" s="135" t="str">
        <f t="shared" si="105"/>
        <v>Yes</v>
      </c>
      <c r="U166" s="1091">
        <f t="shared" si="106"/>
        <v>0.87511822443456977</v>
      </c>
      <c r="V166" s="1496">
        <f t="shared" si="97"/>
        <v>55400.016892473417</v>
      </c>
      <c r="W166" s="1493">
        <f t="shared" si="98"/>
        <v>0.42051749796828497</v>
      </c>
      <c r="X166" s="527">
        <f t="shared" si="107"/>
        <v>17121.955551397077</v>
      </c>
      <c r="Y166" s="1511">
        <f t="shared" si="108"/>
        <v>9362.3052134094014</v>
      </c>
      <c r="Z166" s="528">
        <f t="shared" si="109"/>
        <v>4429.0494038884372</v>
      </c>
      <c r="AA166" s="528">
        <f t="shared" si="110"/>
        <v>0</v>
      </c>
      <c r="AB166" s="528">
        <f t="shared" si="111"/>
        <v>24486.706723778501</v>
      </c>
      <c r="AC166" s="528">
        <f t="shared" si="112"/>
        <v>55400.016892473417</v>
      </c>
      <c r="AD166" s="1489">
        <f t="shared" si="113"/>
        <v>0</v>
      </c>
      <c r="AE166" s="1506">
        <f t="shared" si="114"/>
        <v>0.30906047528161035</v>
      </c>
      <c r="AF166" s="1506">
        <f t="shared" si="115"/>
        <v>0.1689946274128547</v>
      </c>
      <c r="AG166" s="1506">
        <f t="shared" si="116"/>
        <v>7.9946715765174481E-2</v>
      </c>
      <c r="AH166" s="1506">
        <f t="shared" si="129"/>
        <v>0</v>
      </c>
      <c r="AI166" s="1506">
        <f t="shared" si="117"/>
        <v>0.44199818154036047</v>
      </c>
      <c r="AJ166" s="1543">
        <f t="shared" si="118"/>
        <v>1</v>
      </c>
      <c r="AK166" s="1557">
        <f t="shared" si="119"/>
        <v>11384.940635661244</v>
      </c>
      <c r="AL166" s="1500">
        <f t="shared" si="120"/>
        <v>5423.479753945332</v>
      </c>
      <c r="AM166" s="1500">
        <f t="shared" si="121"/>
        <v>313.53516179049882</v>
      </c>
      <c r="AN166" s="1500">
        <f t="shared" si="122"/>
        <v>17121.955551397074</v>
      </c>
      <c r="AO166" s="1565">
        <f t="shared" si="123"/>
        <v>0</v>
      </c>
    </row>
    <row r="167" spans="1:41">
      <c r="A167" s="873">
        <f>'Input data'!A147</f>
        <v>2047</v>
      </c>
      <c r="B167" s="1553">
        <f>'Input data'!B147</f>
        <v>74.373096484110363</v>
      </c>
      <c r="C167" s="1552">
        <f>'Input data'!C147</f>
        <v>7164.8581835001878</v>
      </c>
      <c r="D167" s="1552">
        <f>'Input data'!D147</f>
        <v>12739531.243975813</v>
      </c>
      <c r="E167" s="1510">
        <f>'Input data'!J147*C167</f>
        <v>84336.732262270089</v>
      </c>
      <c r="F167" s="1511">
        <f>'Input data'!L147</f>
        <v>97076.263506245901</v>
      </c>
      <c r="G167" s="1511">
        <f t="shared" si="134"/>
        <v>16190.101088088571</v>
      </c>
      <c r="H167" s="1511">
        <f t="shared" si="125"/>
        <v>44158.358244710696</v>
      </c>
      <c r="I167" s="1513">
        <f t="shared" si="99"/>
        <v>12739.531243975813</v>
      </c>
      <c r="J167" s="1506">
        <f t="shared" si="132"/>
        <v>0.2</v>
      </c>
      <c r="K167" s="1514">
        <f t="shared" si="126"/>
        <v>1763.8169099659876</v>
      </c>
      <c r="L167" s="1514">
        <f t="shared" si="101"/>
        <v>0</v>
      </c>
      <c r="M167" s="1511">
        <f t="shared" si="127"/>
        <v>1763.8169099659876</v>
      </c>
      <c r="N167" s="1456">
        <f t="shared" si="131"/>
        <v>0.5</v>
      </c>
      <c r="O167" s="1513">
        <f t="shared" si="102"/>
        <v>751.91700000000026</v>
      </c>
      <c r="P167" s="1698">
        <f t="shared" si="130"/>
        <v>2515.733909965988</v>
      </c>
      <c r="Q167" s="1366">
        <f t="shared" si="103"/>
        <v>57832.725422833282</v>
      </c>
      <c r="R167" s="1366">
        <f t="shared" si="128"/>
        <v>41642.624334744709</v>
      </c>
      <c r="S167" s="1091">
        <f t="shared" si="104"/>
        <v>0.87409031195622455</v>
      </c>
      <c r="T167" s="135" t="str">
        <f t="shared" si="105"/>
        <v>Yes</v>
      </c>
      <c r="U167" s="1091">
        <f t="shared" si="106"/>
        <v>0.87409031195622455</v>
      </c>
      <c r="V167" s="1496">
        <f t="shared" si="97"/>
        <v>55433.6391715012</v>
      </c>
      <c r="W167" s="1493">
        <f t="shared" si="98"/>
        <v>0.4289681414454668</v>
      </c>
      <c r="X167" s="527">
        <f t="shared" si="107"/>
        <v>16190.10108808857</v>
      </c>
      <c r="Y167" s="1511">
        <f t="shared" si="108"/>
        <v>9301.4350037551649</v>
      </c>
      <c r="Z167" s="528">
        <f t="shared" si="109"/>
        <v>4563.0515055795049</v>
      </c>
      <c r="AA167" s="528">
        <f t="shared" si="110"/>
        <v>0</v>
      </c>
      <c r="AB167" s="528">
        <f t="shared" si="111"/>
        <v>25379.051574077963</v>
      </c>
      <c r="AC167" s="528">
        <f t="shared" si="112"/>
        <v>55433.6391715012</v>
      </c>
      <c r="AD167" s="1489">
        <f t="shared" si="113"/>
        <v>0</v>
      </c>
      <c r="AE167" s="1506">
        <f t="shared" si="114"/>
        <v>0.2920627498043103</v>
      </c>
      <c r="AF167" s="1506">
        <f t="shared" si="115"/>
        <v>0.16779405326390864</v>
      </c>
      <c r="AG167" s="1506">
        <f t="shared" si="116"/>
        <v>8.2315568196096353E-2</v>
      </c>
      <c r="AH167" s="1506">
        <f t="shared" si="129"/>
        <v>0</v>
      </c>
      <c r="AI167" s="1506">
        <f t="shared" si="117"/>
        <v>0.45782762873568478</v>
      </c>
      <c r="AJ167" s="1543">
        <f t="shared" si="118"/>
        <v>1</v>
      </c>
      <c r="AK167" s="1557">
        <f t="shared" si="119"/>
        <v>10191.624995180649</v>
      </c>
      <c r="AL167" s="1500">
        <f t="shared" si="120"/>
        <v>5667.3901997711391</v>
      </c>
      <c r="AM167" s="1500">
        <f t="shared" si="121"/>
        <v>331.08589313678033</v>
      </c>
      <c r="AN167" s="1500">
        <f t="shared" si="122"/>
        <v>16190.10108808857</v>
      </c>
      <c r="AO167" s="1565">
        <f t="shared" si="123"/>
        <v>0</v>
      </c>
    </row>
    <row r="168" spans="1:41">
      <c r="A168" s="873">
        <f>'Input data'!A148</f>
        <v>2048</v>
      </c>
      <c r="B168" s="1553">
        <f>'Input data'!B148</f>
        <v>74.752759240528661</v>
      </c>
      <c r="C168" s="1552">
        <f>'Input data'!C148</f>
        <v>7417.2921302498553</v>
      </c>
      <c r="D168" s="1552">
        <f>'Input data'!D148</f>
        <v>11247886.693375073</v>
      </c>
      <c r="E168" s="1510">
        <f>'Input data'!J148*C168</f>
        <v>87308.103591009291</v>
      </c>
      <c r="F168" s="1511">
        <f>'Input data'!L148</f>
        <v>98555.990284384359</v>
      </c>
      <c r="G168" s="1511">
        <f t="shared" si="134"/>
        <v>15308.962370313993</v>
      </c>
      <c r="H168" s="1511">
        <f t="shared" si="125"/>
        <v>45344.653784582115</v>
      </c>
      <c r="I168" s="1513">
        <f t="shared" si="99"/>
        <v>11247.886693375074</v>
      </c>
      <c r="J168" s="417">
        <f t="shared" si="132"/>
        <v>0.2</v>
      </c>
      <c r="K168" s="1514">
        <f t="shared" si="126"/>
        <v>1557.295348723118</v>
      </c>
      <c r="L168" s="1514">
        <f t="shared" si="101"/>
        <v>0</v>
      </c>
      <c r="M168" s="1511">
        <f t="shared" si="127"/>
        <v>1557.295348723118</v>
      </c>
      <c r="N168" s="1456">
        <f t="shared" si="131"/>
        <v>0.5</v>
      </c>
      <c r="O168" s="1513">
        <f t="shared" si="102"/>
        <v>751.91700000000026</v>
      </c>
      <c r="P168" s="1698">
        <f t="shared" si="130"/>
        <v>2309.2123487231183</v>
      </c>
      <c r="Q168" s="1366">
        <f t="shared" si="103"/>
        <v>58344.403806172995</v>
      </c>
      <c r="R168" s="1366">
        <f t="shared" si="128"/>
        <v>43035.441435859</v>
      </c>
      <c r="S168" s="1091">
        <f t="shared" si="104"/>
        <v>0.87211443811789713</v>
      </c>
      <c r="T168" s="135" t="str">
        <f t="shared" si="105"/>
        <v>Yes</v>
      </c>
      <c r="U168" s="1091">
        <f t="shared" si="106"/>
        <v>0.87211443811789713</v>
      </c>
      <c r="V168" s="1496">
        <f t="shared" si="97"/>
        <v>55520.548848525374</v>
      </c>
      <c r="W168" s="1493">
        <f t="shared" si="98"/>
        <v>0.43665982465073672</v>
      </c>
      <c r="X168" s="527">
        <f t="shared" si="107"/>
        <v>15308.962370313995</v>
      </c>
      <c r="Y168" s="1511">
        <f t="shared" si="108"/>
        <v>9241.0479864735826</v>
      </c>
      <c r="Z168" s="528">
        <f t="shared" si="109"/>
        <v>4697.3262811853629</v>
      </c>
      <c r="AA168" s="528">
        <f t="shared" si="110"/>
        <v>0</v>
      </c>
      <c r="AB168" s="528">
        <f t="shared" si="111"/>
        <v>26273.212210552436</v>
      </c>
      <c r="AC168" s="528">
        <f t="shared" si="112"/>
        <v>55520.548848525374</v>
      </c>
      <c r="AD168" s="1489">
        <f t="shared" si="113"/>
        <v>0</v>
      </c>
      <c r="AE168" s="1506">
        <f t="shared" si="114"/>
        <v>0.27573506904769368</v>
      </c>
      <c r="AF168" s="1506">
        <f t="shared" si="115"/>
        <v>0.16644374340904997</v>
      </c>
      <c r="AG168" s="1506">
        <f t="shared" si="116"/>
        <v>8.4605184541689263E-2</v>
      </c>
      <c r="AH168" s="1506">
        <f t="shared" si="129"/>
        <v>0</v>
      </c>
      <c r="AI168" s="1506">
        <f t="shared" si="117"/>
        <v>0.47321600300156708</v>
      </c>
      <c r="AJ168" s="1543">
        <f t="shared" si="118"/>
        <v>1</v>
      </c>
      <c r="AK168" s="1557">
        <f t="shared" si="119"/>
        <v>8998.3093547000608</v>
      </c>
      <c r="AL168" s="1500">
        <f t="shared" si="120"/>
        <v>5959.1356047630925</v>
      </c>
      <c r="AM168" s="1500">
        <f t="shared" si="121"/>
        <v>351.51741085084109</v>
      </c>
      <c r="AN168" s="1500">
        <f t="shared" si="122"/>
        <v>15308.962370313995</v>
      </c>
      <c r="AO168" s="1565">
        <f t="shared" si="123"/>
        <v>0</v>
      </c>
    </row>
    <row r="169" spans="1:41">
      <c r="A169" s="873">
        <f>'Input data'!A149</f>
        <v>2049</v>
      </c>
      <c r="B169" s="1553">
        <f>'Input data'!B149</f>
        <v>75.134360114565098</v>
      </c>
      <c r="C169" s="1552">
        <f>'Input data'!C149</f>
        <v>7681.7478089987917</v>
      </c>
      <c r="D169" s="1552">
        <f>'Input data'!D149</f>
        <v>9756242.1427743305</v>
      </c>
      <c r="E169" s="1510">
        <f>'Input data'!J149*C169</f>
        <v>90420.981362302497</v>
      </c>
      <c r="F169" s="1511">
        <f>'Input data'!L149</f>
        <v>100177.22350507682</v>
      </c>
      <c r="G169" s="1511">
        <f t="shared" si="134"/>
        <v>14475.779217222871</v>
      </c>
      <c r="H169" s="1511">
        <f t="shared" si="125"/>
        <v>46564.191163996577</v>
      </c>
      <c r="I169" s="1513">
        <f t="shared" si="99"/>
        <v>9756.2421427743302</v>
      </c>
      <c r="J169" s="417">
        <f t="shared" si="132"/>
        <v>0.2</v>
      </c>
      <c r="K169" s="1514">
        <f t="shared" si="126"/>
        <v>1350.7737874802481</v>
      </c>
      <c r="L169" s="1514">
        <f t="shared" si="101"/>
        <v>0</v>
      </c>
      <c r="M169" s="1511">
        <f t="shared" si="127"/>
        <v>1350.7737874802481</v>
      </c>
      <c r="N169" s="1456">
        <f t="shared" si="131"/>
        <v>0.5</v>
      </c>
      <c r="O169" s="1513">
        <f t="shared" si="102"/>
        <v>751.91700000000026</v>
      </c>
      <c r="P169" s="1698">
        <f t="shared" si="130"/>
        <v>2102.6907874802482</v>
      </c>
      <c r="Q169" s="1366">
        <f t="shared" si="103"/>
        <v>58937.2795937392</v>
      </c>
      <c r="R169" s="1366">
        <f t="shared" si="128"/>
        <v>44461.500376516327</v>
      </c>
      <c r="S169" s="1091">
        <f t="shared" si="104"/>
        <v>0.8695386801458197</v>
      </c>
      <c r="T169" s="135" t="str">
        <f t="shared" si="105"/>
        <v>Yes</v>
      </c>
      <c r="U169" s="1091">
        <f t="shared" si="106"/>
        <v>0.8695386801458197</v>
      </c>
      <c r="V169" s="1496">
        <f t="shared" si="97"/>
        <v>55715.723128560523</v>
      </c>
      <c r="W169" s="1493">
        <f t="shared" si="98"/>
        <v>0.44382843545532147</v>
      </c>
      <c r="X169" s="527">
        <f t="shared" si="107"/>
        <v>14475.779217222876</v>
      </c>
      <c r="Y169" s="1511">
        <f t="shared" si="108"/>
        <v>9191.9925420804138</v>
      </c>
      <c r="Z169" s="528">
        <f t="shared" si="109"/>
        <v>4837.9956617458229</v>
      </c>
      <c r="AA169" s="528">
        <f t="shared" si="110"/>
        <v>0</v>
      </c>
      <c r="AB169" s="528">
        <f t="shared" si="111"/>
        <v>27209.955707511406</v>
      </c>
      <c r="AC169" s="528">
        <f t="shared" si="112"/>
        <v>55715.723128560523</v>
      </c>
      <c r="AD169" s="1489">
        <f t="shared" si="113"/>
        <v>0</v>
      </c>
      <c r="AE169" s="417">
        <f t="shared" si="114"/>
        <v>0.25981497509815904</v>
      </c>
      <c r="AF169" s="417">
        <f t="shared" si="115"/>
        <v>0.16498022507704818</v>
      </c>
      <c r="AG169" s="417">
        <f t="shared" si="116"/>
        <v>8.6833579285733264E-2</v>
      </c>
      <c r="AH169" s="417">
        <f t="shared" si="129"/>
        <v>0</v>
      </c>
      <c r="AI169" s="417">
        <f t="shared" si="117"/>
        <v>0.48837122053905946</v>
      </c>
      <c r="AJ169" s="525">
        <f t="shared" si="118"/>
        <v>0.99999999999999989</v>
      </c>
      <c r="AK169" s="1499">
        <f t="shared" si="119"/>
        <v>7804.9937142194649</v>
      </c>
      <c r="AL169" s="1500">
        <f t="shared" si="120"/>
        <v>6295.9052189137583</v>
      </c>
      <c r="AM169" s="1500">
        <f t="shared" si="121"/>
        <v>374.88028408965084</v>
      </c>
      <c r="AN169" s="1500">
        <f t="shared" si="122"/>
        <v>14475.779217222875</v>
      </c>
      <c r="AO169" s="1565">
        <f t="shared" si="123"/>
        <v>0</v>
      </c>
    </row>
    <row r="170" spans="1:41" ht="15.75" thickBot="1">
      <c r="A170" s="1568">
        <f>'Input data'!A150</f>
        <v>2050</v>
      </c>
      <c r="B170" s="1569">
        <f>'Input data'!B150</f>
        <v>75.517908999999989</v>
      </c>
      <c r="C170" s="1570">
        <f>'Input data'!C150</f>
        <v>7961.04333606623</v>
      </c>
      <c r="D170" s="1570">
        <f>'Input data'!D150</f>
        <v>8264597.5921735875</v>
      </c>
      <c r="E170" s="670">
        <f>'Input data'!J150*C170</f>
        <v>93708.537303406847</v>
      </c>
      <c r="F170" s="667">
        <f>'Input data'!L150</f>
        <v>101973.13489558044</v>
      </c>
      <c r="G170" s="667">
        <f>G137*(1-$C$6)</f>
        <v>13687.941669523079</v>
      </c>
      <c r="H170" s="667">
        <f t="shared" si="125"/>
        <v>47838.614515520399</v>
      </c>
      <c r="I170" s="659">
        <f t="shared" si="99"/>
        <v>8264.5975921735881</v>
      </c>
      <c r="J170" s="651">
        <f t="shared" si="132"/>
        <v>0.2</v>
      </c>
      <c r="K170" s="1520">
        <f t="shared" si="126"/>
        <v>1144.2522262373782</v>
      </c>
      <c r="L170" s="1520">
        <f t="shared" si="101"/>
        <v>0</v>
      </c>
      <c r="M170" s="1520">
        <f t="shared" si="127"/>
        <v>1144.2522262373782</v>
      </c>
      <c r="N170" s="1524">
        <f t="shared" si="131"/>
        <v>0.5</v>
      </c>
      <c r="O170" s="1522">
        <f t="shared" si="102"/>
        <v>751.91700000000026</v>
      </c>
      <c r="P170" s="1699">
        <f t="shared" si="130"/>
        <v>1896.1692262373786</v>
      </c>
      <c r="Q170" s="1487">
        <f t="shared" si="103"/>
        <v>59630.386958806099</v>
      </c>
      <c r="R170" s="1487">
        <f t="shared" si="128"/>
        <v>45942.445289283016</v>
      </c>
      <c r="S170" s="1094">
        <f t="shared" si="104"/>
        <v>0.86653270619765599</v>
      </c>
      <c r="T170" s="1105" t="str">
        <f t="shared" si="105"/>
        <v>Yes</v>
      </c>
      <c r="U170" s="1094">
        <f t="shared" si="106"/>
        <v>0.86653270619765599</v>
      </c>
      <c r="V170" s="1497">
        <f t="shared" si="97"/>
        <v>56030.689606297434</v>
      </c>
      <c r="W170" s="1494">
        <f t="shared" si="98"/>
        <v>0.45053479366234694</v>
      </c>
      <c r="X170" s="670">
        <f t="shared" si="107"/>
        <v>13687.941669523085</v>
      </c>
      <c r="Y170" s="1520">
        <f t="shared" si="108"/>
        <v>9156.9250008350064</v>
      </c>
      <c r="Z170" s="667">
        <f t="shared" si="109"/>
        <v>4986.5586609286947</v>
      </c>
      <c r="AA170" s="667">
        <f t="shared" si="110"/>
        <v>0</v>
      </c>
      <c r="AB170" s="667">
        <f t="shared" si="111"/>
        <v>28199.26427501065</v>
      </c>
      <c r="AC170" s="667">
        <f t="shared" si="112"/>
        <v>56030.689606297434</v>
      </c>
      <c r="AD170" s="1490">
        <f t="shared" si="113"/>
        <v>0</v>
      </c>
      <c r="AE170" s="651">
        <f t="shared" si="114"/>
        <v>0.24429364988548458</v>
      </c>
      <c r="AF170" s="651">
        <f t="shared" si="115"/>
        <v>0.1634269552128774</v>
      </c>
      <c r="AG170" s="651">
        <f t="shared" si="116"/>
        <v>8.8996917510153983E-2</v>
      </c>
      <c r="AH170" s="651">
        <f t="shared" si="129"/>
        <v>0</v>
      </c>
      <c r="AI170" s="651">
        <f>AB170/AC170</f>
        <v>0.50328247739148402</v>
      </c>
      <c r="AJ170" s="652">
        <f t="shared" si="118"/>
        <v>1</v>
      </c>
      <c r="AK170" s="1501">
        <f t="shared" si="119"/>
        <v>6611.6780737388708</v>
      </c>
      <c r="AL170" s="1502">
        <f t="shared" si="120"/>
        <v>6675.1527921738043</v>
      </c>
      <c r="AM170" s="1502">
        <f t="shared" si="121"/>
        <v>401.11080361040882</v>
      </c>
      <c r="AN170" s="1502">
        <f t="shared" si="122"/>
        <v>13687.941669523083</v>
      </c>
      <c r="AO170" s="1566">
        <f t="shared" si="123"/>
        <v>0</v>
      </c>
    </row>
    <row r="172" spans="1:41" ht="23.25">
      <c r="A172" s="686" t="s">
        <v>640</v>
      </c>
    </row>
    <row r="173" spans="1:41" ht="24" thickBot="1">
      <c r="A173" s="686"/>
    </row>
    <row r="174" spans="1:41" ht="21.6" customHeight="1" thickBot="1">
      <c r="A174" s="1824" t="s">
        <v>602</v>
      </c>
      <c r="B174" s="1825"/>
      <c r="C174" s="1825"/>
      <c r="D174" s="1826"/>
      <c r="E174" s="1827" t="s">
        <v>603</v>
      </c>
      <c r="F174" s="1828"/>
      <c r="G174" s="1828"/>
      <c r="H174" s="1828"/>
      <c r="I174" s="1829"/>
      <c r="J174" s="1830"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104" t="s">
        <v>592</v>
      </c>
      <c r="Y174" s="1097"/>
      <c r="Z174" s="1097"/>
      <c r="AA174" s="1097"/>
      <c r="AB174" s="1097"/>
      <c r="AC174" s="1097"/>
      <c r="AD174" s="1097"/>
      <c r="AE174" s="1097"/>
      <c r="AF174" s="1097"/>
      <c r="AG174" s="1097"/>
      <c r="AH174" s="1097"/>
      <c r="AI174" s="1097"/>
      <c r="AJ174" s="1097"/>
      <c r="AK174" s="1889" t="s">
        <v>730</v>
      </c>
      <c r="AL174" s="1890"/>
      <c r="AM174" s="1890"/>
      <c r="AN174" s="1890"/>
      <c r="AO174" s="1891"/>
    </row>
    <row r="175" spans="1:41" ht="58.9" customHeight="1">
      <c r="A175" s="1822"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2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3186.4145045894702</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3234.8901062179734</v>
      </c>
      <c r="D178" s="528">
        <f>'Input data'!E118</f>
        <v>48329934.380163118</v>
      </c>
      <c r="E178" s="527">
        <f>'Input data'!J118*C178</f>
        <v>38077.524188021431</v>
      </c>
      <c r="F178" s="528">
        <f>'Input data'!L118</f>
        <v>86407.458568184549</v>
      </c>
      <c r="G178" s="528">
        <f>$G$137*(1+((($G$150/$G$137)^(1/($A$150-$A$137)))-1))^(A178-$A$137)</f>
        <v>64886.148572305057</v>
      </c>
      <c r="H178" s="528">
        <f>E178*$B$12+I178*$E$80-G178</f>
        <v>2318.3421214450937</v>
      </c>
      <c r="I178" s="530">
        <f t="shared" ref="I178:I210" si="138">D178/1000</f>
        <v>48329.934380163118</v>
      </c>
      <c r="J178" s="417">
        <f t="shared" ref="J178:J188" si="139">$J$137*(1+((($J$150/$J$137)^(1/($A$150-$A$137)))-1))^(A178-$A$137)</f>
        <v>6.7388021833337503E-2</v>
      </c>
      <c r="K178" s="775">
        <f>(I178)*J178-(I178)*$J$137</f>
        <v>282.26050566238837</v>
      </c>
      <c r="L178" s="775">
        <f t="shared" ref="L178:L210" si="140">(E178)*$C$12*$G$12-(E178)*$C$12*$G$12</f>
        <v>0</v>
      </c>
      <c r="M178" s="530">
        <f>L178+K178</f>
        <v>282.26050566238837</v>
      </c>
      <c r="N178" s="649">
        <f>($N$142-$N$137)/($A$102-$A$97)+N177</f>
        <v>0.05</v>
      </c>
      <c r="O178" s="530">
        <f t="shared" ref="O178:O210" si="141">N178*$E$177*($C$85)*$B$12</f>
        <v>75.191700000000026</v>
      </c>
      <c r="P178" s="1483">
        <f>O178+M178</f>
        <v>357.45220566238839</v>
      </c>
      <c r="Q178" s="1366">
        <f t="shared" ref="Q178:Q210" si="142">E178*$B$12+(1-$J$137)*I178-P178</f>
        <v>66847.038488087768</v>
      </c>
      <c r="R178" s="1366">
        <f>Q178-G178</f>
        <v>1960.8899157827109</v>
      </c>
      <c r="S178" s="576">
        <f t="shared" ref="S178:S210" si="143">R178/(Q178-I178*(1-J178))</f>
        <v>9.0056639459367621E-2</v>
      </c>
      <c r="T178" s="135" t="str">
        <f t="shared" ref="T178:T210" si="144">IF(AND(S178&gt;=0,S178&lt;=1),"Yes","No")</f>
        <v>Yes</v>
      </c>
      <c r="U178" s="1091">
        <f t="shared" ref="U178:U210" si="145">IF(S178&lt;=0,0,IF(S178&gt;=1,1,S178))</f>
        <v>9.0056639459367621E-2</v>
      </c>
      <c r="V178" s="1496">
        <f t="shared" si="136"/>
        <v>84446.568652401838</v>
      </c>
      <c r="W178" s="1493">
        <f t="shared" si="137"/>
        <v>2.2693526094571648E-2</v>
      </c>
      <c r="X178" s="527">
        <f t="shared" ref="X178:X210" si="146">(E178*$B$12-O178-L178)*(1-U178)+I178*(1-J178)</f>
        <v>64886.148572305057</v>
      </c>
      <c r="Y178" s="1511">
        <f t="shared" ref="Y178:Y210" si="147">I178*J178+E178*$G$12*$C$12</f>
        <v>6306.0360319216707</v>
      </c>
      <c r="Z178" s="1533">
        <f t="shared" ref="Z178:Z210" si="148">($C$12*$H$12*E178+O178)</f>
        <v>1795.8958632668132</v>
      </c>
      <c r="AA178" s="1533">
        <f t="shared" ref="AA178:AA210" si="149">$F$137*$D$11</f>
        <v>0</v>
      </c>
      <c r="AB178" s="1533">
        <f t="shared" ref="AB178:AB210" si="150">E178*$E$12</f>
        <v>11458.488184908307</v>
      </c>
      <c r="AC178" s="1533">
        <f t="shared" ref="AC178:AC210" si="151">SUM(X178:AB178)</f>
        <v>84446.568652401838</v>
      </c>
      <c r="AD178" s="1489">
        <f t="shared" ref="AD178:AD210" si="152">X178-G178</f>
        <v>0</v>
      </c>
      <c r="AE178" s="649">
        <f t="shared" ref="AE178:AE210" si="153">X178/AC178</f>
        <v>0.76836927311266845</v>
      </c>
      <c r="AF178" s="417">
        <f t="shared" ref="AF178:AF210" si="154">Y178/AC178</f>
        <v>7.4674864030041477E-2</v>
      </c>
      <c r="AG178" s="417">
        <f t="shared" ref="AG178:AG210" si="155">Z178/AC178</f>
        <v>2.126665288981797E-2</v>
      </c>
      <c r="AH178" s="417">
        <f>AA178/AC178</f>
        <v>0</v>
      </c>
      <c r="AI178" s="417">
        <f t="shared" ref="AI178:AI209" si="156">AB178/AC178</f>
        <v>0.13568920996747216</v>
      </c>
      <c r="AJ178" s="525">
        <f t="shared" ref="AJ178:AJ210" si="157">SUM(AE178:AI178)</f>
        <v>1.0000000000000002</v>
      </c>
      <c r="AK178" s="1499">
        <f t="shared" ref="AK178:AK210" si="158">I178*(1-$J$137)-K178</f>
        <v>45073.075706948919</v>
      </c>
      <c r="AL178" s="1500">
        <f t="shared" ref="AL178:AL210" si="159">(E178*$C$86*$B$12-L178)*(1-U178)</f>
        <v>18492.271472359153</v>
      </c>
      <c r="AM178" s="1500">
        <f t="shared" ref="AM178:AM210" si="160">(E178*($C$85)*$B$12-O178)*(1-U178)</f>
        <v>1320.8013929969775</v>
      </c>
      <c r="AN178" s="1500">
        <f t="shared" ref="AN178:AN210" si="161">SUM(AK178:AM178)</f>
        <v>64886.148572305043</v>
      </c>
      <c r="AO178" s="1186">
        <f t="shared" ref="AO178:AO210" si="162">AN178-X178</f>
        <v>0</v>
      </c>
    </row>
    <row r="179" spans="1:41">
      <c r="A179" s="127">
        <f>'Input data'!A119</f>
        <v>2019</v>
      </c>
      <c r="B179" s="662">
        <f>'Input data'!B119</f>
        <v>58.364834921819444</v>
      </c>
      <c r="C179" s="236">
        <f>'Input data'!C119</f>
        <v>3281.9371885478658</v>
      </c>
      <c r="D179" s="528">
        <f>'Input data'!E119</f>
        <v>48002205.380408831</v>
      </c>
      <c r="E179" s="527">
        <f>'Input data'!J119*C179</f>
        <v>38631.310052941197</v>
      </c>
      <c r="F179" s="528">
        <f>'Input data'!L119</f>
        <v>86633.515433350025</v>
      </c>
      <c r="G179" s="528">
        <f t="shared" ref="G179:G189" si="163">$G$137*(1+((($G$150/$G$137)^(1/($A$150-$A$137)))-1))^(A179-$A$137)</f>
        <v>61517.098453473154</v>
      </c>
      <c r="H179" s="528">
        <f t="shared" si="135"/>
        <v>5697.6004914316873</v>
      </c>
      <c r="I179" s="530">
        <f t="shared" si="138"/>
        <v>48002.205380408828</v>
      </c>
      <c r="J179" s="417">
        <f t="shared" si="139"/>
        <v>7.3782491286642105E-2</v>
      </c>
      <c r="K179" s="775">
        <f t="shared" ref="K179:K210" si="164">(I179)*J179-(I179)*$J$137</f>
        <v>587.29511147473841</v>
      </c>
      <c r="L179" s="1514">
        <f t="shared" si="140"/>
        <v>0</v>
      </c>
      <c r="M179" s="1513">
        <f t="shared" ref="M179:M210" si="165">L179+K179</f>
        <v>587.29511147473841</v>
      </c>
      <c r="N179" s="1456">
        <f>($N$142-$N$137)/($A$102-$A$97)+N178</f>
        <v>0.1</v>
      </c>
      <c r="O179" s="530">
        <f t="shared" si="141"/>
        <v>150.38340000000005</v>
      </c>
      <c r="P179" s="1483">
        <f>O179+M179</f>
        <v>737.67851147473846</v>
      </c>
      <c r="Q179" s="1366">
        <f t="shared" si="142"/>
        <v>66477.020433430109</v>
      </c>
      <c r="R179" s="1366">
        <f t="shared" ref="R179:R210" si="166">Q179-G179</f>
        <v>4959.9219799569546</v>
      </c>
      <c r="S179" s="576">
        <f t="shared" si="143"/>
        <v>0.22528165534744451</v>
      </c>
      <c r="T179" s="135" t="str">
        <f t="shared" si="144"/>
        <v>Yes</v>
      </c>
      <c r="U179" s="1091">
        <f t="shared" si="145"/>
        <v>0.22528165534744451</v>
      </c>
      <c r="V179" s="1496">
        <f t="shared" si="136"/>
        <v>81673.593453393085</v>
      </c>
      <c r="W179" s="1493">
        <f t="shared" si="137"/>
        <v>5.7251768615724341E-2</v>
      </c>
      <c r="X179" s="527">
        <f t="shared" si="146"/>
        <v>61517.098453473154</v>
      </c>
      <c r="Y179" s="1511">
        <f t="shared" si="147"/>
        <v>6635.2458016160817</v>
      </c>
      <c r="Z179" s="1533">
        <f t="shared" si="148"/>
        <v>1896.1128679221383</v>
      </c>
      <c r="AA179" s="1533">
        <f t="shared" si="149"/>
        <v>0</v>
      </c>
      <c r="AB179" s="1533">
        <f t="shared" si="150"/>
        <v>11625.136330381707</v>
      </c>
      <c r="AC179" s="1533">
        <f t="shared" si="151"/>
        <v>81673.593453393085</v>
      </c>
      <c r="AD179" s="1489">
        <f t="shared" si="152"/>
        <v>0</v>
      </c>
      <c r="AE179" s="649">
        <f t="shared" si="153"/>
        <v>0.75320670797444211</v>
      </c>
      <c r="AF179" s="417">
        <f t="shared" si="154"/>
        <v>8.1241017090823542E-2</v>
      </c>
      <c r="AG179" s="417">
        <f t="shared" si="155"/>
        <v>2.3215739478931491E-2</v>
      </c>
      <c r="AH179" s="417">
        <f t="shared" ref="AH179:AH210" si="167">AA179/AC179</f>
        <v>0</v>
      </c>
      <c r="AI179" s="417">
        <f t="shared" si="156"/>
        <v>0.14233653545580277</v>
      </c>
      <c r="AJ179" s="525">
        <f t="shared" si="157"/>
        <v>1</v>
      </c>
      <c r="AK179" s="1499">
        <f t="shared" si="158"/>
        <v>44460.483080189209</v>
      </c>
      <c r="AL179" s="1500">
        <f t="shared" si="159"/>
        <v>15973.146434372489</v>
      </c>
      <c r="AM179" s="1500">
        <f t="shared" si="160"/>
        <v>1083.4689389114483</v>
      </c>
      <c r="AN179" s="1500">
        <f t="shared" si="161"/>
        <v>61517.098453473147</v>
      </c>
      <c r="AO179" s="1186">
        <f t="shared" si="162"/>
        <v>0</v>
      </c>
    </row>
    <row r="180" spans="1:41">
      <c r="A180" s="127">
        <f>'Input data'!A120</f>
        <v>2020</v>
      </c>
      <c r="B180" s="662">
        <f>'Input data'!B120</f>
        <v>59.308690000000006</v>
      </c>
      <c r="C180" s="236">
        <f>'Input data'!C120</f>
        <v>3041.2887390260316</v>
      </c>
      <c r="D180" s="528">
        <f>'Input data'!E120</f>
        <v>46272916.150132425</v>
      </c>
      <c r="E180" s="527">
        <f>'Input data'!J120*C180</f>
        <v>35798.664474080826</v>
      </c>
      <c r="F180" s="528">
        <f>'Input data'!L120</f>
        <v>82071.580624213253</v>
      </c>
      <c r="G180" s="528">
        <f t="shared" si="163"/>
        <v>58322.977791126912</v>
      </c>
      <c r="H180" s="528">
        <f t="shared" si="135"/>
        <v>5643.4735641533844</v>
      </c>
      <c r="I180" s="530">
        <f t="shared" si="138"/>
        <v>46272.916150132427</v>
      </c>
      <c r="J180" s="417">
        <f t="shared" si="139"/>
        <v>8.0783733850016193E-2</v>
      </c>
      <c r="K180" s="775">
        <f t="shared" si="164"/>
        <v>890.10559549202117</v>
      </c>
      <c r="L180" s="1514">
        <f t="shared" si="140"/>
        <v>0</v>
      </c>
      <c r="M180" s="1513">
        <f t="shared" si="165"/>
        <v>890.10559549202117</v>
      </c>
      <c r="N180" s="1456">
        <f>($N$142-$N$137)/($A$102-$A$97)+N179</f>
        <v>0.15000000000000002</v>
      </c>
      <c r="O180" s="530">
        <f t="shared" si="141"/>
        <v>225.57510000000011</v>
      </c>
      <c r="P180" s="1483">
        <f t="shared" ref="P180:P210" si="168">O180+M180</f>
        <v>1115.6806954920212</v>
      </c>
      <c r="Q180" s="1366">
        <f t="shared" si="142"/>
        <v>62850.770659788279</v>
      </c>
      <c r="R180" s="1366">
        <f t="shared" si="166"/>
        <v>4527.7928686613668</v>
      </c>
      <c r="S180" s="576">
        <f t="shared" si="143"/>
        <v>0.22286883454776799</v>
      </c>
      <c r="T180" s="135" t="str">
        <f t="shared" si="144"/>
        <v>Yes</v>
      </c>
      <c r="U180" s="1091">
        <f t="shared" si="145"/>
        <v>0.22286883454776799</v>
      </c>
      <c r="V180" s="1496">
        <f t="shared" si="136"/>
        <v>77543.787755551893</v>
      </c>
      <c r="W180" s="1493">
        <f t="shared" si="137"/>
        <v>5.5168827433616396E-2</v>
      </c>
      <c r="X180" s="527">
        <f t="shared" si="146"/>
        <v>58322.977791126912</v>
      </c>
      <c r="Y180" s="1511">
        <f t="shared" si="147"/>
        <v>6604.7894514820309</v>
      </c>
      <c r="Z180" s="1533">
        <f t="shared" si="148"/>
        <v>1843.2987391677127</v>
      </c>
      <c r="AA180" s="1533">
        <f t="shared" si="149"/>
        <v>0</v>
      </c>
      <c r="AB180" s="1533">
        <f t="shared" si="150"/>
        <v>10772.72177377524</v>
      </c>
      <c r="AC180" s="1533">
        <f t="shared" si="151"/>
        <v>77543.787755551893</v>
      </c>
      <c r="AD180" s="1489">
        <f t="shared" si="152"/>
        <v>0</v>
      </c>
      <c r="AE180" s="649">
        <f t="shared" si="153"/>
        <v>0.75212959644147859</v>
      </c>
      <c r="AF180" s="417">
        <f t="shared" si="154"/>
        <v>8.5174965560141189E-2</v>
      </c>
      <c r="AG180" s="417">
        <f t="shared" si="155"/>
        <v>2.3771069127787588E-2</v>
      </c>
      <c r="AH180" s="417">
        <f t="shared" si="167"/>
        <v>0</v>
      </c>
      <c r="AI180" s="417">
        <f t="shared" si="156"/>
        <v>0.13892436887059267</v>
      </c>
      <c r="AJ180" s="525">
        <f t="shared" si="157"/>
        <v>1</v>
      </c>
      <c r="AK180" s="1499">
        <f t="shared" si="158"/>
        <v>42534.817207396009</v>
      </c>
      <c r="AL180" s="1500">
        <f t="shared" si="159"/>
        <v>14848.01330530049</v>
      </c>
      <c r="AM180" s="1500">
        <f t="shared" si="160"/>
        <v>940.14727843040112</v>
      </c>
      <c r="AN180" s="1500">
        <f t="shared" si="161"/>
        <v>58322.977791126898</v>
      </c>
      <c r="AO180" s="1186">
        <f t="shared" si="162"/>
        <v>0</v>
      </c>
    </row>
    <row r="181" spans="1:41">
      <c r="A181" s="127">
        <f>'Input data'!A121</f>
        <v>2021</v>
      </c>
      <c r="B181" s="662">
        <f>'Input data'!B121</f>
        <v>59.991580449204264</v>
      </c>
      <c r="C181" s="236">
        <f>'Input data'!C121</f>
        <v>3124.0453356348257</v>
      </c>
      <c r="D181" s="528">
        <f>'Input data'!E121</f>
        <v>46867340.754761256</v>
      </c>
      <c r="E181" s="527">
        <f>'Input data'!J121*C181</f>
        <v>36772.782977529416</v>
      </c>
      <c r="F181" s="528">
        <f>'Input data'!L121</f>
        <v>83640.123732290667</v>
      </c>
      <c r="G181" s="528">
        <f t="shared" si="163"/>
        <v>55294.7038130703</v>
      </c>
      <c r="H181" s="528">
        <f t="shared" si="135"/>
        <v>9788.5427894073582</v>
      </c>
      <c r="I181" s="530">
        <f t="shared" si="138"/>
        <v>46867.340754761259</v>
      </c>
      <c r="J181" s="417">
        <f t="shared" si="139"/>
        <v>8.8449326404511766E-2</v>
      </c>
      <c r="K181" s="775">
        <f t="shared" si="164"/>
        <v>1260.8058827047325</v>
      </c>
      <c r="L181" s="1514">
        <f t="shared" si="140"/>
        <v>0</v>
      </c>
      <c r="M181" s="1513">
        <f t="shared" si="165"/>
        <v>1260.8058827047325</v>
      </c>
      <c r="N181" s="1456">
        <f>($N$142-$N$137)/($A$102-$A$97)+N180</f>
        <v>0.2</v>
      </c>
      <c r="O181" s="530">
        <f t="shared" si="141"/>
        <v>300.7668000000001</v>
      </c>
      <c r="P181" s="1483">
        <f t="shared" si="168"/>
        <v>1561.5726827047326</v>
      </c>
      <c r="Q181" s="1366">
        <f t="shared" si="142"/>
        <v>63521.673919772926</v>
      </c>
      <c r="R181" s="1366">
        <f t="shared" si="166"/>
        <v>8226.9701067026253</v>
      </c>
      <c r="S181" s="576">
        <f t="shared" si="143"/>
        <v>0.39553277367188899</v>
      </c>
      <c r="T181" s="135" t="str">
        <f t="shared" si="144"/>
        <v>Yes</v>
      </c>
      <c r="U181" s="1091">
        <f t="shared" si="145"/>
        <v>0.39553277367188899</v>
      </c>
      <c r="V181" s="1496">
        <f t="shared" si="136"/>
        <v>75413.153625588049</v>
      </c>
      <c r="W181" s="1493">
        <f t="shared" si="137"/>
        <v>9.8361524823120994E-2</v>
      </c>
      <c r="X181" s="527">
        <f t="shared" si="146"/>
        <v>55294.7038130703</v>
      </c>
      <c r="Y181" s="1511">
        <f t="shared" si="147"/>
        <v>7090.0808279456141</v>
      </c>
      <c r="Z181" s="1533">
        <f t="shared" si="148"/>
        <v>1962.5103643110215</v>
      </c>
      <c r="AA181" s="1533">
        <f t="shared" si="149"/>
        <v>0</v>
      </c>
      <c r="AB181" s="1533">
        <f t="shared" si="150"/>
        <v>11065.858620261115</v>
      </c>
      <c r="AC181" s="1533">
        <f t="shared" si="151"/>
        <v>75413.153625588049</v>
      </c>
      <c r="AD181" s="1489">
        <f t="shared" si="152"/>
        <v>0</v>
      </c>
      <c r="AE181" s="649">
        <f t="shared" si="153"/>
        <v>0.73322359767101075</v>
      </c>
      <c r="AF181" s="417">
        <f t="shared" si="154"/>
        <v>9.4016500929619204E-2</v>
      </c>
      <c r="AG181" s="417">
        <f t="shared" si="155"/>
        <v>2.6023449092906416E-2</v>
      </c>
      <c r="AH181" s="417">
        <f t="shared" si="167"/>
        <v>0</v>
      </c>
      <c r="AI181" s="417">
        <f t="shared" si="156"/>
        <v>0.14673645230646362</v>
      </c>
      <c r="AJ181" s="525">
        <f t="shared" si="157"/>
        <v>1</v>
      </c>
      <c r="AK181" s="1499">
        <f t="shared" si="158"/>
        <v>42721.956034631898</v>
      </c>
      <c r="AL181" s="1500">
        <f t="shared" si="159"/>
        <v>11863.325723064127</v>
      </c>
      <c r="AM181" s="1500">
        <f t="shared" si="160"/>
        <v>709.42205537426946</v>
      </c>
      <c r="AN181" s="1500">
        <f t="shared" si="161"/>
        <v>55294.703813070293</v>
      </c>
      <c r="AO181" s="1186">
        <f t="shared" si="162"/>
        <v>0</v>
      </c>
    </row>
    <row r="182" spans="1:41">
      <c r="A182" s="127">
        <f>'Input data'!A122</f>
        <v>2022</v>
      </c>
      <c r="B182" s="1553">
        <f>'Input data'!B122</f>
        <v>60.682333816399378</v>
      </c>
      <c r="C182" s="1552">
        <f>'Input data'!C122</f>
        <v>3203.6482685742712</v>
      </c>
      <c r="D182" s="1511">
        <f>'Input data'!E122</f>
        <v>46761499.391012542</v>
      </c>
      <c r="E182" s="1510">
        <f>'Input data'!J122*C182</f>
        <v>37709.780063956852</v>
      </c>
      <c r="F182" s="1511">
        <f>'Input data'!L122</f>
        <v>84471.279454969394</v>
      </c>
      <c r="G182" s="1511">
        <f t="shared" si="163"/>
        <v>52423.665347216396</v>
      </c>
      <c r="H182" s="1511">
        <f t="shared" si="135"/>
        <v>13097.909787468321</v>
      </c>
      <c r="I182" s="1513">
        <f t="shared" si="138"/>
        <v>46761.499391012541</v>
      </c>
      <c r="J182" s="1506">
        <f t="shared" si="139"/>
        <v>9.6842309318564565E-2</v>
      </c>
      <c r="K182" s="1514">
        <f t="shared" si="164"/>
        <v>1650.4270473882439</v>
      </c>
      <c r="L182" s="1514">
        <f t="shared" si="140"/>
        <v>0</v>
      </c>
      <c r="M182" s="1513">
        <f t="shared" si="165"/>
        <v>1650.4270473882439</v>
      </c>
      <c r="N182" s="1456">
        <f>$C$26</f>
        <v>0.25</v>
      </c>
      <c r="O182" s="530">
        <f t="shared" si="141"/>
        <v>375.95850000000013</v>
      </c>
      <c r="P182" s="1483">
        <f t="shared" si="168"/>
        <v>2026.385547388244</v>
      </c>
      <c r="Q182" s="1366">
        <f t="shared" si="142"/>
        <v>63495.189587296474</v>
      </c>
      <c r="R182" s="1366">
        <f t="shared" si="166"/>
        <v>11071.524240080078</v>
      </c>
      <c r="S182" s="576">
        <f t="shared" si="143"/>
        <v>0.52071440044534212</v>
      </c>
      <c r="T182" s="135" t="str">
        <f t="shared" si="144"/>
        <v>Yes</v>
      </c>
      <c r="U182" s="1091">
        <f t="shared" si="145"/>
        <v>0.52071440044534212</v>
      </c>
      <c r="V182" s="1496">
        <f t="shared" si="136"/>
        <v>73399.75521488933</v>
      </c>
      <c r="W182" s="1493">
        <f>(1-V182/F182)</f>
        <v>0.1310685041296451</v>
      </c>
      <c r="X182" s="527">
        <f t="shared" si="146"/>
        <v>52423.665347216396</v>
      </c>
      <c r="Y182" s="1511">
        <f t="shared" si="147"/>
        <v>7548.2206810372136</v>
      </c>
      <c r="Z182" s="1533">
        <f t="shared" si="148"/>
        <v>2080.044491292967</v>
      </c>
      <c r="AA182" s="1533">
        <f t="shared" si="149"/>
        <v>0</v>
      </c>
      <c r="AB182" s="1533">
        <f t="shared" si="150"/>
        <v>11347.824695342748</v>
      </c>
      <c r="AC182" s="1533">
        <f t="shared" si="151"/>
        <v>73399.75521488933</v>
      </c>
      <c r="AD182" s="1489">
        <f t="shared" si="152"/>
        <v>0</v>
      </c>
      <c r="AE182" s="649">
        <f t="shared" si="153"/>
        <v>0.71422125583032081</v>
      </c>
      <c r="AF182" s="417">
        <f t="shared" si="154"/>
        <v>0.10283713697598323</v>
      </c>
      <c r="AG182" s="417">
        <f t="shared" si="155"/>
        <v>2.8338575315453158E-2</v>
      </c>
      <c r="AH182" s="417">
        <f t="shared" si="167"/>
        <v>0</v>
      </c>
      <c r="AI182" s="417">
        <f t="shared" si="156"/>
        <v>0.15460303187824273</v>
      </c>
      <c r="AJ182" s="525">
        <f t="shared" si="157"/>
        <v>0.99999999999999989</v>
      </c>
      <c r="AK182" s="1499">
        <f t="shared" si="158"/>
        <v>42233.007802788241</v>
      </c>
      <c r="AL182" s="1500">
        <f t="shared" si="159"/>
        <v>9646.1847870779638</v>
      </c>
      <c r="AM182" s="1500">
        <f t="shared" si="160"/>
        <v>544.47275735018945</v>
      </c>
      <c r="AN182" s="1500">
        <f t="shared" si="161"/>
        <v>52423.665347216389</v>
      </c>
      <c r="AO182" s="1186">
        <f t="shared" si="162"/>
        <v>0</v>
      </c>
    </row>
    <row r="183" spans="1:41">
      <c r="A183" s="127">
        <f>'Input data'!A123</f>
        <v>2023</v>
      </c>
      <c r="B183" s="1553">
        <f>'Input data'!B123</f>
        <v>61.381040636574369</v>
      </c>
      <c r="C183" s="1552">
        <f>'Input data'!C123</f>
        <v>3285.3162532788688</v>
      </c>
      <c r="D183" s="1511">
        <f>'Input data'!E123</f>
        <v>47518102.465945646</v>
      </c>
      <c r="E183" s="1510">
        <f>'Input data'!J123*C183</f>
        <v>38671.084640269633</v>
      </c>
      <c r="F183" s="1511">
        <f>'Input data'!L123</f>
        <v>86189.187106215279</v>
      </c>
      <c r="G183" s="1511">
        <f t="shared" si="163"/>
        <v>49701.698334937471</v>
      </c>
      <c r="H183" s="1511">
        <f t="shared" si="135"/>
        <v>17081.516076530483</v>
      </c>
      <c r="I183" s="1513">
        <f t="shared" si="138"/>
        <v>47518.102465945645</v>
      </c>
      <c r="J183" s="1506">
        <f t="shared" si="139"/>
        <v>0.10603170487993842</v>
      </c>
      <c r="K183" s="1514">
        <f t="shared" si="164"/>
        <v>2113.7936680114799</v>
      </c>
      <c r="L183" s="1514">
        <f t="shared" si="140"/>
        <v>0</v>
      </c>
      <c r="M183" s="1513">
        <f t="shared" si="165"/>
        <v>2113.7936680114799</v>
      </c>
      <c r="N183" s="1456">
        <f>($N$147-$N$142)/($A$107-$A$102)+N182</f>
        <v>0.3</v>
      </c>
      <c r="O183" s="530">
        <f t="shared" si="141"/>
        <v>451.15020000000015</v>
      </c>
      <c r="P183" s="1483">
        <f t="shared" si="168"/>
        <v>2564.9438680114799</v>
      </c>
      <c r="Q183" s="1366">
        <f t="shared" si="142"/>
        <v>64218.27054345647</v>
      </c>
      <c r="R183" s="1366">
        <f t="shared" si="166"/>
        <v>14516.572208518999</v>
      </c>
      <c r="S183" s="576">
        <f t="shared" si="143"/>
        <v>0.6677788152256432</v>
      </c>
      <c r="T183" s="135" t="str">
        <f t="shared" si="144"/>
        <v>Yes</v>
      </c>
      <c r="U183" s="1091">
        <f t="shared" si="145"/>
        <v>0.6677788152256432</v>
      </c>
      <c r="V183" s="1496">
        <f t="shared" si="136"/>
        <v>71672.614897696287</v>
      </c>
      <c r="W183" s="1493">
        <f t="shared" si="137"/>
        <v>0.1684268374712653</v>
      </c>
      <c r="X183" s="527">
        <f t="shared" si="146"/>
        <v>49701.698334937471</v>
      </c>
      <c r="Y183" s="1511">
        <f t="shared" si="147"/>
        <v>8135.1339935407868</v>
      </c>
      <c r="Z183" s="1533">
        <f t="shared" si="148"/>
        <v>2198.6770615150181</v>
      </c>
      <c r="AA183" s="1533">
        <f t="shared" si="149"/>
        <v>0</v>
      </c>
      <c r="AB183" s="1533">
        <f t="shared" si="150"/>
        <v>11637.105507703007</v>
      </c>
      <c r="AC183" s="1533">
        <f t="shared" si="151"/>
        <v>71672.614897696287</v>
      </c>
      <c r="AD183" s="1489">
        <f t="shared" si="152"/>
        <v>0</v>
      </c>
      <c r="AE183" s="649">
        <f t="shared" si="153"/>
        <v>0.69345451405506053</v>
      </c>
      <c r="AF183" s="417">
        <f t="shared" si="154"/>
        <v>0.11350407690793304</v>
      </c>
      <c r="AG183" s="417">
        <f t="shared" si="155"/>
        <v>3.0676668692126766E-2</v>
      </c>
      <c r="AH183" s="417">
        <f t="shared" si="167"/>
        <v>0</v>
      </c>
      <c r="AI183" s="417">
        <f t="shared" si="156"/>
        <v>0.1623647403448796</v>
      </c>
      <c r="AJ183" s="525">
        <f t="shared" si="157"/>
        <v>1</v>
      </c>
      <c r="AK183" s="1499">
        <f t="shared" si="158"/>
        <v>42479.677048821824</v>
      </c>
      <c r="AL183" s="1500">
        <f t="shared" si="159"/>
        <v>6856.7903863440997</v>
      </c>
      <c r="AM183" s="1500">
        <f t="shared" si="160"/>
        <v>365.23089977154797</v>
      </c>
      <c r="AN183" s="1500">
        <f t="shared" si="161"/>
        <v>49701.698334937471</v>
      </c>
      <c r="AO183" s="1186">
        <f t="shared" si="162"/>
        <v>0</v>
      </c>
    </row>
    <row r="184" spans="1:41">
      <c r="A184" s="127">
        <f>'Input data'!A124</f>
        <v>2024</v>
      </c>
      <c r="B184" s="1553">
        <f>'Input data'!B124</f>
        <v>62.087792487153699</v>
      </c>
      <c r="C184" s="1552">
        <f>'Input data'!C124</f>
        <v>3372.8712894396804</v>
      </c>
      <c r="D184" s="1511">
        <f>'Input data'!E124</f>
        <v>48058532.430373028</v>
      </c>
      <c r="E184" s="1510">
        <f>'Input data'!J124*C184</f>
        <v>39701.685030925299</v>
      </c>
      <c r="F184" s="1511">
        <f>'Input data'!L124</f>
        <v>87760.217461298336</v>
      </c>
      <c r="G184" s="1511">
        <f t="shared" si="163"/>
        <v>47121.062615822855</v>
      </c>
      <c r="H184" s="1511">
        <f t="shared" si="135"/>
        <v>20760.685359657422</v>
      </c>
      <c r="I184" s="1513">
        <f t="shared" si="138"/>
        <v>48058.53243037303</v>
      </c>
      <c r="J184" s="1506">
        <f t="shared" si="139"/>
        <v>0.11609308492183117</v>
      </c>
      <c r="K184" s="1514">
        <f t="shared" si="164"/>
        <v>2621.3692953659593</v>
      </c>
      <c r="L184" s="1514">
        <f t="shared" si="140"/>
        <v>0</v>
      </c>
      <c r="M184" s="1513">
        <f t="shared" si="165"/>
        <v>2621.3692953659593</v>
      </c>
      <c r="N184" s="1456">
        <f>($N$147-$N$142)/($A$107-$A$102)+N183</f>
        <v>0.35</v>
      </c>
      <c r="O184" s="530">
        <f t="shared" si="141"/>
        <v>526.34190000000012</v>
      </c>
      <c r="P184" s="1483">
        <f t="shared" si="168"/>
        <v>3147.7111953659596</v>
      </c>
      <c r="Q184" s="1366">
        <f t="shared" si="142"/>
        <v>64734.036780114315</v>
      </c>
      <c r="R184" s="1366">
        <f t="shared" si="166"/>
        <v>17612.97416429146</v>
      </c>
      <c r="S184" s="576">
        <f t="shared" si="143"/>
        <v>0.79142476129403694</v>
      </c>
      <c r="T184" s="135" t="str">
        <f t="shared" si="144"/>
        <v>Yes</v>
      </c>
      <c r="U184" s="1091">
        <f t="shared" si="145"/>
        <v>0.79142476129403694</v>
      </c>
      <c r="V184" s="1496">
        <f t="shared" si="136"/>
        <v>70147.243297006877</v>
      </c>
      <c r="W184" s="1493">
        <f t="shared" si="137"/>
        <v>0.20069428579137993</v>
      </c>
      <c r="X184" s="527">
        <f t="shared" si="146"/>
        <v>47121.062615822855</v>
      </c>
      <c r="Y184" s="1511">
        <f t="shared" si="147"/>
        <v>8758.5004266848337</v>
      </c>
      <c r="Z184" s="1533">
        <f t="shared" si="148"/>
        <v>2320.4410747281618</v>
      </c>
      <c r="AA184" s="1533">
        <f t="shared" si="149"/>
        <v>0</v>
      </c>
      <c r="AB184" s="1533">
        <f t="shared" si="150"/>
        <v>11947.239179771024</v>
      </c>
      <c r="AC184" s="1533">
        <f t="shared" si="151"/>
        <v>70147.243297006877</v>
      </c>
      <c r="AD184" s="1489">
        <f t="shared" si="152"/>
        <v>0</v>
      </c>
      <c r="AE184" s="649">
        <f t="shared" si="153"/>
        <v>0.6717450380239457</v>
      </c>
      <c r="AF184" s="417">
        <f t="shared" si="154"/>
        <v>0.12485879722458817</v>
      </c>
      <c r="AG184" s="417">
        <f t="shared" si="155"/>
        <v>3.3079576126795178E-2</v>
      </c>
      <c r="AH184" s="417">
        <f t="shared" si="167"/>
        <v>0</v>
      </c>
      <c r="AI184" s="417">
        <f t="shared" si="156"/>
        <v>0.17031658862467092</v>
      </c>
      <c r="AJ184" s="525">
        <f t="shared" si="157"/>
        <v>0.99999999999999989</v>
      </c>
      <c r="AK184" s="1499">
        <f t="shared" si="158"/>
        <v>42479.269143715152</v>
      </c>
      <c r="AL184" s="1500">
        <f t="shared" si="159"/>
        <v>4419.5584925834855</v>
      </c>
      <c r="AM184" s="1500">
        <f t="shared" si="160"/>
        <v>222.23497952420874</v>
      </c>
      <c r="AN184" s="1500">
        <f t="shared" si="161"/>
        <v>47121.062615822848</v>
      </c>
      <c r="AO184" s="1186">
        <f t="shared" si="162"/>
        <v>0</v>
      </c>
    </row>
    <row r="185" spans="1:41">
      <c r="A185" s="127">
        <f>'Input data'!A125</f>
        <v>2025</v>
      </c>
      <c r="B185" s="1553">
        <f>'Input data'!B125</f>
        <v>62.802682000000026</v>
      </c>
      <c r="C185" s="1552">
        <f>'Input data'!C125</f>
        <v>3469.1978221051486</v>
      </c>
      <c r="D185" s="1511">
        <f>'Input data'!E125</f>
        <v>48067893.250297412</v>
      </c>
      <c r="E185" s="1510">
        <f>'Input data'!J125*C185</f>
        <v>40835.533711122305</v>
      </c>
      <c r="F185" s="1511">
        <f>'Input data'!L125</f>
        <v>88903.426961419726</v>
      </c>
      <c r="G185" s="1511">
        <f t="shared" si="163"/>
        <v>44674.419917829786</v>
      </c>
      <c r="H185" s="1511">
        <f t="shared" si="135"/>
        <v>23866.723185681374</v>
      </c>
      <c r="I185" s="1513">
        <f t="shared" si="138"/>
        <v>48067.893250297413</v>
      </c>
      <c r="J185" s="1506">
        <f t="shared" si="139"/>
        <v>0.12710919231119061</v>
      </c>
      <c r="K185" s="1514">
        <f t="shared" si="164"/>
        <v>3151.4009585561785</v>
      </c>
      <c r="L185" s="1514">
        <f t="shared" si="140"/>
        <v>0</v>
      </c>
      <c r="M185" s="1513">
        <f t="shared" si="165"/>
        <v>3151.4009585561785</v>
      </c>
      <c r="N185" s="1456">
        <f>($N$147-$N$142)/($A$107-$A$102)+N184</f>
        <v>0.39999999999999997</v>
      </c>
      <c r="O185" s="530">
        <f t="shared" si="141"/>
        <v>601.53360000000009</v>
      </c>
      <c r="P185" s="1483">
        <f t="shared" si="168"/>
        <v>3752.9345585561787</v>
      </c>
      <c r="Q185" s="1366">
        <f t="shared" si="142"/>
        <v>64788.208544954978</v>
      </c>
      <c r="R185" s="1366">
        <f t="shared" si="166"/>
        <v>20113.788627125192</v>
      </c>
      <c r="S185" s="576">
        <f t="shared" si="143"/>
        <v>0.88101727645801031</v>
      </c>
      <c r="T185" s="135" t="str">
        <f t="shared" si="144"/>
        <v>Yes</v>
      </c>
      <c r="U185" s="1091">
        <f t="shared" si="145"/>
        <v>0.88101727645801031</v>
      </c>
      <c r="V185" s="1496">
        <f t="shared" si="136"/>
        <v>68789.638334294519</v>
      </c>
      <c r="W185" s="1493">
        <f t="shared" si="137"/>
        <v>0.22624311924279061</v>
      </c>
      <c r="X185" s="527">
        <f t="shared" si="146"/>
        <v>44674.419917829786</v>
      </c>
      <c r="Y185" s="1511">
        <f t="shared" si="147"/>
        <v>9379.9047218919732</v>
      </c>
      <c r="Z185" s="1533">
        <f t="shared" si="148"/>
        <v>2446.8708262069222</v>
      </c>
      <c r="AA185" s="1533">
        <f t="shared" si="149"/>
        <v>0</v>
      </c>
      <c r="AB185" s="1533">
        <f t="shared" si="150"/>
        <v>12288.442868365841</v>
      </c>
      <c r="AC185" s="1533">
        <f t="shared" si="151"/>
        <v>68789.638334294519</v>
      </c>
      <c r="AD185" s="1489">
        <f t="shared" si="152"/>
        <v>0</v>
      </c>
      <c r="AE185" s="649">
        <f t="shared" si="153"/>
        <v>0.6494353074038145</v>
      </c>
      <c r="AF185" s="417">
        <f t="shared" si="154"/>
        <v>0.13635636047843119</v>
      </c>
      <c r="AG185" s="417">
        <f t="shared" si="155"/>
        <v>3.5570340031676757E-2</v>
      </c>
      <c r="AH185" s="417">
        <f t="shared" si="167"/>
        <v>0</v>
      </c>
      <c r="AI185" s="417">
        <f t="shared" si="156"/>
        <v>0.17863799208607753</v>
      </c>
      <c r="AJ185" s="525">
        <f t="shared" si="157"/>
        <v>1</v>
      </c>
      <c r="AK185" s="1499">
        <f t="shared" si="158"/>
        <v>41958.022163151574</v>
      </c>
      <c r="AL185" s="1500">
        <f t="shared" si="159"/>
        <v>2593.1601506052384</v>
      </c>
      <c r="AM185" s="1500">
        <f t="shared" si="160"/>
        <v>123.23760407297353</v>
      </c>
      <c r="AN185" s="1500">
        <f t="shared" si="161"/>
        <v>44674.419917829786</v>
      </c>
      <c r="AO185" s="1186">
        <f t="shared" si="162"/>
        <v>0</v>
      </c>
    </row>
    <row r="186" spans="1:41">
      <c r="A186" s="127">
        <f>'Input data'!A126</f>
        <v>2026</v>
      </c>
      <c r="B186" s="1553">
        <f>'Input data'!B126</f>
        <v>63.421065342005143</v>
      </c>
      <c r="C186" s="1552">
        <f>'Input data'!C126</f>
        <v>3568.6143300345457</v>
      </c>
      <c r="D186" s="1511">
        <f>'Input data'!E126</f>
        <v>47214250.183632493</v>
      </c>
      <c r="E186" s="1510">
        <f>'Input data'!J126*C186</f>
        <v>42005.754139350713</v>
      </c>
      <c r="F186" s="1511">
        <f>'Input data'!L126</f>
        <v>89220.004322983208</v>
      </c>
      <c r="G186" s="1511">
        <f t="shared" si="163"/>
        <v>42354.812990240433</v>
      </c>
      <c r="H186" s="1511">
        <f t="shared" si="135"/>
        <v>26056.70766030853</v>
      </c>
      <c r="I186" s="1513">
        <f t="shared" si="138"/>
        <v>47214.250183632495</v>
      </c>
      <c r="J186" s="1506">
        <f t="shared" si="139"/>
        <v>0.13917062141024203</v>
      </c>
      <c r="K186" s="1514">
        <f t="shared" si="164"/>
        <v>3664.9062092057798</v>
      </c>
      <c r="L186" s="1514">
        <f t="shared" si="140"/>
        <v>0</v>
      </c>
      <c r="M186" s="1513">
        <f t="shared" si="165"/>
        <v>3664.9062092057798</v>
      </c>
      <c r="N186" s="1456">
        <f>($N$147-$N$142)/($A$107-$A$102)+N185</f>
        <v>0.44999999999999996</v>
      </c>
      <c r="O186" s="530">
        <f t="shared" si="141"/>
        <v>676.72530000000006</v>
      </c>
      <c r="P186" s="1483">
        <f t="shared" si="168"/>
        <v>4341.6315092057794</v>
      </c>
      <c r="Q186" s="1366">
        <f t="shared" si="142"/>
        <v>64069.889141343185</v>
      </c>
      <c r="R186" s="1366">
        <f t="shared" si="166"/>
        <v>21715.076151102752</v>
      </c>
      <c r="S186" s="576">
        <f t="shared" si="143"/>
        <v>0.9269459315621581</v>
      </c>
      <c r="T186" s="135" t="str">
        <f t="shared" si="144"/>
        <v>Yes</v>
      </c>
      <c r="U186" s="1091">
        <f t="shared" si="145"/>
        <v>0.9269459315621581</v>
      </c>
      <c r="V186" s="1496">
        <f t="shared" si="136"/>
        <v>67504.92817188047</v>
      </c>
      <c r="W186" s="1493">
        <f t="shared" si="137"/>
        <v>0.24338797465748274</v>
      </c>
      <c r="X186" s="527">
        <f t="shared" si="146"/>
        <v>42354.812990240433</v>
      </c>
      <c r="Y186" s="1511">
        <f t="shared" si="147"/>
        <v>9934.5792489148571</v>
      </c>
      <c r="Z186" s="1533">
        <f t="shared" si="148"/>
        <v>2574.9441986825168</v>
      </c>
      <c r="AA186" s="1533">
        <f t="shared" si="149"/>
        <v>0</v>
      </c>
      <c r="AB186" s="1533">
        <f t="shared" si="150"/>
        <v>12640.591734042664</v>
      </c>
      <c r="AC186" s="1533">
        <f t="shared" si="151"/>
        <v>67504.92817188047</v>
      </c>
      <c r="AD186" s="1489">
        <f t="shared" si="152"/>
        <v>0</v>
      </c>
      <c r="AE186" s="1456">
        <f t="shared" si="153"/>
        <v>0.62743290211933811</v>
      </c>
      <c r="AF186" s="1506">
        <f t="shared" si="154"/>
        <v>0.1471682070917773</v>
      </c>
      <c r="AG186" s="1506">
        <f t="shared" si="155"/>
        <v>3.8144536531113937E-2</v>
      </c>
      <c r="AH186" s="1506">
        <f t="shared" si="167"/>
        <v>0</v>
      </c>
      <c r="AI186" s="1506">
        <f t="shared" si="156"/>
        <v>0.18725435425777059</v>
      </c>
      <c r="AJ186" s="1543">
        <f t="shared" si="157"/>
        <v>0.99999999999999989</v>
      </c>
      <c r="AK186" s="1557">
        <f t="shared" si="158"/>
        <v>40643.413646157729</v>
      </c>
      <c r="AL186" s="1558">
        <f t="shared" si="159"/>
        <v>1637.7982038053729</v>
      </c>
      <c r="AM186" s="1558">
        <f t="shared" si="160"/>
        <v>73.601140277330998</v>
      </c>
      <c r="AN186" s="1500">
        <f t="shared" si="161"/>
        <v>42354.812990240433</v>
      </c>
      <c r="AO186" s="1186">
        <f t="shared" si="162"/>
        <v>0</v>
      </c>
    </row>
    <row r="187" spans="1:41">
      <c r="A187" s="127">
        <f>'Input data'!A127</f>
        <v>2027</v>
      </c>
      <c r="B187" s="1553">
        <f>'Input data'!B127</f>
        <v>64.045537563425796</v>
      </c>
      <c r="C187" s="1552">
        <f>'Input data'!C127</f>
        <v>3674.2774167399657</v>
      </c>
      <c r="D187" s="1511">
        <f>'Input data'!E127</f>
        <v>46342627.412279971</v>
      </c>
      <c r="E187" s="1510">
        <f>'Input data'!J127*C187</f>
        <v>43249.502337186874</v>
      </c>
      <c r="F187" s="1511">
        <f>'Input data'!L127</f>
        <v>89592.12974946684</v>
      </c>
      <c r="G187" s="1511">
        <f t="shared" si="163"/>
        <v>40155.6458200876</v>
      </c>
      <c r="H187" s="1511">
        <f t="shared" si="135"/>
        <v>28151.570040675164</v>
      </c>
      <c r="I187" s="1513">
        <f t="shared" si="138"/>
        <v>46342.627412279973</v>
      </c>
      <c r="J187" s="1506">
        <f t="shared" si="139"/>
        <v>0.15237656310721223</v>
      </c>
      <c r="K187" s="1514">
        <f t="shared" si="164"/>
        <v>4209.2463726571141</v>
      </c>
      <c r="L187" s="1514">
        <f t="shared" si="140"/>
        <v>0</v>
      </c>
      <c r="M187" s="1513">
        <f t="shared" si="165"/>
        <v>4209.2463726571141</v>
      </c>
      <c r="N187" s="1456">
        <f>$C$27</f>
        <v>0.5</v>
      </c>
      <c r="O187" s="530">
        <f t="shared" si="141"/>
        <v>751.91700000000026</v>
      </c>
      <c r="P187" s="1483">
        <f t="shared" si="168"/>
        <v>4961.1633726571145</v>
      </c>
      <c r="Q187" s="1366">
        <f t="shared" si="142"/>
        <v>63346.052488105648</v>
      </c>
      <c r="R187" s="1366">
        <f t="shared" si="166"/>
        <v>23190.406668018048</v>
      </c>
      <c r="S187" s="576">
        <f t="shared" si="143"/>
        <v>0.96365882733051611</v>
      </c>
      <c r="T187" s="135" t="str">
        <f t="shared" si="144"/>
        <v>Yes</v>
      </c>
      <c r="U187" s="1091">
        <f t="shared" si="145"/>
        <v>0.96365882733051611</v>
      </c>
      <c r="V187" s="1496">
        <f t="shared" si="136"/>
        <v>66401.723081448799</v>
      </c>
      <c r="W187" s="1493">
        <f t="shared" si="137"/>
        <v>0.25884423925256728</v>
      </c>
      <c r="X187" s="527">
        <f t="shared" si="146"/>
        <v>40155.6458200876</v>
      </c>
      <c r="Y187" s="1511">
        <f t="shared" si="147"/>
        <v>10524.870045692562</v>
      </c>
      <c r="Z187" s="1533">
        <f t="shared" si="148"/>
        <v>2706.340254078752</v>
      </c>
      <c r="AA187" s="1533">
        <f t="shared" si="149"/>
        <v>0</v>
      </c>
      <c r="AB187" s="1533">
        <f>E187*$E$12</f>
        <v>13014.866961589889</v>
      </c>
      <c r="AC187" s="1533">
        <f t="shared" si="151"/>
        <v>66401.723081448799</v>
      </c>
      <c r="AD187" s="1489">
        <f t="shared" si="152"/>
        <v>0</v>
      </c>
      <c r="AE187" s="1456">
        <f t="shared" si="153"/>
        <v>0.6047380091452208</v>
      </c>
      <c r="AF187" s="1506">
        <f t="shared" si="154"/>
        <v>0.15850296584597187</v>
      </c>
      <c r="AG187" s="1506">
        <f t="shared" si="155"/>
        <v>4.0757078709525905E-2</v>
      </c>
      <c r="AH187" s="1506">
        <f t="shared" si="167"/>
        <v>0</v>
      </c>
      <c r="AI187" s="1506">
        <f t="shared" si="156"/>
        <v>0.1960019462992815</v>
      </c>
      <c r="AJ187" s="1543">
        <f t="shared" si="157"/>
        <v>1.0000000000000002</v>
      </c>
      <c r="AK187" s="1557">
        <f t="shared" si="158"/>
        <v>39281.097121838669</v>
      </c>
      <c r="AL187" s="1558">
        <f t="shared" si="159"/>
        <v>838.8556787450234</v>
      </c>
      <c r="AM187" s="1558">
        <f t="shared" si="160"/>
        <v>35.693019503907657</v>
      </c>
      <c r="AN187" s="1500">
        <f t="shared" si="161"/>
        <v>40155.6458200876</v>
      </c>
      <c r="AO187" s="1186">
        <f t="shared" si="162"/>
        <v>0</v>
      </c>
    </row>
    <row r="188" spans="1:41">
      <c r="A188" s="127">
        <f>'Input data'!A128</f>
        <v>2028</v>
      </c>
      <c r="B188" s="1553">
        <f>'Input data'!B128</f>
        <v>64.676158618096451</v>
      </c>
      <c r="C188" s="1552">
        <f>'Input data'!C128</f>
        <v>3786.9238480374697</v>
      </c>
      <c r="D188" s="1511">
        <f>'Input data'!E128</f>
        <v>47016036.124858685</v>
      </c>
      <c r="E188" s="1510">
        <f>'Input data'!J128*C188</f>
        <v>44575.450691407721</v>
      </c>
      <c r="F188" s="1511">
        <f>'Input data'!L128</f>
        <v>91591.486816266406</v>
      </c>
      <c r="G188" s="1511">
        <f t="shared" si="163"/>
        <v>38070.664875792791</v>
      </c>
      <c r="H188" s="1511">
        <f t="shared" si="135"/>
        <v>31629.351520197946</v>
      </c>
      <c r="I188" s="1513">
        <f t="shared" si="138"/>
        <v>47016.036124858685</v>
      </c>
      <c r="J188" s="1506">
        <f t="shared" si="139"/>
        <v>0.16683562054324133</v>
      </c>
      <c r="K188" s="1514">
        <f t="shared" si="164"/>
        <v>4950.2188611805595</v>
      </c>
      <c r="L188" s="1514">
        <f t="shared" si="140"/>
        <v>0</v>
      </c>
      <c r="M188" s="1513">
        <f t="shared" si="165"/>
        <v>4950.2188611805595</v>
      </c>
      <c r="N188" s="1456">
        <f>N187</f>
        <v>0.5</v>
      </c>
      <c r="O188" s="530">
        <f t="shared" si="141"/>
        <v>751.91700000000026</v>
      </c>
      <c r="P188" s="1483">
        <f t="shared" si="168"/>
        <v>5702.1358611805599</v>
      </c>
      <c r="Q188" s="1366">
        <f t="shared" si="142"/>
        <v>63997.880534810174</v>
      </c>
      <c r="R188" s="1366">
        <f t="shared" si="166"/>
        <v>25927.215659017384</v>
      </c>
      <c r="S188" s="576">
        <f t="shared" si="143"/>
        <v>1.0443660205961365</v>
      </c>
      <c r="T188" s="135" t="str">
        <f t="shared" si="144"/>
        <v>No</v>
      </c>
      <c r="U188" s="1091">
        <f t="shared" si="145"/>
        <v>1</v>
      </c>
      <c r="V188" s="1496">
        <f t="shared" si="136"/>
        <v>66765.692843940677</v>
      </c>
      <c r="W188" s="1493">
        <f t="shared" si="137"/>
        <v>0.27104914261438473</v>
      </c>
      <c r="X188" s="527">
        <f t="shared" si="146"/>
        <v>39172.086562484437</v>
      </c>
      <c r="Y188" s="1511">
        <f t="shared" si="147"/>
        <v>11413.468797166815</v>
      </c>
      <c r="Z188" s="1533">
        <f t="shared" si="148"/>
        <v>2766.2591931914562</v>
      </c>
      <c r="AA188" s="1533">
        <f t="shared" si="149"/>
        <v>0</v>
      </c>
      <c r="AB188" s="1533">
        <f t="shared" si="150"/>
        <v>13413.878291097961</v>
      </c>
      <c r="AC188" s="1533">
        <f t="shared" si="151"/>
        <v>66765.692843940677</v>
      </c>
      <c r="AD188" s="1489">
        <f t="shared" si="152"/>
        <v>1101.4216866916468</v>
      </c>
      <c r="AE188" s="1456">
        <f t="shared" si="153"/>
        <v>0.58670980400137496</v>
      </c>
      <c r="AF188" s="1506">
        <f t="shared" si="154"/>
        <v>0.17094810689443246</v>
      </c>
      <c r="AG188" s="1506">
        <f t="shared" si="155"/>
        <v>4.1432344597357208E-2</v>
      </c>
      <c r="AH188" s="1506">
        <f t="shared" si="167"/>
        <v>0</v>
      </c>
      <c r="AI188" s="1506">
        <f t="shared" si="156"/>
        <v>0.20090974450683527</v>
      </c>
      <c r="AJ188" s="1543">
        <f t="shared" si="157"/>
        <v>1</v>
      </c>
      <c r="AK188" s="1557">
        <f t="shared" si="158"/>
        <v>39172.08656248443</v>
      </c>
      <c r="AL188" s="1558">
        <f t="shared" si="159"/>
        <v>0</v>
      </c>
      <c r="AM188" s="1558">
        <f t="shared" si="160"/>
        <v>0</v>
      </c>
      <c r="AN188" s="1500">
        <f t="shared" si="161"/>
        <v>39172.08656248443</v>
      </c>
      <c r="AO188" s="1186">
        <f t="shared" si="162"/>
        <v>0</v>
      </c>
    </row>
    <row r="189" spans="1:41">
      <c r="A189" s="127">
        <f>'Input data'!A129</f>
        <v>2029</v>
      </c>
      <c r="B189" s="1553">
        <f>'Input data'!B129</f>
        <v>65.31298905018393</v>
      </c>
      <c r="C189" s="1552">
        <f>'Input data'!C129</f>
        <v>3912.6600480250477</v>
      </c>
      <c r="D189" s="1511">
        <f>'Input data'!E129</f>
        <v>47584252.923668914</v>
      </c>
      <c r="E189" s="1510">
        <f>'Input data'!J129*C189</f>
        <v>46055.477226817413</v>
      </c>
      <c r="F189" s="1511">
        <f>'Input data'!L129</f>
        <v>93639.730150486328</v>
      </c>
      <c r="G189" s="1511">
        <f t="shared" si="163"/>
        <v>36093.941324681233</v>
      </c>
      <c r="H189" s="1511">
        <f t="shared" si="135"/>
        <v>34988.569174542616</v>
      </c>
      <c r="I189" s="1513">
        <f t="shared" si="138"/>
        <v>47584.252923668915</v>
      </c>
      <c r="J189" s="1506">
        <f>$J$137*(1+((($J$150/$J$137)^(1/($A$150-$A$137)))-1))^(A189-$A$137)</f>
        <v>0.18266670224386344</v>
      </c>
      <c r="K189" s="1514">
        <f t="shared" si="164"/>
        <v>5763.3554001122739</v>
      </c>
      <c r="L189" s="1514">
        <f t="shared" si="140"/>
        <v>0</v>
      </c>
      <c r="M189" s="1513">
        <f t="shared" si="165"/>
        <v>5763.3554001122739</v>
      </c>
      <c r="N189" s="1456">
        <f t="shared" ref="N189:N210" si="169">N188</f>
        <v>0.5</v>
      </c>
      <c r="O189" s="530">
        <f t="shared" si="141"/>
        <v>751.91700000000026</v>
      </c>
      <c r="P189" s="1483">
        <f t="shared" si="168"/>
        <v>6515.2724001122742</v>
      </c>
      <c r="Q189" s="1366">
        <f t="shared" si="142"/>
        <v>64567.238099111572</v>
      </c>
      <c r="R189" s="1366">
        <f t="shared" si="166"/>
        <v>28473.296774430339</v>
      </c>
      <c r="S189" s="576">
        <f t="shared" si="143"/>
        <v>1.1089872744710139</v>
      </c>
      <c r="T189" s="135" t="str">
        <f t="shared" si="144"/>
        <v>No</v>
      </c>
      <c r="U189" s="1091">
        <f t="shared" si="145"/>
        <v>1</v>
      </c>
      <c r="V189" s="1496">
        <f t="shared" si="136"/>
        <v>67964.686414739161</v>
      </c>
      <c r="W189" s="1493">
        <f t="shared" si="137"/>
        <v>0.27418963824954834</v>
      </c>
      <c r="X189" s="527">
        <f t="shared" si="146"/>
        <v>38892.194363364397</v>
      </c>
      <c r="Y189" s="1511">
        <f t="shared" si="147"/>
        <v>12380.09556898841</v>
      </c>
      <c r="Z189" s="1533">
        <f t="shared" si="148"/>
        <v>2833.1408478034955</v>
      </c>
      <c r="AA189" s="1533">
        <f t="shared" si="149"/>
        <v>0</v>
      </c>
      <c r="AB189" s="1533">
        <f t="shared" si="150"/>
        <v>13859.255634582853</v>
      </c>
      <c r="AC189" s="1533">
        <f t="shared" si="151"/>
        <v>67964.686414739161</v>
      </c>
      <c r="AD189" s="1489">
        <f t="shared" si="152"/>
        <v>2798.253038683164</v>
      </c>
      <c r="AE189" s="1456">
        <f t="shared" si="153"/>
        <v>0.57224120958983848</v>
      </c>
      <c r="AF189" s="1506">
        <f t="shared" si="154"/>
        <v>0.18215482513141709</v>
      </c>
      <c r="AG189" s="1506">
        <f t="shared" si="155"/>
        <v>4.1685483995539875E-2</v>
      </c>
      <c r="AH189" s="1506">
        <f t="shared" si="167"/>
        <v>0</v>
      </c>
      <c r="AI189" s="1506">
        <f t="shared" si="156"/>
        <v>0.20391848128320453</v>
      </c>
      <c r="AJ189" s="1543">
        <f t="shared" si="157"/>
        <v>1</v>
      </c>
      <c r="AK189" s="1557">
        <f t="shared" si="158"/>
        <v>38892.194363364397</v>
      </c>
      <c r="AL189" s="1558">
        <f t="shared" si="159"/>
        <v>0</v>
      </c>
      <c r="AM189" s="1558">
        <f t="shared" si="160"/>
        <v>0</v>
      </c>
      <c r="AN189" s="1500">
        <f t="shared" si="161"/>
        <v>38892.194363364397</v>
      </c>
      <c r="AO189" s="1186">
        <f t="shared" si="162"/>
        <v>0</v>
      </c>
    </row>
    <row r="190" spans="1:41">
      <c r="A190" s="127">
        <f>'Input data'!A130</f>
        <v>2030</v>
      </c>
      <c r="B190" s="1553">
        <f>'Input data'!B130</f>
        <v>65.956090000000003</v>
      </c>
      <c r="C190" s="1552">
        <f>'Input data'!C130</f>
        <v>4038.577780220473</v>
      </c>
      <c r="D190" s="1511">
        <f>'Input data'!E130</f>
        <v>47515343.951691307</v>
      </c>
      <c r="E190" s="1510">
        <f>'Input data'!J130*C190</f>
        <v>47537.640557236606</v>
      </c>
      <c r="F190" s="1511">
        <f>'Input data'!L130</f>
        <v>95052.984508927912</v>
      </c>
      <c r="G190" s="1511">
        <f>G177*(1-$C$4)</f>
        <v>34219.854173807704</v>
      </c>
      <c r="H190" s="1511">
        <f t="shared" si="135"/>
        <v>37648.464416443981</v>
      </c>
      <c r="I190" s="1513">
        <f t="shared" si="138"/>
        <v>47515.343951691306</v>
      </c>
      <c r="J190" s="1506">
        <v>0.2</v>
      </c>
      <c r="K190" s="1514">
        <f t="shared" si="164"/>
        <v>6578.6068215401574</v>
      </c>
      <c r="L190" s="1514">
        <f t="shared" si="140"/>
        <v>0</v>
      </c>
      <c r="M190" s="1513">
        <f t="shared" si="165"/>
        <v>6578.6068215401574</v>
      </c>
      <c r="N190" s="1456">
        <f t="shared" si="169"/>
        <v>0.5</v>
      </c>
      <c r="O190" s="530">
        <f t="shared" si="141"/>
        <v>751.91700000000026</v>
      </c>
      <c r="P190" s="1483">
        <f t="shared" si="168"/>
        <v>7330.5238215401578</v>
      </c>
      <c r="Q190" s="1366">
        <f t="shared" si="142"/>
        <v>64537.79476871153</v>
      </c>
      <c r="R190" s="1366">
        <f t="shared" si="166"/>
        <v>30317.940594903826</v>
      </c>
      <c r="S190" s="576">
        <f t="shared" si="143"/>
        <v>1.1429725428071646</v>
      </c>
      <c r="T190" s="135" t="str">
        <f t="shared" si="144"/>
        <v>No</v>
      </c>
      <c r="U190" s="1091">
        <f t="shared" si="145"/>
        <v>1</v>
      </c>
      <c r="V190" s="1496">
        <f t="shared" si="136"/>
        <v>68527.464901569445</v>
      </c>
      <c r="W190" s="1493">
        <f t="shared" si="137"/>
        <v>0.27906035506825189</v>
      </c>
      <c r="X190" s="527">
        <f t="shared" si="146"/>
        <v>38012.275161353049</v>
      </c>
      <c r="Y190" s="1511">
        <f t="shared" si="147"/>
        <v>13309.794683485981</v>
      </c>
      <c r="Z190" s="1533">
        <f t="shared" si="148"/>
        <v>2900.1190631071054</v>
      </c>
      <c r="AA190" s="1533">
        <f t="shared" si="149"/>
        <v>0</v>
      </c>
      <c r="AB190" s="1533">
        <f t="shared" si="150"/>
        <v>14305.275993623301</v>
      </c>
      <c r="AC190" s="1533">
        <f t="shared" si="151"/>
        <v>68527.464901569445</v>
      </c>
      <c r="AD190" s="1489">
        <f t="shared" si="152"/>
        <v>3792.4209875453453</v>
      </c>
      <c r="AE190" s="1456">
        <f t="shared" si="153"/>
        <v>0.55470131889385677</v>
      </c>
      <c r="AF190" s="1506">
        <f t="shared" si="154"/>
        <v>0.19422569771993936</v>
      </c>
      <c r="AG190" s="1506">
        <f t="shared" si="155"/>
        <v>4.2320536259042113E-2</v>
      </c>
      <c r="AH190" s="1506">
        <f t="shared" si="167"/>
        <v>0</v>
      </c>
      <c r="AI190" s="1506">
        <f t="shared" si="156"/>
        <v>0.20875244712716165</v>
      </c>
      <c r="AJ190" s="1543">
        <f t="shared" si="157"/>
        <v>0.99999999999999989</v>
      </c>
      <c r="AK190" s="1557">
        <f t="shared" si="158"/>
        <v>38012.275161353042</v>
      </c>
      <c r="AL190" s="1558">
        <f t="shared" si="159"/>
        <v>0</v>
      </c>
      <c r="AM190" s="1558">
        <f t="shared" si="160"/>
        <v>0</v>
      </c>
      <c r="AN190" s="1500">
        <f t="shared" si="161"/>
        <v>38012.275161353042</v>
      </c>
      <c r="AO190" s="1186">
        <f t="shared" si="162"/>
        <v>0</v>
      </c>
    </row>
    <row r="191" spans="1:41">
      <c r="A191" s="127">
        <f>'Input data'!A131</f>
        <v>2031</v>
      </c>
      <c r="B191" s="1553">
        <f>'Input data'!B131</f>
        <v>66.518977190687664</v>
      </c>
      <c r="C191" s="1552">
        <f>'Input data'!C131</f>
        <v>4183.320783363688</v>
      </c>
      <c r="D191" s="1511">
        <f>'Input data'!E131</f>
        <v>46577086.636707537</v>
      </c>
      <c r="E191" s="1510">
        <f>'Input data'!J131*C191</f>
        <v>49241.394014777165</v>
      </c>
      <c r="F191" s="1511">
        <f>'Input data'!L131</f>
        <v>95818.480651484701</v>
      </c>
      <c r="G191" s="1511">
        <f>$G$150*(1+((($G$160/$G$150)^(1/($A$160-$A$150)))-1))^(A191-$A$150)</f>
        <v>33020.827958397946</v>
      </c>
      <c r="H191" s="1511">
        <f t="shared" si="135"/>
        <v>38944.606797045111</v>
      </c>
      <c r="I191" s="1513">
        <f t="shared" si="138"/>
        <v>46577.086636707536</v>
      </c>
      <c r="J191" s="1506">
        <f t="shared" ref="J191:J210" si="170">J190</f>
        <v>0.2</v>
      </c>
      <c r="K191" s="1514">
        <f t="shared" si="164"/>
        <v>6448.7029745010259</v>
      </c>
      <c r="L191" s="1514">
        <f t="shared" si="140"/>
        <v>0</v>
      </c>
      <c r="M191" s="1513">
        <f t="shared" si="165"/>
        <v>6448.7029745010259</v>
      </c>
      <c r="N191" s="1456">
        <f t="shared" si="169"/>
        <v>0.5</v>
      </c>
      <c r="O191" s="530">
        <f t="shared" si="141"/>
        <v>751.91700000000026</v>
      </c>
      <c r="P191" s="1483">
        <f t="shared" si="168"/>
        <v>7200.6199745010263</v>
      </c>
      <c r="Q191" s="1366">
        <f t="shared" si="142"/>
        <v>64764.814780942033</v>
      </c>
      <c r="R191" s="1366">
        <f t="shared" si="166"/>
        <v>31743.986822544088</v>
      </c>
      <c r="S191" s="576">
        <f t="shared" si="143"/>
        <v>1.1541947758430364</v>
      </c>
      <c r="T191" s="135" t="str">
        <f t="shared" si="144"/>
        <v>No</v>
      </c>
      <c r="U191" s="1091">
        <f t="shared" si="145"/>
        <v>1</v>
      </c>
      <c r="V191" s="1496">
        <f t="shared" si="136"/>
        <v>68315.335179908696</v>
      </c>
      <c r="W191" s="1493">
        <f t="shared" si="137"/>
        <v>0.28703382984762293</v>
      </c>
      <c r="X191" s="527">
        <f t="shared" si="146"/>
        <v>37261.669309366029</v>
      </c>
      <c r="Y191" s="1511">
        <f t="shared" si="147"/>
        <v>13258.57663044256</v>
      </c>
      <c r="Z191" s="1533">
        <f t="shared" si="148"/>
        <v>2977.1108247850489</v>
      </c>
      <c r="AA191" s="1533">
        <f t="shared" si="149"/>
        <v>0</v>
      </c>
      <c r="AB191" s="1533">
        <f t="shared" si="150"/>
        <v>14817.978415315061</v>
      </c>
      <c r="AC191" s="1533">
        <f t="shared" si="151"/>
        <v>68315.335179908696</v>
      </c>
      <c r="AD191" s="1489">
        <f t="shared" si="152"/>
        <v>4240.8413509680831</v>
      </c>
      <c r="AE191" s="1456">
        <f t="shared" si="153"/>
        <v>0.54543638278634332</v>
      </c>
      <c r="AF191" s="1506">
        <f t="shared" si="154"/>
        <v>0.1940790687116743</v>
      </c>
      <c r="AG191" s="1506">
        <f t="shared" si="155"/>
        <v>4.3578953641152697E-2</v>
      </c>
      <c r="AH191" s="1506">
        <f t="shared" si="167"/>
        <v>0</v>
      </c>
      <c r="AI191" s="1506">
        <f t="shared" si="156"/>
        <v>0.21690559486082969</v>
      </c>
      <c r="AJ191" s="1543">
        <f t="shared" si="157"/>
        <v>1</v>
      </c>
      <c r="AK191" s="1557">
        <f t="shared" si="158"/>
        <v>37261.669309366029</v>
      </c>
      <c r="AL191" s="1558">
        <f t="shared" si="159"/>
        <v>0</v>
      </c>
      <c r="AM191" s="1558">
        <f t="shared" si="160"/>
        <v>0</v>
      </c>
      <c r="AN191" s="1500">
        <f t="shared" si="161"/>
        <v>37261.669309366029</v>
      </c>
      <c r="AO191" s="1186">
        <f t="shared" si="162"/>
        <v>0</v>
      </c>
    </row>
    <row r="192" spans="1:41">
      <c r="A192" s="127">
        <f>'Input data'!A132</f>
        <v>2032</v>
      </c>
      <c r="B192" s="1553">
        <f>'Input data'!B132</f>
        <v>67.08666821358311</v>
      </c>
      <c r="C192" s="1552">
        <f>'Input data'!C132</f>
        <v>4333.6309583850216</v>
      </c>
      <c r="D192" s="1511">
        <f>'Input data'!E132</f>
        <v>45644546.54822024</v>
      </c>
      <c r="E192" s="1510">
        <f>'Input data'!J132*C192</f>
        <v>51010.678020462306</v>
      </c>
      <c r="F192" s="1511">
        <f>'Input data'!L132</f>
        <v>96655.224568682548</v>
      </c>
      <c r="G192" s="1511">
        <f t="shared" ref="G192:G199" si="171">$G$150*(1+((($G$160/$G$150)^(1/($A$160-$A$150)))-1))^(A192-$A$150)</f>
        <v>31863.814308498775</v>
      </c>
      <c r="H192" s="1511">
        <f t="shared" si="135"/>
        <v>40241.703851356033</v>
      </c>
      <c r="I192" s="1513">
        <f t="shared" si="138"/>
        <v>45644.546548220242</v>
      </c>
      <c r="J192" s="1506">
        <f t="shared" si="170"/>
        <v>0.2</v>
      </c>
      <c r="K192" s="1514">
        <f t="shared" si="164"/>
        <v>6319.5906903992955</v>
      </c>
      <c r="L192" s="1514">
        <f t="shared" si="140"/>
        <v>0</v>
      </c>
      <c r="M192" s="1513">
        <f t="shared" si="165"/>
        <v>6319.5906903992955</v>
      </c>
      <c r="N192" s="1456">
        <f t="shared" si="169"/>
        <v>0.5</v>
      </c>
      <c r="O192" s="530">
        <f t="shared" si="141"/>
        <v>751.91700000000026</v>
      </c>
      <c r="P192" s="1483">
        <f t="shared" si="168"/>
        <v>7071.5076903992958</v>
      </c>
      <c r="Q192" s="1366">
        <f t="shared" si="142"/>
        <v>65034.010469455512</v>
      </c>
      <c r="R192" s="1366">
        <f t="shared" si="166"/>
        <v>33170.196160956737</v>
      </c>
      <c r="S192" s="576">
        <f t="shared" si="143"/>
        <v>1.1631166999750353</v>
      </c>
      <c r="T192" s="135" t="str">
        <f t="shared" si="144"/>
        <v>No</v>
      </c>
      <c r="U192" s="1091">
        <f t="shared" si="145"/>
        <v>1</v>
      </c>
      <c r="V192" s="1496">
        <f t="shared" si="136"/>
        <v>68136.851337803237</v>
      </c>
      <c r="W192" s="1493">
        <f t="shared" si="137"/>
        <v>0.29505257846268151</v>
      </c>
      <c r="X192" s="527">
        <f t="shared" si="146"/>
        <v>36515.637238576193</v>
      </c>
      <c r="Y192" s="1511">
        <f t="shared" si="147"/>
        <v>13213.749587186066</v>
      </c>
      <c r="Z192" s="1533">
        <f t="shared" si="148"/>
        <v>3057.0638789686905</v>
      </c>
      <c r="AA192" s="1533">
        <f t="shared" si="149"/>
        <v>0</v>
      </c>
      <c r="AB192" s="1533">
        <f t="shared" si="150"/>
        <v>15350.400633072279</v>
      </c>
      <c r="AC192" s="1533">
        <f t="shared" si="151"/>
        <v>68136.851337803237</v>
      </c>
      <c r="AD192" s="1489">
        <f t="shared" si="152"/>
        <v>4651.8229300774183</v>
      </c>
      <c r="AE192" s="1456">
        <f t="shared" si="153"/>
        <v>0.53591612353118567</v>
      </c>
      <c r="AF192" s="1506">
        <f t="shared" si="154"/>
        <v>0.19392955981596557</v>
      </c>
      <c r="AG192" s="1506">
        <f t="shared" si="155"/>
        <v>4.4866526981304618E-2</v>
      </c>
      <c r="AH192" s="1506">
        <f t="shared" si="167"/>
        <v>0</v>
      </c>
      <c r="AI192" s="1506">
        <f t="shared" si="156"/>
        <v>0.22528778967154403</v>
      </c>
      <c r="AJ192" s="1543">
        <f t="shared" si="157"/>
        <v>1</v>
      </c>
      <c r="AK192" s="1557">
        <f t="shared" si="158"/>
        <v>36515.637238576193</v>
      </c>
      <c r="AL192" s="1558">
        <f t="shared" si="159"/>
        <v>0</v>
      </c>
      <c r="AM192" s="1558">
        <f t="shared" si="160"/>
        <v>0</v>
      </c>
      <c r="AN192" s="1500">
        <f t="shared" si="161"/>
        <v>36515.637238576193</v>
      </c>
      <c r="AO192" s="1186">
        <f t="shared" si="162"/>
        <v>0</v>
      </c>
    </row>
    <row r="193" spans="1:41">
      <c r="A193" s="127">
        <f>'Input data'!A133</f>
        <v>2033</v>
      </c>
      <c r="B193" s="1553">
        <f>'Input data'!B133</f>
        <v>67.659204065895452</v>
      </c>
      <c r="C193" s="1552">
        <f>'Input data'!C133</f>
        <v>4488.9741986919034</v>
      </c>
      <c r="D193" s="1511">
        <f>'Input data'!E133</f>
        <v>44106865.137795135</v>
      </c>
      <c r="E193" s="1510">
        <f>'Input data'!J133*C193</f>
        <v>52839.205666227208</v>
      </c>
      <c r="F193" s="1511">
        <f>'Input data'!L133</f>
        <v>96946.07080402234</v>
      </c>
      <c r="G193" s="1511">
        <f t="shared" si="171"/>
        <v>30747.341149823493</v>
      </c>
      <c r="H193" s="1511">
        <f t="shared" si="135"/>
        <v>40964.358594878067</v>
      </c>
      <c r="I193" s="1513">
        <f t="shared" si="138"/>
        <v>44106.865137795132</v>
      </c>
      <c r="J193" s="1506">
        <f t="shared" si="170"/>
        <v>0.2</v>
      </c>
      <c r="K193" s="1514">
        <f t="shared" si="164"/>
        <v>6106.695221805764</v>
      </c>
      <c r="L193" s="1514">
        <f t="shared" si="140"/>
        <v>0</v>
      </c>
      <c r="M193" s="1513">
        <f t="shared" si="165"/>
        <v>6106.695221805764</v>
      </c>
      <c r="N193" s="1456">
        <f t="shared" si="169"/>
        <v>0.5</v>
      </c>
      <c r="O193" s="530">
        <f t="shared" si="141"/>
        <v>751.91700000000026</v>
      </c>
      <c r="P193" s="1483">
        <f t="shared" si="168"/>
        <v>6858.6122218057644</v>
      </c>
      <c r="Q193" s="1366">
        <f t="shared" si="142"/>
        <v>64853.087522895796</v>
      </c>
      <c r="R193" s="1366">
        <f t="shared" si="166"/>
        <v>34105.746373072303</v>
      </c>
      <c r="S193" s="576">
        <f t="shared" si="143"/>
        <v>1.153483937299465</v>
      </c>
      <c r="T193" s="135" t="str">
        <f t="shared" si="144"/>
        <v>No</v>
      </c>
      <c r="U193" s="1091">
        <f t="shared" si="145"/>
        <v>1</v>
      </c>
      <c r="V193" s="1496">
        <f t="shared" si="136"/>
        <v>67378.475391362663</v>
      </c>
      <c r="W193" s="1493">
        <f t="shared" si="137"/>
        <v>0.30499013696419874</v>
      </c>
      <c r="X193" s="527">
        <f t="shared" si="146"/>
        <v>35285.492110236104</v>
      </c>
      <c r="Y193" s="1511">
        <f t="shared" si="147"/>
        <v>13052.638400117885</v>
      </c>
      <c r="Z193" s="1533">
        <f t="shared" si="148"/>
        <v>3139.6941234451924</v>
      </c>
      <c r="AA193" s="1533">
        <f t="shared" si="149"/>
        <v>0</v>
      </c>
      <c r="AB193" s="1533">
        <f t="shared" si="150"/>
        <v>15900.650757563475</v>
      </c>
      <c r="AC193" s="1533">
        <f t="shared" si="151"/>
        <v>67378.475391362663</v>
      </c>
      <c r="AD193" s="1489">
        <f t="shared" si="152"/>
        <v>4538.1509604126113</v>
      </c>
      <c r="AE193" s="1456">
        <f t="shared" si="153"/>
        <v>0.52369086574433532</v>
      </c>
      <c r="AF193" s="1506">
        <f t="shared" si="154"/>
        <v>0.19372118950900336</v>
      </c>
      <c r="AG193" s="1506">
        <f t="shared" si="155"/>
        <v>4.6597880186640052E-2</v>
      </c>
      <c r="AH193" s="1506">
        <f t="shared" si="167"/>
        <v>0</v>
      </c>
      <c r="AI193" s="1506">
        <f t="shared" si="156"/>
        <v>0.2359900645600212</v>
      </c>
      <c r="AJ193" s="1543">
        <f t="shared" si="157"/>
        <v>1</v>
      </c>
      <c r="AK193" s="1557">
        <f t="shared" si="158"/>
        <v>35285.492110236104</v>
      </c>
      <c r="AL193" s="1558">
        <f t="shared" si="159"/>
        <v>0</v>
      </c>
      <c r="AM193" s="1558">
        <f t="shared" si="160"/>
        <v>0</v>
      </c>
      <c r="AN193" s="1500">
        <f t="shared" si="161"/>
        <v>35285.492110236104</v>
      </c>
      <c r="AO193" s="1186">
        <f t="shared" si="162"/>
        <v>0</v>
      </c>
    </row>
    <row r="194" spans="1:41">
      <c r="A194" s="127">
        <f>'Input data'!A134</f>
        <v>2034</v>
      </c>
      <c r="B194" s="1553">
        <f>'Input data'!B134</f>
        <v>68.236626094715163</v>
      </c>
      <c r="C194" s="1552">
        <f>'Input data'!C134</f>
        <v>4648.7470334265818</v>
      </c>
      <c r="D194" s="1511">
        <f>'Input data'!E134</f>
        <v>43027121.811283164</v>
      </c>
      <c r="E194" s="1510">
        <f>'Input data'!J134*C194</f>
        <v>54719.873565116424</v>
      </c>
      <c r="F194" s="1511">
        <f>'Input data'!L134</f>
        <v>97746.995376399587</v>
      </c>
      <c r="G194" s="1511">
        <f t="shared" si="171"/>
        <v>29669.987987956312</v>
      </c>
      <c r="H194" s="1511">
        <f t="shared" si="135"/>
        <v>42107.564820491432</v>
      </c>
      <c r="I194" s="1513">
        <f t="shared" si="138"/>
        <v>43027.121811283163</v>
      </c>
      <c r="J194" s="1506">
        <f t="shared" si="170"/>
        <v>0.2</v>
      </c>
      <c r="K194" s="1514">
        <f t="shared" si="164"/>
        <v>5957.2023165134051</v>
      </c>
      <c r="L194" s="1514">
        <f t="shared" si="140"/>
        <v>0</v>
      </c>
      <c r="M194" s="1513">
        <f t="shared" si="165"/>
        <v>5957.2023165134051</v>
      </c>
      <c r="N194" s="1456">
        <f t="shared" si="169"/>
        <v>0.5</v>
      </c>
      <c r="O194" s="530">
        <f t="shared" si="141"/>
        <v>751.91700000000026</v>
      </c>
      <c r="P194" s="1483">
        <f t="shared" si="168"/>
        <v>6709.1193165134055</v>
      </c>
      <c r="Q194" s="1366">
        <f t="shared" si="142"/>
        <v>65068.433491934338</v>
      </c>
      <c r="R194" s="1366">
        <f t="shared" si="166"/>
        <v>35398.44550397803</v>
      </c>
      <c r="S194" s="576">
        <f t="shared" si="143"/>
        <v>1.1550478150240033</v>
      </c>
      <c r="T194" s="135" t="str">
        <f t="shared" si="144"/>
        <v>No</v>
      </c>
      <c r="U194" s="1091">
        <f t="shared" si="145"/>
        <v>1</v>
      </c>
      <c r="V194" s="1496">
        <f t="shared" si="136"/>
        <v>67100.259333491791</v>
      </c>
      <c r="W194" s="1493">
        <f t="shared" si="137"/>
        <v>0.31353123361894419</v>
      </c>
      <c r="X194" s="527">
        <f t="shared" si="146"/>
        <v>34421.697449026535</v>
      </c>
      <c r="Y194" s="1511">
        <f t="shared" si="147"/>
        <v>12987.290124384541</v>
      </c>
      <c r="Z194" s="1533">
        <f t="shared" si="148"/>
        <v>3224.6805597313769</v>
      </c>
      <c r="AA194" s="1533">
        <f t="shared" si="149"/>
        <v>0</v>
      </c>
      <c r="AB194" s="1533">
        <f t="shared" si="150"/>
        <v>16466.591200349339</v>
      </c>
      <c r="AC194" s="1533">
        <f t="shared" si="151"/>
        <v>67100.259333491791</v>
      </c>
      <c r="AD194" s="1489">
        <f t="shared" si="152"/>
        <v>4751.7094610702225</v>
      </c>
      <c r="AE194" s="1456">
        <f t="shared" si="153"/>
        <v>0.51298903746331148</v>
      </c>
      <c r="AF194" s="1506">
        <f t="shared" si="154"/>
        <v>0.19355052057007754</v>
      </c>
      <c r="AG194" s="1506">
        <f t="shared" si="155"/>
        <v>4.8057646747750205E-2</v>
      </c>
      <c r="AH194" s="1506">
        <f t="shared" si="167"/>
        <v>0</v>
      </c>
      <c r="AI194" s="1506">
        <f t="shared" si="156"/>
        <v>0.2454027952188608</v>
      </c>
      <c r="AJ194" s="1543">
        <f t="shared" si="157"/>
        <v>1.0000000000000002</v>
      </c>
      <c r="AK194" s="1557">
        <f t="shared" si="158"/>
        <v>34421.697449026527</v>
      </c>
      <c r="AL194" s="1558">
        <f t="shared" si="159"/>
        <v>0</v>
      </c>
      <c r="AM194" s="1558">
        <f t="shared" si="160"/>
        <v>0</v>
      </c>
      <c r="AN194" s="1500">
        <f t="shared" si="161"/>
        <v>34421.697449026527</v>
      </c>
      <c r="AO194" s="1186">
        <f t="shared" si="162"/>
        <v>0</v>
      </c>
    </row>
    <row r="195" spans="1:41">
      <c r="A195" s="127">
        <f>'Input data'!A135</f>
        <v>2035</v>
      </c>
      <c r="B195" s="1553">
        <f>'Input data'!B135</f>
        <v>68.818976000000006</v>
      </c>
      <c r="C195" s="1552">
        <f>'Input data'!C135</f>
        <v>4799.4403595911344</v>
      </c>
      <c r="D195" s="1511">
        <f>'Input data'!E135</f>
        <v>42456998.900165863</v>
      </c>
      <c r="E195" s="1510">
        <f>'Input data'!J135*C195</f>
        <v>56493.667599409811</v>
      </c>
      <c r="F195" s="1511">
        <f>'Input data'!L135</f>
        <v>98950.666499575673</v>
      </c>
      <c r="G195" s="1511">
        <f t="shared" si="171"/>
        <v>28630.384101050156</v>
      </c>
      <c r="H195" s="1511">
        <f t="shared" si="135"/>
        <v>43629.951218009803</v>
      </c>
      <c r="I195" s="1513">
        <f t="shared" si="138"/>
        <v>42456.998900165861</v>
      </c>
      <c r="J195" s="1506">
        <f t="shared" si="170"/>
        <v>0.2</v>
      </c>
      <c r="K195" s="1514">
        <f t="shared" si="164"/>
        <v>5878.2675101905079</v>
      </c>
      <c r="L195" s="1514">
        <f t="shared" si="140"/>
        <v>0</v>
      </c>
      <c r="M195" s="1513">
        <f t="shared" si="165"/>
        <v>5878.2675101905079</v>
      </c>
      <c r="N195" s="1456">
        <f t="shared" si="169"/>
        <v>0.5</v>
      </c>
      <c r="O195" s="530">
        <f t="shared" si="141"/>
        <v>751.91700000000026</v>
      </c>
      <c r="P195" s="1483">
        <f t="shared" si="168"/>
        <v>6630.1845101905083</v>
      </c>
      <c r="Q195" s="1366">
        <f t="shared" si="142"/>
        <v>65630.150808869454</v>
      </c>
      <c r="R195" s="1366">
        <f t="shared" si="166"/>
        <v>36999.766707819297</v>
      </c>
      <c r="S195" s="576">
        <f t="shared" si="143"/>
        <v>1.1684917276431959</v>
      </c>
      <c r="T195" s="135" t="str">
        <f t="shared" si="144"/>
        <v>No</v>
      </c>
      <c r="U195" s="1091">
        <f t="shared" si="145"/>
        <v>1</v>
      </c>
      <c r="V195" s="1496">
        <f t="shared" si="136"/>
        <v>67286.114810838917</v>
      </c>
      <c r="W195" s="1493">
        <f t="shared" si="137"/>
        <v>0.32000341997567583</v>
      </c>
      <c r="X195" s="527">
        <f t="shared" si="146"/>
        <v>33965.599120132691</v>
      </c>
      <c r="Y195" s="1511">
        <f t="shared" si="147"/>
        <v>13015.307671309783</v>
      </c>
      <c r="Z195" s="1533">
        <f t="shared" si="148"/>
        <v>3304.8374198390679</v>
      </c>
      <c r="AA195" s="1533">
        <f t="shared" si="149"/>
        <v>0</v>
      </c>
      <c r="AB195" s="1533">
        <f t="shared" si="150"/>
        <v>17000.37059955738</v>
      </c>
      <c r="AC195" s="1533">
        <f t="shared" si="151"/>
        <v>67286.114810838917</v>
      </c>
      <c r="AD195" s="1489">
        <f t="shared" si="152"/>
        <v>5335.2150190825341</v>
      </c>
      <c r="AE195" s="1456">
        <f t="shared" si="153"/>
        <v>0.50479358506015681</v>
      </c>
      <c r="AF195" s="1506">
        <f t="shared" si="154"/>
        <v>0.19343229591869951</v>
      </c>
      <c r="AG195" s="1506">
        <f t="shared" si="155"/>
        <v>4.9116187331218919E-2</v>
      </c>
      <c r="AH195" s="1506">
        <f t="shared" si="167"/>
        <v>0</v>
      </c>
      <c r="AI195" s="1506">
        <f t="shared" si="156"/>
        <v>0.25265793168992484</v>
      </c>
      <c r="AJ195" s="1543">
        <f t="shared" si="157"/>
        <v>1</v>
      </c>
      <c r="AK195" s="1557">
        <f t="shared" si="158"/>
        <v>33965.599120132683</v>
      </c>
      <c r="AL195" s="1558">
        <f t="shared" si="159"/>
        <v>0</v>
      </c>
      <c r="AM195" s="1558">
        <f t="shared" si="160"/>
        <v>0</v>
      </c>
      <c r="AN195" s="1500">
        <f t="shared" si="161"/>
        <v>33965.599120132683</v>
      </c>
      <c r="AO195" s="1186">
        <f t="shared" si="162"/>
        <v>0</v>
      </c>
    </row>
    <row r="196" spans="1:41">
      <c r="A196" s="127">
        <f>'Input data'!A136</f>
        <v>2036</v>
      </c>
      <c r="B196" s="1553">
        <f>'Input data'!B136</f>
        <v>69.322810489383542</v>
      </c>
      <c r="C196" s="1552">
        <f>'Input data'!C136</f>
        <v>4956.2842542859398</v>
      </c>
      <c r="D196" s="1511">
        <f>'Input data'!E136</f>
        <v>41219839.691941068</v>
      </c>
      <c r="E196" s="1510">
        <f>'Input data'!J136*C196</f>
        <v>58339.859277607895</v>
      </c>
      <c r="F196" s="1511">
        <f>'Input data'!L136</f>
        <v>99559.698969548961</v>
      </c>
      <c r="G196" s="1511">
        <f t="shared" si="171"/>
        <v>27627.206795850379</v>
      </c>
      <c r="H196" s="1511">
        <f t="shared" si="135"/>
        <v>44531.471595887037</v>
      </c>
      <c r="I196" s="1513">
        <f t="shared" si="138"/>
        <v>41219.839691941066</v>
      </c>
      <c r="J196" s="1506">
        <f t="shared" si="170"/>
        <v>0.2</v>
      </c>
      <c r="K196" s="1514">
        <f t="shared" si="164"/>
        <v>5706.9800200939717</v>
      </c>
      <c r="L196" s="1514">
        <f t="shared" si="140"/>
        <v>0</v>
      </c>
      <c r="M196" s="1513">
        <f t="shared" si="165"/>
        <v>5706.9800200939717</v>
      </c>
      <c r="N196" s="1456">
        <f t="shared" si="169"/>
        <v>0.5</v>
      </c>
      <c r="O196" s="530">
        <f t="shared" si="141"/>
        <v>751.91700000000026</v>
      </c>
      <c r="P196" s="1483">
        <f t="shared" si="168"/>
        <v>6458.8970200939721</v>
      </c>
      <c r="Q196" s="1366">
        <f t="shared" si="142"/>
        <v>65699.781371643447</v>
      </c>
      <c r="R196" s="1366">
        <f t="shared" si="166"/>
        <v>38072.574575793071</v>
      </c>
      <c r="S196" s="576">
        <f t="shared" si="143"/>
        <v>1.1634482254756506</v>
      </c>
      <c r="T196" s="135" t="str">
        <f t="shared" si="144"/>
        <v>No</v>
      </c>
      <c r="U196" s="1091">
        <f t="shared" si="145"/>
        <v>1</v>
      </c>
      <c r="V196" s="1496">
        <f t="shared" si="136"/>
        <v>66835.78935145837</v>
      </c>
      <c r="W196" s="1493">
        <f t="shared" si="137"/>
        <v>0.32868630537040322</v>
      </c>
      <c r="X196" s="527">
        <f t="shared" si="146"/>
        <v>32975.871753552856</v>
      </c>
      <c r="Y196" s="1511">
        <f t="shared" si="147"/>
        <v>12915.715427565116</v>
      </c>
      <c r="Z196" s="1533">
        <f t="shared" si="148"/>
        <v>3388.2658930553844</v>
      </c>
      <c r="AA196" s="1533">
        <f t="shared" si="149"/>
        <v>0</v>
      </c>
      <c r="AB196" s="1533">
        <f t="shared" si="150"/>
        <v>17555.936277285022</v>
      </c>
      <c r="AC196" s="1533">
        <f t="shared" si="151"/>
        <v>66835.78935145837</v>
      </c>
      <c r="AD196" s="1489">
        <f t="shared" si="152"/>
        <v>5348.6649577024764</v>
      </c>
      <c r="AE196" s="1456">
        <f t="shared" si="153"/>
        <v>0.49338643372861302</v>
      </c>
      <c r="AF196" s="1506">
        <f t="shared" si="154"/>
        <v>0.19324549845064845</v>
      </c>
      <c r="AG196" s="1506">
        <f t="shared" si="155"/>
        <v>5.0695382308392704E-2</v>
      </c>
      <c r="AH196" s="1506">
        <f t="shared" si="167"/>
        <v>0</v>
      </c>
      <c r="AI196" s="1506">
        <f t="shared" si="156"/>
        <v>0.2626726855123459</v>
      </c>
      <c r="AJ196" s="1543">
        <f t="shared" si="157"/>
        <v>1</v>
      </c>
      <c r="AK196" s="1557">
        <f t="shared" si="158"/>
        <v>32975.871753552849</v>
      </c>
      <c r="AL196" s="1558">
        <f t="shared" si="159"/>
        <v>0</v>
      </c>
      <c r="AM196" s="1558">
        <f t="shared" si="160"/>
        <v>0</v>
      </c>
      <c r="AN196" s="1500">
        <f t="shared" si="161"/>
        <v>32975.871753552849</v>
      </c>
      <c r="AO196" s="1186">
        <f t="shared" si="162"/>
        <v>0</v>
      </c>
    </row>
    <row r="197" spans="1:41">
      <c r="A197" s="127">
        <f>'Input data'!A137</f>
        <v>2037</v>
      </c>
      <c r="B197" s="1553">
        <f>'Input data'!B137</f>
        <v>69.830333629884052</v>
      </c>
      <c r="C197" s="1552">
        <f>'Input data'!C137</f>
        <v>5124.0082229631989</v>
      </c>
      <c r="D197" s="1511">
        <f>'Input data'!E137</f>
        <v>38725570.23065158</v>
      </c>
      <c r="E197" s="1510">
        <f>'Input data'!J137*C197</f>
        <v>60314.119071454799</v>
      </c>
      <c r="F197" s="1511">
        <f>'Input data'!L137</f>
        <v>99039.689302106388</v>
      </c>
      <c r="G197" s="1511">
        <f t="shared" si="171"/>
        <v>26659.179724825448</v>
      </c>
      <c r="H197" s="1511">
        <f t="shared" si="135"/>
        <v>44291.590176336598</v>
      </c>
      <c r="I197" s="1513">
        <f t="shared" si="138"/>
        <v>38725.570230651581</v>
      </c>
      <c r="J197" s="1506">
        <f t="shared" si="170"/>
        <v>0.2</v>
      </c>
      <c r="K197" s="1514">
        <f t="shared" si="164"/>
        <v>5361.6427726254251</v>
      </c>
      <c r="L197" s="1514">
        <f t="shared" si="140"/>
        <v>0</v>
      </c>
      <c r="M197" s="1513">
        <f t="shared" si="165"/>
        <v>5361.6427726254251</v>
      </c>
      <c r="N197" s="1456">
        <f t="shared" si="169"/>
        <v>0.5</v>
      </c>
      <c r="O197" s="530">
        <f t="shared" si="141"/>
        <v>751.91700000000026</v>
      </c>
      <c r="P197" s="1483">
        <f t="shared" si="168"/>
        <v>6113.5597726254255</v>
      </c>
      <c r="Q197" s="1366">
        <f t="shared" si="142"/>
        <v>64837.210128536615</v>
      </c>
      <c r="R197" s="1366">
        <f t="shared" si="166"/>
        <v>38178.030403711164</v>
      </c>
      <c r="S197" s="576">
        <f t="shared" si="143"/>
        <v>1.1276341041684435</v>
      </c>
      <c r="T197" s="135" t="str">
        <f t="shared" si="144"/>
        <v>No</v>
      </c>
      <c r="U197" s="1091">
        <f t="shared" si="145"/>
        <v>1</v>
      </c>
      <c r="V197" s="1496">
        <f t="shared" si="136"/>
        <v>65182.935358091054</v>
      </c>
      <c r="W197" s="1493">
        <f t="shared" si="137"/>
        <v>0.34185036506667699</v>
      </c>
      <c r="X197" s="527">
        <f t="shared" si="146"/>
        <v>30980.456184521267</v>
      </c>
      <c r="Y197" s="1511">
        <f t="shared" si="147"/>
        <v>12574.956589856438</v>
      </c>
      <c r="Z197" s="1533">
        <f t="shared" si="148"/>
        <v>3477.4816999935711</v>
      </c>
      <c r="AA197" s="1533">
        <f t="shared" si="149"/>
        <v>0</v>
      </c>
      <c r="AB197" s="1533">
        <f t="shared" si="150"/>
        <v>18150.040883719772</v>
      </c>
      <c r="AC197" s="1533">
        <f t="shared" si="151"/>
        <v>65182.935358091054</v>
      </c>
      <c r="AD197" s="1489">
        <f t="shared" si="152"/>
        <v>4321.2764596958186</v>
      </c>
      <c r="AE197" s="1456">
        <f t="shared" si="153"/>
        <v>0.47528476608679932</v>
      </c>
      <c r="AF197" s="1506">
        <f t="shared" si="154"/>
        <v>0.1929179243121571</v>
      </c>
      <c r="AG197" s="1506">
        <f t="shared" si="155"/>
        <v>5.3349571952989942E-2</v>
      </c>
      <c r="AH197" s="1506">
        <f t="shared" si="167"/>
        <v>0</v>
      </c>
      <c r="AI197" s="1506">
        <f t="shared" si="156"/>
        <v>0.27844773764805358</v>
      </c>
      <c r="AJ197" s="1543">
        <f t="shared" si="157"/>
        <v>1</v>
      </c>
      <c r="AK197" s="1557">
        <f t="shared" si="158"/>
        <v>30980.456184521267</v>
      </c>
      <c r="AL197" s="1558">
        <f t="shared" si="159"/>
        <v>0</v>
      </c>
      <c r="AM197" s="1558">
        <f t="shared" si="160"/>
        <v>0</v>
      </c>
      <c r="AN197" s="1500">
        <f t="shared" si="161"/>
        <v>30980.456184521267</v>
      </c>
      <c r="AO197" s="1186">
        <f t="shared" si="162"/>
        <v>0</v>
      </c>
    </row>
    <row r="198" spans="1:41">
      <c r="A198" s="127">
        <f>'Input data'!A138</f>
        <v>2038</v>
      </c>
      <c r="B198" s="1553">
        <f>'Input data'!B138</f>
        <v>70.341572426693446</v>
      </c>
      <c r="C198" s="1552">
        <f>'Input data'!C138</f>
        <v>5299.6292724366804</v>
      </c>
      <c r="D198" s="1511">
        <f>'Input data'!E138</f>
        <v>36022455.593038395</v>
      </c>
      <c r="E198" s="1510">
        <f>'Input data'!J138*C198</f>
        <v>62381.334506810177</v>
      </c>
      <c r="F198" s="1511">
        <f>'Input data'!L138</f>
        <v>98403.790099848557</v>
      </c>
      <c r="G198" s="1511">
        <f t="shared" si="171"/>
        <v>25725.071262263602</v>
      </c>
      <c r="H198" s="1511">
        <f t="shared" si="135"/>
        <v>43875.137529236075</v>
      </c>
      <c r="I198" s="1513">
        <f t="shared" si="138"/>
        <v>36022.455593038394</v>
      </c>
      <c r="J198" s="1506">
        <f t="shared" si="170"/>
        <v>0.2</v>
      </c>
      <c r="K198" s="1514">
        <f t="shared" si="164"/>
        <v>4987.3904382113706</v>
      </c>
      <c r="L198" s="1514">
        <f t="shared" si="140"/>
        <v>0</v>
      </c>
      <c r="M198" s="1513">
        <f t="shared" si="165"/>
        <v>4987.3904382113706</v>
      </c>
      <c r="N198" s="1456">
        <f t="shared" si="169"/>
        <v>0.5</v>
      </c>
      <c r="O198" s="530">
        <f t="shared" si="141"/>
        <v>751.91700000000026</v>
      </c>
      <c r="P198" s="1483">
        <f t="shared" si="168"/>
        <v>5739.3074382113709</v>
      </c>
      <c r="Q198" s="1366">
        <f t="shared" si="142"/>
        <v>63860.901353288311</v>
      </c>
      <c r="R198" s="1366">
        <f t="shared" si="166"/>
        <v>38135.830091024705</v>
      </c>
      <c r="S198" s="576">
        <f t="shared" si="143"/>
        <v>1.088260102823549</v>
      </c>
      <c r="T198" s="135" t="str">
        <f t="shared" si="144"/>
        <v>No</v>
      </c>
      <c r="U198" s="1091">
        <f t="shared" si="145"/>
        <v>1</v>
      </c>
      <c r="V198" s="1496">
        <f t="shared" si="136"/>
        <v>63360.853220990975</v>
      </c>
      <c r="W198" s="1493">
        <f t="shared" si="137"/>
        <v>0.35611369077654575</v>
      </c>
      <c r="X198" s="527">
        <f t="shared" si="146"/>
        <v>28817.964474430715</v>
      </c>
      <c r="Y198" s="1511">
        <f t="shared" si="147"/>
        <v>12199.87243186964</v>
      </c>
      <c r="Z198" s="1533">
        <f t="shared" si="148"/>
        <v>3570.8981256104553</v>
      </c>
      <c r="AA198" s="1533">
        <f t="shared" si="149"/>
        <v>0</v>
      </c>
      <c r="AB198" s="1533">
        <f t="shared" si="150"/>
        <v>18772.118189080171</v>
      </c>
      <c r="AC198" s="1533">
        <f t="shared" si="151"/>
        <v>63360.853220990975</v>
      </c>
      <c r="AD198" s="1489">
        <f t="shared" si="152"/>
        <v>3092.8932121671132</v>
      </c>
      <c r="AE198" s="1456">
        <f t="shared" si="153"/>
        <v>0.45482286000661903</v>
      </c>
      <c r="AF198" s="1506">
        <f t="shared" si="154"/>
        <v>0.19254589879525036</v>
      </c>
      <c r="AG198" s="1506">
        <f t="shared" si="155"/>
        <v>5.6358113000085731E-2</v>
      </c>
      <c r="AH198" s="1506">
        <f t="shared" si="167"/>
        <v>0</v>
      </c>
      <c r="AI198" s="1506">
        <f t="shared" si="156"/>
        <v>0.29627312819804497</v>
      </c>
      <c r="AJ198" s="1543">
        <f t="shared" si="157"/>
        <v>1</v>
      </c>
      <c r="AK198" s="1557">
        <f t="shared" si="158"/>
        <v>28817.964474430715</v>
      </c>
      <c r="AL198" s="1558">
        <f t="shared" si="159"/>
        <v>0</v>
      </c>
      <c r="AM198" s="1558">
        <f t="shared" si="160"/>
        <v>0</v>
      </c>
      <c r="AN198" s="1500">
        <f t="shared" si="161"/>
        <v>28817.964474430715</v>
      </c>
      <c r="AO198" s="1186">
        <f t="shared" si="162"/>
        <v>0</v>
      </c>
    </row>
    <row r="199" spans="1:41">
      <c r="A199" s="127">
        <f>'Input data'!A139</f>
        <v>2039</v>
      </c>
      <c r="B199" s="1553">
        <f>'Input data'!B139</f>
        <v>70.856554082712819</v>
      </c>
      <c r="C199" s="1552">
        <f>'Input data'!C139</f>
        <v>5473.1256649722955</v>
      </c>
      <c r="D199" s="1511">
        <f>'Input data'!E139</f>
        <v>33319340.955425207</v>
      </c>
      <c r="E199" s="1510">
        <f>'Input data'!J139*C199</f>
        <v>64423.540846559081</v>
      </c>
      <c r="F199" s="1511">
        <f>'Input data'!L139</f>
        <v>97742.881801984287</v>
      </c>
      <c r="G199" s="1511">
        <f t="shared" si="171"/>
        <v>24823.692937269236</v>
      </c>
      <c r="H199" s="1511">
        <f t="shared" si="135"/>
        <v>43411.604347450862</v>
      </c>
      <c r="I199" s="1513">
        <f t="shared" si="138"/>
        <v>33319.340955425207</v>
      </c>
      <c r="J199" s="1506">
        <f t="shared" si="170"/>
        <v>0.2</v>
      </c>
      <c r="K199" s="1514">
        <f t="shared" si="164"/>
        <v>4613.1381037973179</v>
      </c>
      <c r="L199" s="1514">
        <f t="shared" si="140"/>
        <v>0</v>
      </c>
      <c r="M199" s="1513">
        <f t="shared" si="165"/>
        <v>4613.1381037973179</v>
      </c>
      <c r="N199" s="1456">
        <f t="shared" si="169"/>
        <v>0.5</v>
      </c>
      <c r="O199" s="530">
        <f t="shared" si="141"/>
        <v>751.91700000000026</v>
      </c>
      <c r="P199" s="1483">
        <f t="shared" si="168"/>
        <v>5365.0551037973182</v>
      </c>
      <c r="Q199" s="1366">
        <f t="shared" si="142"/>
        <v>62870.242180922782</v>
      </c>
      <c r="R199" s="1366">
        <f t="shared" si="166"/>
        <v>38046.549243653542</v>
      </c>
      <c r="S199" s="576">
        <f t="shared" si="143"/>
        <v>1.05058101588332</v>
      </c>
      <c r="T199" s="135" t="str">
        <f t="shared" si="144"/>
        <v>No</v>
      </c>
      <c r="U199" s="1091">
        <f t="shared" si="145"/>
        <v>1</v>
      </c>
      <c r="V199" s="1496">
        <f t="shared" si="136"/>
        <v>61528.112385401677</v>
      </c>
      <c r="W199" s="1493">
        <f t="shared" si="137"/>
        <v>0.3705105553358814</v>
      </c>
      <c r="X199" s="527">
        <f t="shared" si="146"/>
        <v>26655.472764340167</v>
      </c>
      <c r="Y199" s="1511">
        <f t="shared" si="147"/>
        <v>11822.78559199343</v>
      </c>
      <c r="Z199" s="1533">
        <f t="shared" si="148"/>
        <v>3663.1844027776374</v>
      </c>
      <c r="AA199" s="1533">
        <f t="shared" si="149"/>
        <v>0</v>
      </c>
      <c r="AB199" s="1533">
        <f t="shared" si="150"/>
        <v>19386.669626290448</v>
      </c>
      <c r="AC199" s="1533">
        <f t="shared" si="151"/>
        <v>61528.112385401677</v>
      </c>
      <c r="AD199" s="1489">
        <f t="shared" si="152"/>
        <v>1831.7798270709318</v>
      </c>
      <c r="AE199" s="1456">
        <f t="shared" si="153"/>
        <v>0.43322428936832647</v>
      </c>
      <c r="AF199" s="1506">
        <f t="shared" si="154"/>
        <v>0.19215258088753809</v>
      </c>
      <c r="AG199" s="1506">
        <f t="shared" si="155"/>
        <v>5.9536759064410597E-2</v>
      </c>
      <c r="AH199" s="1506">
        <f t="shared" si="167"/>
        <v>0</v>
      </c>
      <c r="AI199" s="1506">
        <f t="shared" si="156"/>
        <v>0.31508637067972495</v>
      </c>
      <c r="AJ199" s="1543">
        <f t="shared" si="157"/>
        <v>1</v>
      </c>
      <c r="AK199" s="1557">
        <f t="shared" si="158"/>
        <v>26655.472764340164</v>
      </c>
      <c r="AL199" s="1558">
        <f t="shared" si="159"/>
        <v>0</v>
      </c>
      <c r="AM199" s="1558">
        <f t="shared" si="160"/>
        <v>0</v>
      </c>
      <c r="AN199" s="1500">
        <f t="shared" si="161"/>
        <v>26655.472764340164</v>
      </c>
      <c r="AO199" s="1186">
        <f t="shared" si="162"/>
        <v>0</v>
      </c>
    </row>
    <row r="200" spans="1:41">
      <c r="A200" s="127">
        <f>'Input data'!A140</f>
        <v>2040</v>
      </c>
      <c r="B200" s="1553">
        <f>'Input data'!B140</f>
        <v>71.375305999999995</v>
      </c>
      <c r="C200" s="1552">
        <f>'Input data'!C140</f>
        <v>5650.0998146930788</v>
      </c>
      <c r="D200" s="1511">
        <f>'Input data'!E140</f>
        <v>30616226.317812026</v>
      </c>
      <c r="E200" s="1510">
        <f>'Input data'!J140*C200</f>
        <v>66506.683471309996</v>
      </c>
      <c r="F200" s="1511">
        <f>'Input data'!L140</f>
        <v>97122.90978912203</v>
      </c>
      <c r="G200" s="1511">
        <f>G177*(1-$C$5)</f>
        <v>23953.89792166539</v>
      </c>
      <c r="H200" s="1511">
        <f t="shared" si="135"/>
        <v>42939.977388064966</v>
      </c>
      <c r="I200" s="1513">
        <f t="shared" si="138"/>
        <v>30616.226317812027</v>
      </c>
      <c r="J200" s="1506">
        <f t="shared" si="170"/>
        <v>0.2</v>
      </c>
      <c r="K200" s="1514">
        <f t="shared" si="164"/>
        <v>4238.8857693832651</v>
      </c>
      <c r="L200" s="1514">
        <f t="shared" si="140"/>
        <v>0</v>
      </c>
      <c r="M200" s="1513">
        <f t="shared" si="165"/>
        <v>4238.8857693832651</v>
      </c>
      <c r="N200" s="1456">
        <f t="shared" si="169"/>
        <v>0.5</v>
      </c>
      <c r="O200" s="530">
        <f t="shared" si="141"/>
        <v>751.91700000000026</v>
      </c>
      <c r="P200" s="1483">
        <f t="shared" si="168"/>
        <v>4990.8027693832655</v>
      </c>
      <c r="Q200" s="1366">
        <f t="shared" si="142"/>
        <v>61903.072540347093</v>
      </c>
      <c r="R200" s="1366">
        <f t="shared" si="166"/>
        <v>37949.174618681704</v>
      </c>
      <c r="S200" s="576">
        <f t="shared" si="143"/>
        <v>1.0144100992852307</v>
      </c>
      <c r="T200" s="135" t="str">
        <f t="shared" si="144"/>
        <v>No</v>
      </c>
      <c r="U200" s="1091">
        <f t="shared" si="145"/>
        <v>1</v>
      </c>
      <c r="V200" s="1496">
        <f t="shared" si="136"/>
        <v>59712.818303024556</v>
      </c>
      <c r="W200" s="1493">
        <f t="shared" si="137"/>
        <v>0.38518297657395228</v>
      </c>
      <c r="X200" s="527">
        <f t="shared" si="146"/>
        <v>24492.981054249623</v>
      </c>
      <c r="Y200" s="1511">
        <f t="shared" si="147"/>
        <v>11448.976853728065</v>
      </c>
      <c r="Z200" s="1533">
        <f t="shared" si="148"/>
        <v>3757.3205700711787</v>
      </c>
      <c r="AA200" s="1533">
        <f t="shared" si="149"/>
        <v>0</v>
      </c>
      <c r="AB200" s="1533">
        <f t="shared" si="150"/>
        <v>20013.539824975691</v>
      </c>
      <c r="AC200" s="1533">
        <f t="shared" si="151"/>
        <v>59712.818303024556</v>
      </c>
      <c r="AD200" s="1489">
        <f t="shared" si="152"/>
        <v>539.08313258423368</v>
      </c>
      <c r="AE200" s="1456">
        <f t="shared" si="153"/>
        <v>0.41017961888777593</v>
      </c>
      <c r="AF200" s="1506">
        <f t="shared" si="154"/>
        <v>0.19173398910143477</v>
      </c>
      <c r="AG200" s="1506">
        <f t="shared" si="155"/>
        <v>6.2923182607190126E-2</v>
      </c>
      <c r="AH200" s="1506">
        <f t="shared" si="167"/>
        <v>0</v>
      </c>
      <c r="AI200" s="1506">
        <f t="shared" si="156"/>
        <v>0.33516320940359923</v>
      </c>
      <c r="AJ200" s="1543">
        <f t="shared" si="157"/>
        <v>1</v>
      </c>
      <c r="AK200" s="1557">
        <f t="shared" si="158"/>
        <v>24492.98105424962</v>
      </c>
      <c r="AL200" s="1558">
        <f t="shared" si="159"/>
        <v>0</v>
      </c>
      <c r="AM200" s="1558">
        <f t="shared" si="160"/>
        <v>0</v>
      </c>
      <c r="AN200" s="1500">
        <f t="shared" si="161"/>
        <v>24492.98105424962</v>
      </c>
      <c r="AO200" s="1186">
        <f t="shared" si="162"/>
        <v>0</v>
      </c>
    </row>
    <row r="201" spans="1:41">
      <c r="A201" s="127">
        <f>'Input data'!A141</f>
        <v>2041</v>
      </c>
      <c r="B201" s="1553">
        <f>'Input data'!B141</f>
        <v>71.818612994947316</v>
      </c>
      <c r="C201" s="1552">
        <f>'Input data'!C141</f>
        <v>5833.433358340184</v>
      </c>
      <c r="D201" s="1511">
        <f>'Input data'!E141</f>
        <v>27637545.123285081</v>
      </c>
      <c r="E201" s="1510">
        <f>'Input data'!J141*C201</f>
        <v>68664.681799995087</v>
      </c>
      <c r="F201" s="1511">
        <f>'Input data'!L141</f>
        <v>96302.226923280192</v>
      </c>
      <c r="G201" s="1511">
        <f>$G$160*(1+((($G$170/$G$160)^(1/($A$170-$A$160)))-1))^(A201-$A$160)</f>
        <v>22650.218174049241</v>
      </c>
      <c r="H201" s="1511">
        <f t="shared" si="135"/>
        <v>42686.581838058657</v>
      </c>
      <c r="I201" s="1513">
        <f t="shared" si="138"/>
        <v>27637.545123285083</v>
      </c>
      <c r="J201" s="1506">
        <f t="shared" si="170"/>
        <v>0.2</v>
      </c>
      <c r="K201" s="1514">
        <f t="shared" si="164"/>
        <v>3826.4806219969578</v>
      </c>
      <c r="L201" s="1514">
        <f t="shared" si="140"/>
        <v>0</v>
      </c>
      <c r="M201" s="1513">
        <f t="shared" si="165"/>
        <v>3826.4806219969578</v>
      </c>
      <c r="N201" s="1456">
        <f t="shared" si="169"/>
        <v>0.5</v>
      </c>
      <c r="O201" s="530">
        <f t="shared" si="141"/>
        <v>751.91700000000026</v>
      </c>
      <c r="P201" s="1483">
        <f t="shared" si="168"/>
        <v>4578.3976219969582</v>
      </c>
      <c r="Q201" s="1366">
        <f t="shared" si="142"/>
        <v>60758.402390110939</v>
      </c>
      <c r="R201" s="1366">
        <f t="shared" si="166"/>
        <v>38108.184216061694</v>
      </c>
      <c r="S201" s="576">
        <f t="shared" si="143"/>
        <v>0.98602315887437075</v>
      </c>
      <c r="T201" s="135" t="str">
        <f t="shared" si="144"/>
        <v>Yes</v>
      </c>
      <c r="U201" s="1091">
        <f t="shared" si="145"/>
        <v>0.98602315887437075</v>
      </c>
      <c r="V201" s="1496">
        <f t="shared" si="136"/>
        <v>58194.04270721849</v>
      </c>
      <c r="W201" s="1493">
        <f t="shared" si="137"/>
        <v>0.39571446511222264</v>
      </c>
      <c r="X201" s="527">
        <f t="shared" si="146"/>
        <v>22650.218174049249</v>
      </c>
      <c r="Y201" s="1511">
        <f t="shared" si="147"/>
        <v>11026.049109709671</v>
      </c>
      <c r="Z201" s="1533">
        <f t="shared" si="148"/>
        <v>3854.8394289695575</v>
      </c>
      <c r="AA201" s="1533">
        <f t="shared" si="149"/>
        <v>0</v>
      </c>
      <c r="AB201" s="1533">
        <f t="shared" si="150"/>
        <v>20662.935994490013</v>
      </c>
      <c r="AC201" s="1533">
        <f t="shared" si="151"/>
        <v>58194.04270721849</v>
      </c>
      <c r="AD201" s="1489">
        <f t="shared" si="152"/>
        <v>0</v>
      </c>
      <c r="AE201" s="1456">
        <f t="shared" si="153"/>
        <v>0.38921884647205779</v>
      </c>
      <c r="AF201" s="1506">
        <f t="shared" si="154"/>
        <v>0.18947040962909389</v>
      </c>
      <c r="AG201" s="1506">
        <f t="shared" si="155"/>
        <v>6.6241134824809075E-2</v>
      </c>
      <c r="AH201" s="1506">
        <f t="shared" si="167"/>
        <v>0</v>
      </c>
      <c r="AI201" s="1506">
        <f t="shared" si="156"/>
        <v>0.35506960907403923</v>
      </c>
      <c r="AJ201" s="1543">
        <f t="shared" si="157"/>
        <v>1</v>
      </c>
      <c r="AK201" s="1557">
        <f t="shared" si="158"/>
        <v>22110.036098628065</v>
      </c>
      <c r="AL201" s="1558">
        <f t="shared" si="159"/>
        <v>512.21186888180227</v>
      </c>
      <c r="AM201" s="1558">
        <f t="shared" si="160"/>
        <v>27.970206539378491</v>
      </c>
      <c r="AN201" s="1500">
        <f t="shared" si="161"/>
        <v>22650.218174049245</v>
      </c>
      <c r="AO201" s="1186">
        <f t="shared" si="162"/>
        <v>0</v>
      </c>
    </row>
    <row r="202" spans="1:41">
      <c r="A202" s="127">
        <f>'Input data'!A142</f>
        <v>2042</v>
      </c>
      <c r="B202" s="1553">
        <f>'Input data'!B142</f>
        <v>72.264673338395411</v>
      </c>
      <c r="C202" s="1552">
        <f>'Input data'!C142</f>
        <v>6025.8165210195993</v>
      </c>
      <c r="D202" s="1511">
        <f>'Input data'!E142</f>
        <v>24658863.928758133</v>
      </c>
      <c r="E202" s="1510">
        <f>'Input data'!J142*C202</f>
        <v>70929.202166919684</v>
      </c>
      <c r="F202" s="1511">
        <f>'Input data'!L142</f>
        <v>95588.066095677816</v>
      </c>
      <c r="G202" s="1511">
        <f t="shared" ref="G202:G209" si="172">$G$160*(1+((($G$170/$G$160)^(1/($A$170-$A$160)))-1))^(A202-$A$160)</f>
        <v>21417.490590039302</v>
      </c>
      <c r="H202" s="1511">
        <f t="shared" si="135"/>
        <v>42423.357228397101</v>
      </c>
      <c r="I202" s="1513">
        <f t="shared" si="138"/>
        <v>24658.863928758132</v>
      </c>
      <c r="J202" s="1506">
        <f t="shared" si="170"/>
        <v>0.2</v>
      </c>
      <c r="K202" s="1514">
        <f t="shared" si="164"/>
        <v>3414.0754746106495</v>
      </c>
      <c r="L202" s="1514">
        <f t="shared" si="140"/>
        <v>0</v>
      </c>
      <c r="M202" s="530">
        <f t="shared" si="165"/>
        <v>3414.0754746106495</v>
      </c>
      <c r="N202" s="649">
        <f t="shared" si="169"/>
        <v>0.5</v>
      </c>
      <c r="O202" s="530">
        <f t="shared" si="141"/>
        <v>751.91700000000026</v>
      </c>
      <c r="P202" s="1483">
        <f t="shared" si="168"/>
        <v>4165.9924746106499</v>
      </c>
      <c r="Q202" s="1366">
        <f t="shared" si="142"/>
        <v>59674.855343825759</v>
      </c>
      <c r="R202" s="1366">
        <f t="shared" si="166"/>
        <v>38257.36475378646</v>
      </c>
      <c r="S202" s="576">
        <f t="shared" si="143"/>
        <v>0.95768475455759994</v>
      </c>
      <c r="T202" s="135" t="str">
        <f t="shared" si="144"/>
        <v>Yes</v>
      </c>
      <c r="U202" s="1091">
        <f t="shared" si="145"/>
        <v>0.95768475455759994</v>
      </c>
      <c r="V202" s="1496">
        <f t="shared" si="136"/>
        <v>57330.701341891356</v>
      </c>
      <c r="W202" s="1493">
        <f t="shared" si="137"/>
        <v>0.40023160124918911</v>
      </c>
      <c r="X202" s="527">
        <f t="shared" si="146"/>
        <v>21417.490590039295</v>
      </c>
      <c r="Y202" s="1511">
        <f t="shared" si="147"/>
        <v>10611.651452510981</v>
      </c>
      <c r="Z202" s="1533">
        <f t="shared" si="148"/>
        <v>3957.1719651903718</v>
      </c>
      <c r="AA202" s="1533">
        <f t="shared" si="149"/>
        <v>0</v>
      </c>
      <c r="AB202" s="1533">
        <f t="shared" si="150"/>
        <v>21344.387334150706</v>
      </c>
      <c r="AC202" s="1533">
        <f t="shared" si="151"/>
        <v>57330.701341891356</v>
      </c>
      <c r="AD202" s="1489">
        <f t="shared" si="152"/>
        <v>0</v>
      </c>
      <c r="AE202" s="1456">
        <f t="shared" si="153"/>
        <v>0.37357803216667795</v>
      </c>
      <c r="AF202" s="1506">
        <f t="shared" si="154"/>
        <v>0.18509544108362552</v>
      </c>
      <c r="AG202" s="1506">
        <f t="shared" si="155"/>
        <v>6.902360990827229E-2</v>
      </c>
      <c r="AH202" s="1506">
        <f t="shared" si="167"/>
        <v>0</v>
      </c>
      <c r="AI202" s="1506">
        <f t="shared" si="156"/>
        <v>0.37230291684142425</v>
      </c>
      <c r="AJ202" s="1543">
        <f t="shared" si="157"/>
        <v>1</v>
      </c>
      <c r="AK202" s="1557">
        <f t="shared" si="158"/>
        <v>19727.091143006503</v>
      </c>
      <c r="AL202" s="1558">
        <f t="shared" si="159"/>
        <v>1601.8768913479221</v>
      </c>
      <c r="AM202" s="1558">
        <f t="shared" si="160"/>
        <v>88.522555684867413</v>
      </c>
      <c r="AN202" s="1500">
        <f t="shared" si="161"/>
        <v>21417.490590039291</v>
      </c>
      <c r="AO202" s="1186">
        <f t="shared" si="162"/>
        <v>0</v>
      </c>
    </row>
    <row r="203" spans="1:41">
      <c r="A203" s="127">
        <f>'Input data'!A143</f>
        <v>2043</v>
      </c>
      <c r="B203" s="1553">
        <f>'Input data'!B143</f>
        <v>72.713504131197794</v>
      </c>
      <c r="C203" s="1552">
        <f>'Input data'!C143</f>
        <v>6229.3040338992396</v>
      </c>
      <c r="D203" s="1511">
        <f>'Input data'!E143</f>
        <v>21680182.734231193</v>
      </c>
      <c r="E203" s="1510">
        <f>'Input data'!J143*C203</f>
        <v>73324.430579390755</v>
      </c>
      <c r="F203" s="1511">
        <f>'Input data'!L143</f>
        <v>95004.613313621943</v>
      </c>
      <c r="G203" s="1511">
        <f t="shared" si="172"/>
        <v>20251.853631148377</v>
      </c>
      <c r="H203" s="1511">
        <f t="shared" si="135"/>
        <v>42168.043200758366</v>
      </c>
      <c r="I203" s="1513">
        <f t="shared" si="138"/>
        <v>21680.182734231192</v>
      </c>
      <c r="J203" s="1506">
        <f t="shared" si="170"/>
        <v>0.2</v>
      </c>
      <c r="K203" s="1514">
        <f t="shared" si="164"/>
        <v>3001.6703272243431</v>
      </c>
      <c r="L203" s="1514">
        <f t="shared" si="140"/>
        <v>0</v>
      </c>
      <c r="M203" s="530">
        <f t="shared" si="165"/>
        <v>3001.6703272243431</v>
      </c>
      <c r="N203" s="649">
        <f t="shared" si="169"/>
        <v>0.5</v>
      </c>
      <c r="O203" s="530">
        <f t="shared" si="141"/>
        <v>751.91700000000026</v>
      </c>
      <c r="P203" s="1483">
        <f t="shared" si="168"/>
        <v>3753.5873272243434</v>
      </c>
      <c r="Q203" s="1366">
        <f t="shared" si="142"/>
        <v>58666.309504682402</v>
      </c>
      <c r="R203" s="1366">
        <f t="shared" si="166"/>
        <v>38414.455873534025</v>
      </c>
      <c r="S203" s="576">
        <f t="shared" si="143"/>
        <v>0.92963322318252739</v>
      </c>
      <c r="T203" s="135" t="str">
        <f t="shared" si="144"/>
        <v>Yes</v>
      </c>
      <c r="U203" s="1091">
        <f t="shared" si="145"/>
        <v>0.92963322318252739</v>
      </c>
      <c r="V203" s="1496">
        <f t="shared" si="136"/>
        <v>56590.157440087933</v>
      </c>
      <c r="W203" s="1493">
        <f t="shared" si="137"/>
        <v>0.40434305802312098</v>
      </c>
      <c r="X203" s="527">
        <f t="shared" si="146"/>
        <v>20251.853631148377</v>
      </c>
      <c r="Y203" s="1511">
        <f t="shared" si="147"/>
        <v>10207.720652640341</v>
      </c>
      <c r="Z203" s="1533">
        <f t="shared" si="148"/>
        <v>4065.4111322371223</v>
      </c>
      <c r="AA203" s="1533">
        <f t="shared" si="149"/>
        <v>0</v>
      </c>
      <c r="AB203" s="1533">
        <f t="shared" si="150"/>
        <v>22065.172024062096</v>
      </c>
      <c r="AC203" s="1533">
        <f t="shared" si="151"/>
        <v>56590.157440087933</v>
      </c>
      <c r="AD203" s="1489">
        <f t="shared" si="152"/>
        <v>0</v>
      </c>
      <c r="AE203" s="1456">
        <f t="shared" si="153"/>
        <v>0.35786883350853083</v>
      </c>
      <c r="AF203" s="1506">
        <f t="shared" si="154"/>
        <v>0.18037978889610382</v>
      </c>
      <c r="AG203" s="1506">
        <f t="shared" si="155"/>
        <v>7.1839544474517111E-2</v>
      </c>
      <c r="AH203" s="1506">
        <f t="shared" si="167"/>
        <v>0</v>
      </c>
      <c r="AI203" s="1506">
        <f t="shared" si="156"/>
        <v>0.38991183312084826</v>
      </c>
      <c r="AJ203" s="1543">
        <f t="shared" si="157"/>
        <v>1</v>
      </c>
      <c r="AK203" s="1557">
        <f t="shared" si="158"/>
        <v>17344.146187384951</v>
      </c>
      <c r="AL203" s="1558">
        <f t="shared" si="159"/>
        <v>2753.743941641068</v>
      </c>
      <c r="AM203" s="1558">
        <f t="shared" si="160"/>
        <v>153.96350212235433</v>
      </c>
      <c r="AN203" s="1500">
        <f t="shared" si="161"/>
        <v>20251.853631148373</v>
      </c>
      <c r="AO203" s="1186">
        <f t="shared" si="162"/>
        <v>0</v>
      </c>
    </row>
    <row r="204" spans="1:41">
      <c r="A204" s="127">
        <f>'Input data'!A144</f>
        <v>2044</v>
      </c>
      <c r="B204" s="1553">
        <f>'Input data'!B144</f>
        <v>73.165122580420132</v>
      </c>
      <c r="C204" s="1552">
        <f>'Input data'!C144</f>
        <v>6443.2712061240654</v>
      </c>
      <c r="D204" s="1511">
        <f>'Input data'!E144</f>
        <v>18701501.539704241</v>
      </c>
      <c r="E204" s="1510">
        <f>'Input data'!J144*C204</f>
        <v>75843.013872273834</v>
      </c>
      <c r="F204" s="1511">
        <f>'Input data'!L144</f>
        <v>94544.515411978078</v>
      </c>
      <c r="G204" s="1511">
        <f t="shared" si="172"/>
        <v>19149.655921324487</v>
      </c>
      <c r="H204" s="1511">
        <f t="shared" si="135"/>
        <v>41920.071832687594</v>
      </c>
      <c r="I204" s="1513">
        <f t="shared" si="138"/>
        <v>18701.501539704241</v>
      </c>
      <c r="J204" s="1506">
        <f t="shared" si="170"/>
        <v>0.2</v>
      </c>
      <c r="K204" s="1514">
        <f t="shared" si="164"/>
        <v>2589.2651798380343</v>
      </c>
      <c r="L204" s="1514">
        <f t="shared" si="140"/>
        <v>0</v>
      </c>
      <c r="M204" s="530">
        <f t="shared" si="165"/>
        <v>2589.2651798380343</v>
      </c>
      <c r="N204" s="649">
        <f t="shared" si="169"/>
        <v>0.5</v>
      </c>
      <c r="O204" s="530">
        <f t="shared" si="141"/>
        <v>751.91700000000026</v>
      </c>
      <c r="P204" s="1483">
        <f t="shared" si="168"/>
        <v>3341.1821798380347</v>
      </c>
      <c r="Q204" s="1366">
        <f t="shared" si="142"/>
        <v>57728.545574174052</v>
      </c>
      <c r="R204" s="1366">
        <f t="shared" si="166"/>
        <v>38578.889652849568</v>
      </c>
      <c r="S204" s="576">
        <f t="shared" si="143"/>
        <v>0.90206418579496483</v>
      </c>
      <c r="T204" s="135" t="str">
        <f t="shared" si="144"/>
        <v>Yes</v>
      </c>
      <c r="U204" s="1091">
        <f t="shared" si="145"/>
        <v>0.90206418579496483</v>
      </c>
      <c r="V204" s="1496">
        <f t="shared" si="136"/>
        <v>55965.625759128525</v>
      </c>
      <c r="W204" s="1493">
        <f t="shared" si="137"/>
        <v>0.40805000147012127</v>
      </c>
      <c r="X204" s="527">
        <f t="shared" si="146"/>
        <v>19149.655921324484</v>
      </c>
      <c r="Y204" s="1511">
        <f t="shared" si="147"/>
        <v>9813.6678823017919</v>
      </c>
      <c r="Z204" s="1533">
        <f t="shared" si="148"/>
        <v>4179.2246442763708</v>
      </c>
      <c r="AA204" s="1533">
        <f t="shared" si="149"/>
        <v>0</v>
      </c>
      <c r="AB204" s="1533">
        <f t="shared" si="150"/>
        <v>22823.077311225876</v>
      </c>
      <c r="AC204" s="1533">
        <f t="shared" si="151"/>
        <v>55965.625759128525</v>
      </c>
      <c r="AD204" s="1489">
        <f t="shared" si="152"/>
        <v>0</v>
      </c>
      <c r="AE204" s="1456">
        <f t="shared" si="153"/>
        <v>0.34216817308079495</v>
      </c>
      <c r="AF204" s="1506">
        <f t="shared" si="154"/>
        <v>0.17535170471494441</v>
      </c>
      <c r="AG204" s="1506">
        <f t="shared" si="155"/>
        <v>7.4674848848530914E-2</v>
      </c>
      <c r="AH204" s="1506">
        <f t="shared" si="167"/>
        <v>0</v>
      </c>
      <c r="AI204" s="1506">
        <f t="shared" si="156"/>
        <v>0.40780527335572969</v>
      </c>
      <c r="AJ204" s="1543">
        <f t="shared" si="157"/>
        <v>1</v>
      </c>
      <c r="AK204" s="1557">
        <f t="shared" si="158"/>
        <v>14961.201231763394</v>
      </c>
      <c r="AL204" s="1558">
        <f t="shared" si="159"/>
        <v>3964.279971220576</v>
      </c>
      <c r="AM204" s="1558">
        <f t="shared" si="160"/>
        <v>224.17471834051452</v>
      </c>
      <c r="AN204" s="1500">
        <f t="shared" si="161"/>
        <v>19149.655921324484</v>
      </c>
      <c r="AO204" s="1186">
        <f t="shared" si="162"/>
        <v>0</v>
      </c>
    </row>
    <row r="205" spans="1:41">
      <c r="A205" s="127">
        <f>'Input data'!A145</f>
        <v>2045</v>
      </c>
      <c r="B205" s="1553">
        <f>'Input data'!B145</f>
        <v>73.619545999999971</v>
      </c>
      <c r="C205" s="1552">
        <f>'Input data'!C145</f>
        <v>6671.9888838459592</v>
      </c>
      <c r="D205" s="1511">
        <f>'Input data'!E145</f>
        <v>15722820.345177298</v>
      </c>
      <c r="E205" s="1510">
        <f>'Input data'!J145*C205</f>
        <v>78535.223690759914</v>
      </c>
      <c r="F205" s="1511">
        <f>'Input data'!L145</f>
        <v>94258.044035937215</v>
      </c>
      <c r="G205" s="1511">
        <f t="shared" si="172"/>
        <v>18107.444808958157</v>
      </c>
      <c r="H205" s="1511">
        <f t="shared" si="135"/>
        <v>41711.7420037259</v>
      </c>
      <c r="I205" s="1513">
        <f t="shared" si="138"/>
        <v>15722.820345177299</v>
      </c>
      <c r="J205" s="1506">
        <f t="shared" si="170"/>
        <v>0.2</v>
      </c>
      <c r="K205" s="1514">
        <f t="shared" si="164"/>
        <v>2176.8600324517274</v>
      </c>
      <c r="L205" s="1514">
        <f t="shared" si="140"/>
        <v>0</v>
      </c>
      <c r="M205" s="530">
        <f t="shared" si="165"/>
        <v>2176.8600324517274</v>
      </c>
      <c r="N205" s="649">
        <f t="shared" si="169"/>
        <v>0.5</v>
      </c>
      <c r="O205" s="530">
        <f t="shared" si="141"/>
        <v>751.91700000000026</v>
      </c>
      <c r="P205" s="1483">
        <f t="shared" si="168"/>
        <v>2928.7770324517278</v>
      </c>
      <c r="Q205" s="1366">
        <f t="shared" si="142"/>
        <v>56890.40978023233</v>
      </c>
      <c r="R205" s="1366">
        <f t="shared" si="166"/>
        <v>38782.964971274174</v>
      </c>
      <c r="S205" s="576">
        <f t="shared" si="143"/>
        <v>0.87522185008891717</v>
      </c>
      <c r="T205" s="135" t="str">
        <f t="shared" si="144"/>
        <v>Yes</v>
      </c>
      <c r="U205" s="1091">
        <f t="shared" si="145"/>
        <v>0.87522185008891717</v>
      </c>
      <c r="V205" s="1496">
        <f t="shared" si="136"/>
        <v>55475.079064663048</v>
      </c>
      <c r="W205" s="1493">
        <f t="shared" si="137"/>
        <v>0.41145522769905574</v>
      </c>
      <c r="X205" s="527">
        <f t="shared" si="146"/>
        <v>18107.444808958157</v>
      </c>
      <c r="Y205" s="1511">
        <f t="shared" si="147"/>
        <v>9433.5188013976094</v>
      </c>
      <c r="Z205" s="1533">
        <f t="shared" si="148"/>
        <v>4300.8842516652903</v>
      </c>
      <c r="AA205" s="1533">
        <f t="shared" si="149"/>
        <v>0</v>
      </c>
      <c r="AB205" s="1533">
        <f t="shared" si="150"/>
        <v>23633.231202641993</v>
      </c>
      <c r="AC205" s="1533">
        <f t="shared" si="151"/>
        <v>55475.079064663048</v>
      </c>
      <c r="AD205" s="1489">
        <f t="shared" si="152"/>
        <v>0</v>
      </c>
      <c r="AE205" s="1456">
        <f t="shared" si="153"/>
        <v>0.32640683193712433</v>
      </c>
      <c r="AF205" s="1506">
        <f t="shared" si="154"/>
        <v>0.17004966843583366</v>
      </c>
      <c r="AG205" s="1506">
        <f t="shared" si="155"/>
        <v>7.7528222116674747E-2</v>
      </c>
      <c r="AH205" s="1506">
        <f t="shared" si="167"/>
        <v>0</v>
      </c>
      <c r="AI205" s="1506">
        <f t="shared" si="156"/>
        <v>0.42601527751036727</v>
      </c>
      <c r="AJ205" s="1543">
        <f t="shared" si="157"/>
        <v>1</v>
      </c>
      <c r="AK205" s="1557">
        <f t="shared" si="158"/>
        <v>12578.256276141838</v>
      </c>
      <c r="AL205" s="1558">
        <f t="shared" si="159"/>
        <v>5230.1027897249669</v>
      </c>
      <c r="AM205" s="1558">
        <f t="shared" si="160"/>
        <v>299.08574309135003</v>
      </c>
      <c r="AN205" s="1500">
        <f t="shared" si="161"/>
        <v>18107.444808958153</v>
      </c>
      <c r="AO205" s="1186">
        <f t="shared" si="162"/>
        <v>0</v>
      </c>
    </row>
    <row r="206" spans="1:41">
      <c r="A206" s="127">
        <f>'Input data'!A146</f>
        <v>2046</v>
      </c>
      <c r="B206" s="1553">
        <f>'Input data'!B146</f>
        <v>73.995362001779526</v>
      </c>
      <c r="C206" s="1552">
        <f>'Input data'!C146</f>
        <v>6912.9368583667201</v>
      </c>
      <c r="D206" s="1511">
        <f>'Input data'!E146</f>
        <v>14231175.794576555</v>
      </c>
      <c r="E206" s="1510">
        <f>'Input data'!J146*C206</f>
        <v>81371.394944378015</v>
      </c>
      <c r="F206" s="1511">
        <f>'Input data'!L146</f>
        <v>95602.570738954571</v>
      </c>
      <c r="G206" s="1511">
        <f t="shared" si="172"/>
        <v>17121.955551397077</v>
      </c>
      <c r="H206" s="1511">
        <f t="shared" si="135"/>
        <v>42924.809317690022</v>
      </c>
      <c r="I206" s="1513">
        <f t="shared" si="138"/>
        <v>14231.175794576555</v>
      </c>
      <c r="J206" s="1506">
        <f t="shared" si="170"/>
        <v>0.2</v>
      </c>
      <c r="K206" s="1514">
        <f t="shared" si="164"/>
        <v>1970.3384712088578</v>
      </c>
      <c r="L206" s="1514">
        <f t="shared" si="140"/>
        <v>0</v>
      </c>
      <c r="M206" s="530">
        <f t="shared" si="165"/>
        <v>1970.3384712088578</v>
      </c>
      <c r="N206" s="649">
        <f t="shared" si="169"/>
        <v>0.5</v>
      </c>
      <c r="O206" s="530">
        <f t="shared" si="141"/>
        <v>751.91700000000026</v>
      </c>
      <c r="P206" s="1483">
        <f t="shared" si="168"/>
        <v>2722.2554712088581</v>
      </c>
      <c r="Q206" s="1366">
        <f t="shared" si="142"/>
        <v>57324.509397878239</v>
      </c>
      <c r="R206" s="1366">
        <f t="shared" si="166"/>
        <v>40202.553846481162</v>
      </c>
      <c r="S206" s="576">
        <f t="shared" si="143"/>
        <v>0.87511822443456977</v>
      </c>
      <c r="T206" s="135" t="str">
        <f t="shared" si="144"/>
        <v>Yes</v>
      </c>
      <c r="U206" s="1091">
        <f t="shared" si="145"/>
        <v>0.87511822443456977</v>
      </c>
      <c r="V206" s="1496">
        <f t="shared" si="136"/>
        <v>55400.016892473417</v>
      </c>
      <c r="W206" s="1493">
        <f t="shared" si="137"/>
        <v>0.42051749796828497</v>
      </c>
      <c r="X206" s="527">
        <f t="shared" si="146"/>
        <v>17121.955551397077</v>
      </c>
      <c r="Y206" s="1511">
        <f t="shared" si="147"/>
        <v>9362.3052134094014</v>
      </c>
      <c r="Z206" s="1533">
        <f t="shared" si="148"/>
        <v>4429.0494038884372</v>
      </c>
      <c r="AA206" s="1533">
        <f t="shared" si="149"/>
        <v>0</v>
      </c>
      <c r="AB206" s="1533">
        <f t="shared" si="150"/>
        <v>24486.706723778501</v>
      </c>
      <c r="AC206" s="1533">
        <f t="shared" si="151"/>
        <v>55400.016892473417</v>
      </c>
      <c r="AD206" s="1489">
        <f t="shared" si="152"/>
        <v>0</v>
      </c>
      <c r="AE206" s="649">
        <f t="shared" si="153"/>
        <v>0.30906047528161035</v>
      </c>
      <c r="AF206" s="417">
        <f t="shared" si="154"/>
        <v>0.1689946274128547</v>
      </c>
      <c r="AG206" s="417">
        <f t="shared" si="155"/>
        <v>7.9946715765174481E-2</v>
      </c>
      <c r="AH206" s="417">
        <f t="shared" si="167"/>
        <v>0</v>
      </c>
      <c r="AI206" s="417">
        <f t="shared" si="156"/>
        <v>0.44199818154036047</v>
      </c>
      <c r="AJ206" s="525">
        <f t="shared" si="157"/>
        <v>1</v>
      </c>
      <c r="AK206" s="1499">
        <f t="shared" si="158"/>
        <v>11384.940635661244</v>
      </c>
      <c r="AL206" s="1500">
        <f t="shared" si="159"/>
        <v>5423.479753945332</v>
      </c>
      <c r="AM206" s="1500">
        <f t="shared" si="160"/>
        <v>313.53516179049882</v>
      </c>
      <c r="AN206" s="1500">
        <f t="shared" si="161"/>
        <v>17121.955551397074</v>
      </c>
      <c r="AO206" s="1186">
        <f t="shared" si="162"/>
        <v>0</v>
      </c>
    </row>
    <row r="207" spans="1:41">
      <c r="A207" s="127">
        <f>'Input data'!A147</f>
        <v>2047</v>
      </c>
      <c r="B207" s="1553">
        <f>'Input data'!B147</f>
        <v>74.373096484110363</v>
      </c>
      <c r="C207" s="1552">
        <f>'Input data'!C147</f>
        <v>7164.8581835001878</v>
      </c>
      <c r="D207" s="1511">
        <f>'Input data'!E147</f>
        <v>12739531.243975813</v>
      </c>
      <c r="E207" s="1510">
        <f>'Input data'!J147*C207</f>
        <v>84336.732262270089</v>
      </c>
      <c r="F207" s="1511">
        <f>'Input data'!L147</f>
        <v>97076.263506245901</v>
      </c>
      <c r="G207" s="1511">
        <f t="shared" si="172"/>
        <v>16190.101088088571</v>
      </c>
      <c r="H207" s="1511">
        <f t="shared" si="135"/>
        <v>44158.358244710696</v>
      </c>
      <c r="I207" s="1513">
        <f t="shared" si="138"/>
        <v>12739.531243975813</v>
      </c>
      <c r="J207" s="1506">
        <f t="shared" si="170"/>
        <v>0.2</v>
      </c>
      <c r="K207" s="1514">
        <f t="shared" si="164"/>
        <v>1763.8169099659876</v>
      </c>
      <c r="L207" s="1514">
        <f t="shared" si="140"/>
        <v>0</v>
      </c>
      <c r="M207" s="530">
        <f t="shared" si="165"/>
        <v>1763.8169099659876</v>
      </c>
      <c r="N207" s="649">
        <f t="shared" si="169"/>
        <v>0.5</v>
      </c>
      <c r="O207" s="530">
        <f t="shared" si="141"/>
        <v>751.91700000000026</v>
      </c>
      <c r="P207" s="1483">
        <f t="shared" si="168"/>
        <v>2515.733909965988</v>
      </c>
      <c r="Q207" s="1366">
        <f t="shared" si="142"/>
        <v>57832.725422833282</v>
      </c>
      <c r="R207" s="1366">
        <f t="shared" si="166"/>
        <v>41642.624334744709</v>
      </c>
      <c r="S207" s="576">
        <f t="shared" si="143"/>
        <v>0.87409031195622455</v>
      </c>
      <c r="T207" s="135" t="str">
        <f t="shared" si="144"/>
        <v>Yes</v>
      </c>
      <c r="U207" s="1091">
        <f t="shared" si="145"/>
        <v>0.87409031195622455</v>
      </c>
      <c r="V207" s="1496">
        <f t="shared" si="136"/>
        <v>55433.6391715012</v>
      </c>
      <c r="W207" s="1493">
        <f t="shared" si="137"/>
        <v>0.4289681414454668</v>
      </c>
      <c r="X207" s="527">
        <f t="shared" si="146"/>
        <v>16190.10108808857</v>
      </c>
      <c r="Y207" s="1511">
        <f t="shared" si="147"/>
        <v>9301.4350037551649</v>
      </c>
      <c r="Z207" s="1533">
        <f t="shared" si="148"/>
        <v>4563.0515055795049</v>
      </c>
      <c r="AA207" s="1533">
        <f t="shared" si="149"/>
        <v>0</v>
      </c>
      <c r="AB207" s="1533">
        <f t="shared" si="150"/>
        <v>25379.051574077963</v>
      </c>
      <c r="AC207" s="1533">
        <f t="shared" si="151"/>
        <v>55433.6391715012</v>
      </c>
      <c r="AD207" s="1489">
        <f t="shared" si="152"/>
        <v>0</v>
      </c>
      <c r="AE207" s="649">
        <f t="shared" si="153"/>
        <v>0.2920627498043103</v>
      </c>
      <c r="AF207" s="417">
        <f t="shared" si="154"/>
        <v>0.16779405326390864</v>
      </c>
      <c r="AG207" s="417">
        <f t="shared" si="155"/>
        <v>8.2315568196096353E-2</v>
      </c>
      <c r="AH207" s="417">
        <f t="shared" si="167"/>
        <v>0</v>
      </c>
      <c r="AI207" s="417">
        <f t="shared" si="156"/>
        <v>0.45782762873568478</v>
      </c>
      <c r="AJ207" s="525">
        <f t="shared" si="157"/>
        <v>1</v>
      </c>
      <c r="AK207" s="1499">
        <f t="shared" si="158"/>
        <v>10191.624995180649</v>
      </c>
      <c r="AL207" s="1500">
        <f t="shared" si="159"/>
        <v>5667.3901997711391</v>
      </c>
      <c r="AM207" s="1500">
        <f t="shared" si="160"/>
        <v>331.08589313678033</v>
      </c>
      <c r="AN207" s="1500">
        <f t="shared" si="161"/>
        <v>16190.10108808857</v>
      </c>
      <c r="AO207" s="1186">
        <f t="shared" si="162"/>
        <v>0</v>
      </c>
    </row>
    <row r="208" spans="1:41">
      <c r="A208" s="127">
        <f>'Input data'!A148</f>
        <v>2048</v>
      </c>
      <c r="B208" s="1553">
        <f>'Input data'!B148</f>
        <v>74.752759240528661</v>
      </c>
      <c r="C208" s="1552">
        <f>'Input data'!C148</f>
        <v>7417.2921302498553</v>
      </c>
      <c r="D208" s="1511">
        <f>'Input data'!E148</f>
        <v>11247886.693375073</v>
      </c>
      <c r="E208" s="1510">
        <f>'Input data'!J148*C208</f>
        <v>87308.103591009291</v>
      </c>
      <c r="F208" s="1511">
        <f>'Input data'!L148</f>
        <v>98555.990284384359</v>
      </c>
      <c r="G208" s="1511">
        <f t="shared" si="172"/>
        <v>15308.962370313993</v>
      </c>
      <c r="H208" s="1511">
        <f t="shared" si="135"/>
        <v>45344.653784582115</v>
      </c>
      <c r="I208" s="1513">
        <f t="shared" si="138"/>
        <v>11247.886693375074</v>
      </c>
      <c r="J208" s="1506">
        <f t="shared" si="170"/>
        <v>0.2</v>
      </c>
      <c r="K208" s="1514">
        <f t="shared" si="164"/>
        <v>1557.295348723118</v>
      </c>
      <c r="L208" s="1514">
        <f t="shared" si="140"/>
        <v>0</v>
      </c>
      <c r="M208" s="530">
        <f t="shared" si="165"/>
        <v>1557.295348723118</v>
      </c>
      <c r="N208" s="649">
        <f t="shared" si="169"/>
        <v>0.5</v>
      </c>
      <c r="O208" s="530">
        <f t="shared" si="141"/>
        <v>751.91700000000026</v>
      </c>
      <c r="P208" s="1483">
        <f t="shared" si="168"/>
        <v>2309.2123487231183</v>
      </c>
      <c r="Q208" s="1366">
        <f t="shared" si="142"/>
        <v>58344.403806172995</v>
      </c>
      <c r="R208" s="1366">
        <f t="shared" si="166"/>
        <v>43035.441435859</v>
      </c>
      <c r="S208" s="576">
        <f t="shared" si="143"/>
        <v>0.87211443811789713</v>
      </c>
      <c r="T208" s="135" t="str">
        <f t="shared" si="144"/>
        <v>Yes</v>
      </c>
      <c r="U208" s="1091">
        <f t="shared" si="145"/>
        <v>0.87211443811789713</v>
      </c>
      <c r="V208" s="1496">
        <f t="shared" si="136"/>
        <v>55520.548848525374</v>
      </c>
      <c r="W208" s="1493">
        <f t="shared" si="137"/>
        <v>0.43665982465073672</v>
      </c>
      <c r="X208" s="527">
        <f t="shared" si="146"/>
        <v>15308.962370313995</v>
      </c>
      <c r="Y208" s="1511">
        <f t="shared" si="147"/>
        <v>9241.0479864735826</v>
      </c>
      <c r="Z208" s="1533">
        <f t="shared" si="148"/>
        <v>4697.3262811853629</v>
      </c>
      <c r="AA208" s="1533">
        <f t="shared" si="149"/>
        <v>0</v>
      </c>
      <c r="AB208" s="1533">
        <f t="shared" si="150"/>
        <v>26273.212210552436</v>
      </c>
      <c r="AC208" s="1533">
        <f t="shared" si="151"/>
        <v>55520.548848525374</v>
      </c>
      <c r="AD208" s="1489">
        <f t="shared" si="152"/>
        <v>0</v>
      </c>
      <c r="AE208" s="649">
        <f t="shared" si="153"/>
        <v>0.27573506904769368</v>
      </c>
      <c r="AF208" s="417">
        <f t="shared" si="154"/>
        <v>0.16644374340904997</v>
      </c>
      <c r="AG208" s="417">
        <f t="shared" si="155"/>
        <v>8.4605184541689263E-2</v>
      </c>
      <c r="AH208" s="417">
        <f t="shared" si="167"/>
        <v>0</v>
      </c>
      <c r="AI208" s="417">
        <f t="shared" si="156"/>
        <v>0.47321600300156708</v>
      </c>
      <c r="AJ208" s="525">
        <f t="shared" si="157"/>
        <v>1</v>
      </c>
      <c r="AK208" s="1499">
        <f t="shared" si="158"/>
        <v>8998.3093547000608</v>
      </c>
      <c r="AL208" s="1500">
        <f t="shared" si="159"/>
        <v>5959.1356047630925</v>
      </c>
      <c r="AM208" s="1500">
        <f t="shared" si="160"/>
        <v>351.51741085084109</v>
      </c>
      <c r="AN208" s="1500">
        <f t="shared" si="161"/>
        <v>15308.962370313995</v>
      </c>
      <c r="AO208" s="1186">
        <f t="shared" si="162"/>
        <v>0</v>
      </c>
    </row>
    <row r="209" spans="1:41">
      <c r="A209" s="127">
        <f>'Input data'!A149</f>
        <v>2049</v>
      </c>
      <c r="B209" s="1553">
        <f>'Input data'!B149</f>
        <v>75.134360114565098</v>
      </c>
      <c r="C209" s="1552">
        <f>'Input data'!C149</f>
        <v>7681.7478089987917</v>
      </c>
      <c r="D209" s="1511">
        <f>'Input data'!E149</f>
        <v>9756242.1427743305</v>
      </c>
      <c r="E209" s="1510">
        <f>'Input data'!J149*C209</f>
        <v>90420.981362302497</v>
      </c>
      <c r="F209" s="1511">
        <f>'Input data'!L149</f>
        <v>100177.22350507682</v>
      </c>
      <c r="G209" s="1511">
        <f t="shared" si="172"/>
        <v>14475.779217222871</v>
      </c>
      <c r="H209" s="1511">
        <f t="shared" si="135"/>
        <v>46564.191163996577</v>
      </c>
      <c r="I209" s="1513">
        <f t="shared" si="138"/>
        <v>9756.2421427743302</v>
      </c>
      <c r="J209" s="1506">
        <f t="shared" si="170"/>
        <v>0.2</v>
      </c>
      <c r="K209" s="1514">
        <f t="shared" si="164"/>
        <v>1350.7737874802481</v>
      </c>
      <c r="L209" s="1514">
        <f t="shared" si="140"/>
        <v>0</v>
      </c>
      <c r="M209" s="530">
        <f t="shared" si="165"/>
        <v>1350.7737874802481</v>
      </c>
      <c r="N209" s="649">
        <f t="shared" si="169"/>
        <v>0.5</v>
      </c>
      <c r="O209" s="530">
        <f t="shared" si="141"/>
        <v>751.91700000000026</v>
      </c>
      <c r="P209" s="1483">
        <f t="shared" si="168"/>
        <v>2102.6907874802482</v>
      </c>
      <c r="Q209" s="1366">
        <f t="shared" si="142"/>
        <v>58937.2795937392</v>
      </c>
      <c r="R209" s="1366">
        <f t="shared" si="166"/>
        <v>44461.500376516327</v>
      </c>
      <c r="S209" s="576">
        <f t="shared" si="143"/>
        <v>0.8695386801458197</v>
      </c>
      <c r="T209" s="135" t="str">
        <f t="shared" si="144"/>
        <v>Yes</v>
      </c>
      <c r="U209" s="1091">
        <f t="shared" si="145"/>
        <v>0.8695386801458197</v>
      </c>
      <c r="V209" s="1496">
        <f t="shared" si="136"/>
        <v>55715.723128560523</v>
      </c>
      <c r="W209" s="1493">
        <f t="shared" si="137"/>
        <v>0.44382843545532147</v>
      </c>
      <c r="X209" s="527">
        <f t="shared" si="146"/>
        <v>14475.779217222876</v>
      </c>
      <c r="Y209" s="1511">
        <f t="shared" si="147"/>
        <v>9191.9925420804138</v>
      </c>
      <c r="Z209" s="1533">
        <f t="shared" si="148"/>
        <v>4837.9956617458229</v>
      </c>
      <c r="AA209" s="1533">
        <f t="shared" si="149"/>
        <v>0</v>
      </c>
      <c r="AB209" s="1533">
        <f t="shared" si="150"/>
        <v>27209.955707511406</v>
      </c>
      <c r="AC209" s="1533">
        <f t="shared" si="151"/>
        <v>55715.723128560523</v>
      </c>
      <c r="AD209" s="1489">
        <f t="shared" si="152"/>
        <v>0</v>
      </c>
      <c r="AE209" s="649">
        <f t="shared" si="153"/>
        <v>0.25981497509815904</v>
      </c>
      <c r="AF209" s="417">
        <f t="shared" si="154"/>
        <v>0.16498022507704818</v>
      </c>
      <c r="AG209" s="417">
        <f t="shared" si="155"/>
        <v>8.6833579285733264E-2</v>
      </c>
      <c r="AH209" s="417">
        <f t="shared" si="167"/>
        <v>0</v>
      </c>
      <c r="AI209" s="417">
        <f t="shared" si="156"/>
        <v>0.48837122053905946</v>
      </c>
      <c r="AJ209" s="525">
        <f t="shared" si="157"/>
        <v>0.99999999999999989</v>
      </c>
      <c r="AK209" s="1499">
        <f t="shared" si="158"/>
        <v>7804.9937142194649</v>
      </c>
      <c r="AL209" s="1500">
        <f t="shared" si="159"/>
        <v>6295.9052189137583</v>
      </c>
      <c r="AM209" s="1500">
        <f t="shared" si="160"/>
        <v>374.88028408965084</v>
      </c>
      <c r="AN209" s="1500">
        <f t="shared" si="161"/>
        <v>14475.779217222875</v>
      </c>
      <c r="AO209" s="1186">
        <f t="shared" si="162"/>
        <v>0</v>
      </c>
    </row>
    <row r="210" spans="1:41" ht="15.75" thickBot="1">
      <c r="A210" s="172">
        <f>'Input data'!A150</f>
        <v>2050</v>
      </c>
      <c r="B210" s="664">
        <f>'Input data'!B150</f>
        <v>75.517908999999989</v>
      </c>
      <c r="C210" s="239">
        <f>'Input data'!C150</f>
        <v>7961.04333606623</v>
      </c>
      <c r="D210" s="667">
        <f>'Input data'!E150</f>
        <v>8264597.5921735875</v>
      </c>
      <c r="E210" s="670">
        <f>'Input data'!J150*C210</f>
        <v>93708.537303406847</v>
      </c>
      <c r="F210" s="667">
        <f>'Input data'!L150</f>
        <v>101973.13489558044</v>
      </c>
      <c r="G210" s="667">
        <f>G177*(1-$C$6)</f>
        <v>13687.941669523079</v>
      </c>
      <c r="H210" s="667">
        <f t="shared" si="135"/>
        <v>47838.614515520399</v>
      </c>
      <c r="I210" s="659">
        <f t="shared" si="138"/>
        <v>8264.5975921735881</v>
      </c>
      <c r="J210" s="651">
        <f t="shared" si="170"/>
        <v>0.2</v>
      </c>
      <c r="K210" s="667">
        <f t="shared" si="164"/>
        <v>1144.2522262373782</v>
      </c>
      <c r="L210" s="667">
        <f t="shared" si="140"/>
        <v>0</v>
      </c>
      <c r="M210" s="659">
        <f t="shared" si="165"/>
        <v>1144.2522262373782</v>
      </c>
      <c r="N210" s="650">
        <f t="shared" si="169"/>
        <v>0.5</v>
      </c>
      <c r="O210" s="659">
        <f t="shared" si="141"/>
        <v>751.91700000000026</v>
      </c>
      <c r="P210" s="1484">
        <f t="shared" si="168"/>
        <v>1896.1692262373786</v>
      </c>
      <c r="Q210" s="1487">
        <f t="shared" si="142"/>
        <v>59630.386958806099</v>
      </c>
      <c r="R210" s="1487">
        <f t="shared" si="166"/>
        <v>45942.445289283016</v>
      </c>
      <c r="S210" s="578">
        <f t="shared" si="143"/>
        <v>0.86653270619765599</v>
      </c>
      <c r="T210" s="1105" t="str">
        <f t="shared" si="144"/>
        <v>Yes</v>
      </c>
      <c r="U210" s="1094">
        <f t="shared" si="145"/>
        <v>0.86653270619765599</v>
      </c>
      <c r="V210" s="1497">
        <f t="shared" si="136"/>
        <v>56030.689606297434</v>
      </c>
      <c r="W210" s="1494">
        <f t="shared" si="137"/>
        <v>0.45053479366234694</v>
      </c>
      <c r="X210" s="670">
        <f t="shared" si="146"/>
        <v>13687.941669523085</v>
      </c>
      <c r="Y210" s="1520">
        <f t="shared" si="147"/>
        <v>9156.9250008350064</v>
      </c>
      <c r="Z210" s="1534">
        <f t="shared" si="148"/>
        <v>4986.5586609286947</v>
      </c>
      <c r="AA210" s="1534">
        <f t="shared" si="149"/>
        <v>0</v>
      </c>
      <c r="AB210" s="1534">
        <f t="shared" si="150"/>
        <v>28199.26427501065</v>
      </c>
      <c r="AC210" s="1534">
        <f t="shared" si="151"/>
        <v>56030.689606297434</v>
      </c>
      <c r="AD210" s="1490">
        <f t="shared" si="152"/>
        <v>0</v>
      </c>
      <c r="AE210" s="650">
        <f t="shared" si="153"/>
        <v>0.24429364988548458</v>
      </c>
      <c r="AF210" s="651">
        <f t="shared" si="154"/>
        <v>0.1634269552128774</v>
      </c>
      <c r="AG210" s="651">
        <f t="shared" si="155"/>
        <v>8.8996917510153983E-2</v>
      </c>
      <c r="AH210" s="651">
        <f t="shared" si="167"/>
        <v>0</v>
      </c>
      <c r="AI210" s="651">
        <f>AB210/AC210</f>
        <v>0.50328247739148402</v>
      </c>
      <c r="AJ210" s="652">
        <f t="shared" si="157"/>
        <v>1</v>
      </c>
      <c r="AK210" s="1501">
        <f t="shared" si="158"/>
        <v>6611.6780737388708</v>
      </c>
      <c r="AL210" s="1502">
        <f t="shared" si="159"/>
        <v>6675.1527921738043</v>
      </c>
      <c r="AM210" s="1502">
        <f t="shared" si="160"/>
        <v>401.11080361040882</v>
      </c>
      <c r="AN210" s="1502">
        <f t="shared" si="161"/>
        <v>13687.941669523083</v>
      </c>
      <c r="AO210" s="1187">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1" t="s">
        <v>556</v>
      </c>
      <c r="B4" s="1897" t="s">
        <v>557</v>
      </c>
      <c r="C4" s="579">
        <v>0.5</v>
      </c>
      <c r="D4" s="116">
        <f>2017+10</f>
        <v>2027</v>
      </c>
      <c r="E4" s="579">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681"/>
      <c r="B28" s="68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782</v>
      </c>
      <c r="R94" s="1924"/>
      <c r="S94" s="1924"/>
      <c r="T94" s="1924"/>
      <c r="U94" s="1925"/>
      <c r="V94" s="1916" t="s">
        <v>599</v>
      </c>
      <c r="W94" s="1781" t="s">
        <v>608</v>
      </c>
      <c r="X94" s="1783"/>
      <c r="Y94" s="1866" t="s">
        <v>594</v>
      </c>
      <c r="Z94" s="1846" t="s">
        <v>770</v>
      </c>
      <c r="AA94" s="1918"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912" t="s">
        <v>646</v>
      </c>
      <c r="BW94" s="1913"/>
      <c r="BX94" s="1914"/>
      <c r="BY94" s="1912" t="s">
        <v>650</v>
      </c>
      <c r="BZ94" s="1913"/>
      <c r="CA94" s="1914"/>
      <c r="CB94" s="1910" t="s">
        <v>647</v>
      </c>
      <c r="CC94" s="1911"/>
      <c r="CD94" s="1812" t="s">
        <v>651</v>
      </c>
      <c r="CE94" s="1811"/>
      <c r="CG94" s="1802" t="s">
        <v>742</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17"/>
      <c r="W95" s="1597" t="s">
        <v>605</v>
      </c>
      <c r="X95" s="1598" t="s">
        <v>576</v>
      </c>
      <c r="Y95" s="1867"/>
      <c r="Z95" s="1847"/>
      <c r="AA95" s="1919"/>
      <c r="AB95" s="1840"/>
      <c r="AC95" s="1849"/>
      <c r="AD95" s="1840"/>
      <c r="AE95" s="1840"/>
      <c r="AF95" s="1896"/>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805" t="s">
        <v>743</v>
      </c>
    </row>
    <row r="96" spans="1:91" ht="30.7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1"/>
      <c r="AC96" s="1849"/>
      <c r="AD96" s="1841"/>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805"/>
    </row>
    <row r="97" spans="1:91">
      <c r="A97" s="127">
        <f>'Input data'!A117</f>
        <v>2017</v>
      </c>
      <c r="B97" s="662">
        <f>'Input data'!B117</f>
        <v>56.521948041648095</v>
      </c>
      <c r="C97" s="236">
        <f>'Input data'!C117</f>
        <v>3186.4145045894702</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3234.8901062179734</v>
      </c>
      <c r="D98" s="236">
        <f>'Input data'!D118</f>
        <v>48329934.380163118</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108.67487596310224</v>
      </c>
      <c r="BW98" s="114">
        <f t="shared" ref="BW98:BW130" si="59">((AK98-AM98*AK98)+(AC138-AC138*AE138))/(AK98+AC138)</f>
        <v>0.31162824179158932</v>
      </c>
      <c r="BX98" s="1695">
        <f t="shared" si="25"/>
        <v>48.329934380163117</v>
      </c>
      <c r="BY98" s="527">
        <f t="shared" ref="BY98:BY130" si="60">(AK98+AC178)*1000/10^6</f>
        <v>108.67487596310224</v>
      </c>
      <c r="BZ98" s="417">
        <f t="shared" ref="BZ98:BZ130" si="61">((AK98-AM98*AK98)+(AC178-AC178*AE178))/(AK98+AC178)</f>
        <v>0.31162824179158932</v>
      </c>
      <c r="CA98" s="544">
        <f t="shared" si="26"/>
        <v>48.329934380163117</v>
      </c>
      <c r="CB98" s="649">
        <f t="shared" si="27"/>
        <v>2.3097802675159818E-2</v>
      </c>
      <c r="CC98" s="525">
        <f t="shared" ref="CC98:CC130" si="62">W178</f>
        <v>1.7796073534914414E-2</v>
      </c>
      <c r="CD98" s="417">
        <f t="shared" si="28"/>
        <v>2.3097802675159818E-2</v>
      </c>
      <c r="CE98" s="525">
        <f t="shared" ref="CE98:CE130" si="63">W178</f>
        <v>1.7796073534914414E-2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3281.9371885478658</v>
      </c>
      <c r="D99" s="236">
        <f>'Input data'!D119</f>
        <v>48002205.380408831</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106.69556523401992</v>
      </c>
      <c r="BW99" s="114">
        <f t="shared" si="59"/>
        <v>0.33615302292115512</v>
      </c>
      <c r="BX99" s="1695">
        <f t="shared" si="25"/>
        <v>48.002205380408832</v>
      </c>
      <c r="BY99" s="527">
        <f t="shared" si="60"/>
        <v>106.69556523401992</v>
      </c>
      <c r="BZ99" s="417">
        <f t="shared" si="61"/>
        <v>0.33615302292115512</v>
      </c>
      <c r="CA99" s="544">
        <f t="shared" si="26"/>
        <v>48.002205380408832</v>
      </c>
      <c r="CB99" s="649">
        <f t="shared" si="27"/>
        <v>4.2261345922522509E-2</v>
      </c>
      <c r="CC99" s="525">
        <f t="shared" si="62"/>
        <v>4.2172137278455146E-2</v>
      </c>
      <c r="CD99" s="417">
        <f t="shared" si="28"/>
        <v>4.2261345922522509E-2</v>
      </c>
      <c r="CE99" s="525">
        <f t="shared" si="63"/>
        <v>4.2172137278455146E-2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3041.2887390260316</v>
      </c>
      <c r="D100" s="236">
        <f>'Input data'!D120</f>
        <v>46272916.150132425</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101.03097958247027</v>
      </c>
      <c r="BW100" s="114">
        <f t="shared" si="59"/>
        <v>0.36194987390638389</v>
      </c>
      <c r="BX100" s="1695">
        <f t="shared" si="25"/>
        <v>46.272916150132424</v>
      </c>
      <c r="BY100" s="527">
        <f t="shared" si="60"/>
        <v>101.03097958247027</v>
      </c>
      <c r="BZ100" s="417">
        <f t="shared" si="61"/>
        <v>0.36194987390638389</v>
      </c>
      <c r="CA100" s="544">
        <f t="shared" si="26"/>
        <v>46.272916150132424</v>
      </c>
      <c r="CB100" s="649">
        <f t="shared" si="27"/>
        <v>6.3097402659273327E-2</v>
      </c>
      <c r="CC100" s="525">
        <f t="shared" si="62"/>
        <v>5.6236323053872606E-2</v>
      </c>
      <c r="CD100" s="417">
        <f t="shared" si="28"/>
        <v>6.3097402659273327E-2</v>
      </c>
      <c r="CE100" s="525">
        <f t="shared" si="63"/>
        <v>5.6236323053872606E-2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59.991580449204264</v>
      </c>
      <c r="C101" s="1552">
        <f>'Input data'!C121</f>
        <v>3124.0453356348257</v>
      </c>
      <c r="D101" s="1552">
        <f>'Input data'!D121</f>
        <v>46867340.754761256</v>
      </c>
      <c r="E101" s="1456">
        <f t="shared" si="71"/>
        <v>0.80255384615384628</v>
      </c>
      <c r="F101" s="1506">
        <f t="shared" si="72"/>
        <v>0.31349230769230763</v>
      </c>
      <c r="G101" s="1513">
        <f>B101*F101*'Input data'!$C$9</f>
        <v>575.62445854598354</v>
      </c>
      <c r="H101" s="1544">
        <f>'Input data'!I121</f>
        <v>424.26313389388866</v>
      </c>
      <c r="I101" s="1511">
        <f>'Input data'!K121</f>
        <v>25452.215928626742</v>
      </c>
      <c r="J101" s="1511">
        <f>J97*0.65</f>
        <v>7243.6204632745166</v>
      </c>
      <c r="K101" s="1513">
        <f t="shared" si="73"/>
        <v>4584.4938240444126</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83.854267924368514</v>
      </c>
      <c r="R101" s="1511">
        <f t="shared" si="32"/>
        <v>58.51611439285017</v>
      </c>
      <c r="S101" s="1511">
        <f t="shared" si="33"/>
        <v>171.35941615291358</v>
      </c>
      <c r="T101" s="1511">
        <f t="shared" si="34"/>
        <v>115.38270365905373</v>
      </c>
      <c r="U101" s="1513">
        <f t="shared" si="35"/>
        <v>0</v>
      </c>
      <c r="V101" s="1511">
        <f t="shared" si="9"/>
        <v>429.112502129186</v>
      </c>
      <c r="W101" s="1456">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91.501465879299019</v>
      </c>
      <c r="BW101" s="114">
        <f t="shared" si="59"/>
        <v>0.43466008558309188</v>
      </c>
      <c r="BX101" s="1695">
        <f t="shared" si="25"/>
        <v>46.867340754761258</v>
      </c>
      <c r="BY101" s="527">
        <f t="shared" si="60"/>
        <v>91.501465879299019</v>
      </c>
      <c r="BZ101" s="417">
        <f t="shared" si="61"/>
        <v>0.43466008558309188</v>
      </c>
      <c r="CA101" s="544">
        <f t="shared" si="26"/>
        <v>46.867340754761258</v>
      </c>
      <c r="CB101" s="649">
        <f t="shared" si="27"/>
        <v>9.726841017376453E-2</v>
      </c>
      <c r="CC101" s="525">
        <f t="shared" si="62"/>
        <v>0.18071682020965318</v>
      </c>
      <c r="CD101" s="417">
        <f t="shared" si="28"/>
        <v>9.726841017376453E-2</v>
      </c>
      <c r="CE101" s="525">
        <f t="shared" si="63"/>
        <v>0.18071682020965318</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8">
        <f>'Input data'!B122</f>
        <v>60.682333816399378</v>
      </c>
      <c r="C102" s="1509">
        <f>'Input data'!C122</f>
        <v>3203.6482685742712</v>
      </c>
      <c r="D102" s="1509">
        <f>'Input data'!D122</f>
        <v>46761499.391012542</v>
      </c>
      <c r="E102" s="1457">
        <f t="shared" si="71"/>
        <v>0.82449230769230786</v>
      </c>
      <c r="F102" s="1451">
        <f t="shared" si="72"/>
        <v>0.31946538461538454</v>
      </c>
      <c r="G102" s="1556">
        <f>B102*F102*'Input data'!$C$9</f>
        <v>593.34615107097636</v>
      </c>
      <c r="H102" s="1551">
        <f>'Input data'!I122</f>
        <v>424.26313389388866</v>
      </c>
      <c r="I102" s="1559">
        <f>'Input data'!K122</f>
        <v>25745.277116940699</v>
      </c>
      <c r="J102" s="1559">
        <f>J97*(1-$G$4)</f>
        <v>5572.0157409803969</v>
      </c>
      <c r="K102" s="1513">
        <f t="shared" si="73"/>
        <v>6392.2894869731472</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106.02472547011826</v>
      </c>
      <c r="R102" s="1511">
        <f t="shared" si="32"/>
        <v>73.987348737881234</v>
      </c>
      <c r="S102" s="1511">
        <f t="shared" si="33"/>
        <v>216.66559739951708</v>
      </c>
      <c r="T102" s="1511">
        <f t="shared" si="34"/>
        <v>145.88904992271819</v>
      </c>
      <c r="U102" s="1513">
        <f t="shared" si="35"/>
        <v>0</v>
      </c>
      <c r="V102" s="1511">
        <f t="shared" si="9"/>
        <v>542.56672153023476</v>
      </c>
      <c r="W102" s="1456">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85.271764269484549</v>
      </c>
      <c r="BW102" s="114">
        <f t="shared" si="59"/>
        <v>0.4914105268769286</v>
      </c>
      <c r="BX102" s="1695">
        <f t="shared" si="25"/>
        <v>46.761499391012542</v>
      </c>
      <c r="BY102" s="527">
        <f t="shared" si="60"/>
        <v>85.271764269484549</v>
      </c>
      <c r="BZ102" s="417">
        <f t="shared" si="61"/>
        <v>0.4914105268769286</v>
      </c>
      <c r="CA102" s="544">
        <f t="shared" si="26"/>
        <v>46.761499391012542</v>
      </c>
      <c r="CB102" s="649">
        <f t="shared" si="27"/>
        <v>0.15764324460297707</v>
      </c>
      <c r="CC102" s="525">
        <f t="shared" si="62"/>
        <v>0.24725828020211793</v>
      </c>
      <c r="CD102" s="417">
        <f t="shared" si="28"/>
        <v>0.15764324460297707</v>
      </c>
      <c r="CE102" s="525">
        <f t="shared" si="63"/>
        <v>0.24725828020211793</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8">
        <f>'Input data'!B123</f>
        <v>61.381040636574369</v>
      </c>
      <c r="C103" s="1509">
        <f>'Input data'!C123</f>
        <v>3285.3162532788688</v>
      </c>
      <c r="D103" s="1509">
        <f>'Input data'!D123</f>
        <v>47518102.465945646</v>
      </c>
      <c r="E103" s="1457">
        <f t="shared" si="71"/>
        <v>0.84643076923076943</v>
      </c>
      <c r="F103" s="1451">
        <f t="shared" si="72"/>
        <v>0.32543846153846145</v>
      </c>
      <c r="G103" s="1556">
        <f>B103*F103*'Input data'!$C$9</f>
        <v>611.39963074599768</v>
      </c>
      <c r="H103" s="1551">
        <f>'Input data'!I123</f>
        <v>424.26313389388866</v>
      </c>
      <c r="I103" s="1559">
        <f>'Input data'!K123</f>
        <v>26041.712662141173</v>
      </c>
      <c r="J103" s="1559">
        <f>($J$107-$J$102)/($A$107-$A$102)+J102</f>
        <v>5237.6947965215732</v>
      </c>
      <c r="K103" s="1513">
        <f t="shared" si="73"/>
        <v>6864.3694979622578</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128.6946148561783</v>
      </c>
      <c r="R103" s="1511">
        <f t="shared" si="32"/>
        <v>89.807102143687757</v>
      </c>
      <c r="S103" s="1511">
        <f t="shared" si="33"/>
        <v>262.99238678786514</v>
      </c>
      <c r="T103" s="1511">
        <f t="shared" si="34"/>
        <v>177.08260981849526</v>
      </c>
      <c r="U103" s="1513">
        <f t="shared" si="35"/>
        <v>0</v>
      </c>
      <c r="V103" s="1511">
        <f t="shared" si="9"/>
        <v>658.57671360622646</v>
      </c>
      <c r="W103" s="1456">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86.193751722759117</v>
      </c>
      <c r="BW103" s="114">
        <f t="shared" si="59"/>
        <v>0.50798727354543105</v>
      </c>
      <c r="BX103" s="1695">
        <f t="shared" si="25"/>
        <v>47.518102465945645</v>
      </c>
      <c r="BY103" s="527">
        <f t="shared" si="60"/>
        <v>86.193751722759117</v>
      </c>
      <c r="BZ103" s="417">
        <f t="shared" si="61"/>
        <v>0.50798727354543105</v>
      </c>
      <c r="CA103" s="544">
        <f t="shared" si="26"/>
        <v>47.518102465945645</v>
      </c>
      <c r="CB103" s="649">
        <f t="shared" si="27"/>
        <v>0.17661362793734681</v>
      </c>
      <c r="CC103" s="525">
        <f t="shared" si="62"/>
        <v>0.24872988613079416</v>
      </c>
      <c r="CD103" s="417">
        <f t="shared" si="28"/>
        <v>0.17661362793734681</v>
      </c>
      <c r="CE103" s="525">
        <f t="shared" si="63"/>
        <v>0.24872988613079416</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8">
        <f>'Input data'!B124</f>
        <v>62.087792487153699</v>
      </c>
      <c r="C104" s="1509">
        <f>'Input data'!C124</f>
        <v>3372.8712894396804</v>
      </c>
      <c r="D104" s="1509">
        <f>'Input data'!D124</f>
        <v>48058532.430373028</v>
      </c>
      <c r="E104" s="1457">
        <f t="shared" si="71"/>
        <v>0.868369230769231</v>
      </c>
      <c r="F104" s="1451">
        <f t="shared" si="72"/>
        <v>0.33141153846153837</v>
      </c>
      <c r="G104" s="1556">
        <f>B104*F104*'Input data'!$C$9</f>
        <v>629.79018860574899</v>
      </c>
      <c r="H104" s="1551">
        <f>'Input data'!I124</f>
        <v>424.26313389388866</v>
      </c>
      <c r="I104" s="1559">
        <f>'Input data'!K124</f>
        <v>26341.561417153265</v>
      </c>
      <c r="J104" s="1559">
        <f t="shared" ref="J104:J106" si="84">($J$107-$J$102)/($A$107-$A$102)+J103</f>
        <v>4903.3738520627494</v>
      </c>
      <c r="K104" s="1513">
        <f t="shared" si="73"/>
        <v>7338.035690518097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151.87249789664475</v>
      </c>
      <c r="R104" s="1511">
        <f t="shared" si="32"/>
        <v>105.98134931025186</v>
      </c>
      <c r="S104" s="1511">
        <f t="shared" si="33"/>
        <v>310.35728071380254</v>
      </c>
      <c r="T104" s="1511">
        <f t="shared" si="34"/>
        <v>208.97516432406155</v>
      </c>
      <c r="U104" s="1513">
        <f t="shared" si="35"/>
        <v>0</v>
      </c>
      <c r="V104" s="1511">
        <f t="shared" si="9"/>
        <v>777.18629224476069</v>
      </c>
      <c r="W104" s="1456">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86.930797355473686</v>
      </c>
      <c r="BW104" s="114">
        <f t="shared" si="59"/>
        <v>0.52553459566031446</v>
      </c>
      <c r="BX104" s="1695">
        <f t="shared" si="25"/>
        <v>48.058532430373027</v>
      </c>
      <c r="BY104" s="527">
        <f t="shared" si="60"/>
        <v>86.930797355473686</v>
      </c>
      <c r="BZ104" s="417">
        <f t="shared" si="61"/>
        <v>0.52553459566031446</v>
      </c>
      <c r="CA104" s="544">
        <f t="shared" si="26"/>
        <v>48.058532430373027</v>
      </c>
      <c r="CB104" s="649">
        <f t="shared" si="27"/>
        <v>0.19519681863773264</v>
      </c>
      <c r="CC104" s="525">
        <f t="shared" si="62"/>
        <v>0.25101570134684192</v>
      </c>
      <c r="CD104" s="417">
        <f t="shared" si="28"/>
        <v>0.19519681863773264</v>
      </c>
      <c r="CE104" s="525">
        <f t="shared" si="63"/>
        <v>0.25101570134684192</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8">
        <f>'Input data'!B125</f>
        <v>62.802682000000026</v>
      </c>
      <c r="C105" s="1509">
        <f>'Input data'!C125</f>
        <v>3469.1978221051486</v>
      </c>
      <c r="D105" s="1509">
        <f>'Input data'!D125</f>
        <v>48067893.250297412</v>
      </c>
      <c r="E105" s="1457">
        <f t="shared" si="71"/>
        <v>0.89030769230769258</v>
      </c>
      <c r="F105" s="1451">
        <f t="shared" si="72"/>
        <v>0.33738461538461528</v>
      </c>
      <c r="G105" s="1556">
        <f>B105*F105*'Input data'!$C$9</f>
        <v>648.52319354163239</v>
      </c>
      <c r="H105" s="1551">
        <f>'Input data'!I125</f>
        <v>424.26313389388866</v>
      </c>
      <c r="I105" s="1559">
        <f>'Input data'!K125</f>
        <v>26644.862682261322</v>
      </c>
      <c r="J105" s="1559">
        <f t="shared" si="84"/>
        <v>4569.0529076039256</v>
      </c>
      <c r="K105" s="1513">
        <f t="shared" si="73"/>
        <v>7813.3063282078183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175.56706735725811</v>
      </c>
      <c r="R105" s="1511">
        <f t="shared" si="32"/>
        <v>122.51615631968355</v>
      </c>
      <c r="S105" s="1511">
        <f t="shared" si="33"/>
        <v>358.77804317788559</v>
      </c>
      <c r="T105" s="1511">
        <f t="shared" si="34"/>
        <v>241.57867460535908</v>
      </c>
      <c r="U105" s="1513">
        <f t="shared" si="35"/>
        <v>0</v>
      </c>
      <c r="V105" s="1511">
        <f t="shared" si="9"/>
        <v>898.43994146018633</v>
      </c>
      <c r="W105" s="1456">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87.182463771130955</v>
      </c>
      <c r="BW105" s="114">
        <f t="shared" si="59"/>
        <v>0.54501198388267424</v>
      </c>
      <c r="BX105" s="1695">
        <f t="shared" si="25"/>
        <v>48.067893250297409</v>
      </c>
      <c r="BY105" s="527">
        <f t="shared" si="60"/>
        <v>87.182463771130955</v>
      </c>
      <c r="BZ105" s="417">
        <f t="shared" si="61"/>
        <v>0.54501198388267424</v>
      </c>
      <c r="CA105" s="544">
        <f t="shared" si="26"/>
        <v>48.067893250297409</v>
      </c>
      <c r="CB105" s="649">
        <f t="shared" si="27"/>
        <v>0.21340034507035144</v>
      </c>
      <c r="CC105" s="525">
        <f t="shared" si="62"/>
        <v>0.255106060103234</v>
      </c>
      <c r="CD105" s="417">
        <f t="shared" si="28"/>
        <v>0.21340034507035144</v>
      </c>
      <c r="CE105" s="525">
        <f t="shared" si="63"/>
        <v>0.255106060103234</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8">
        <f>'Input data'!B126</f>
        <v>63.421065342005143</v>
      </c>
      <c r="C106" s="1509">
        <f>'Input data'!C126</f>
        <v>3568.6143300345457</v>
      </c>
      <c r="D106" s="1509">
        <f>'Input data'!D126</f>
        <v>47214250.183632493</v>
      </c>
      <c r="E106" s="1457">
        <f t="shared" si="71"/>
        <v>0.91224615384615415</v>
      </c>
      <c r="F106" s="1451">
        <f t="shared" si="72"/>
        <v>0.3433576923076922</v>
      </c>
      <c r="G106" s="1556">
        <f>B106*F106*'Input data'!$C$9</f>
        <v>666.50338782740016</v>
      </c>
      <c r="H106" s="1551">
        <f>'Input data'!I126</f>
        <v>424.26313389388866</v>
      </c>
      <c r="I106" s="1559">
        <f>'Input data'!K126</f>
        <v>26907.219936888188</v>
      </c>
      <c r="J106" s="1559">
        <f t="shared" si="84"/>
        <v>4234.7319631451019</v>
      </c>
      <c r="K106" s="1513">
        <f t="shared" si="73"/>
        <v>8269.5495288873099</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199.45775177427959</v>
      </c>
      <c r="R106" s="1511">
        <f t="shared" si="32"/>
        <v>139.18781844105331</v>
      </c>
      <c r="S106" s="1511">
        <f t="shared" si="33"/>
        <v>407.5995740853723</v>
      </c>
      <c r="T106" s="1511">
        <f t="shared" si="34"/>
        <v>274.45203726815635</v>
      </c>
      <c r="U106" s="1513">
        <f t="shared" si="35"/>
        <v>0</v>
      </c>
      <c r="V106" s="1511">
        <f t="shared" si="9"/>
        <v>1020.6971815688615</v>
      </c>
      <c r="W106" s="1456">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86.575402907035212</v>
      </c>
      <c r="BW106" s="114">
        <f t="shared" si="59"/>
        <v>0.56708102943675343</v>
      </c>
      <c r="BX106" s="1695">
        <f t="shared" si="25"/>
        <v>47.214250183632494</v>
      </c>
      <c r="BY106" s="527">
        <f t="shared" si="60"/>
        <v>86.575402907035212</v>
      </c>
      <c r="BZ106" s="417">
        <f t="shared" si="61"/>
        <v>0.56708102943675343</v>
      </c>
      <c r="CA106" s="544">
        <f t="shared" si="26"/>
        <v>47.214250183632494</v>
      </c>
      <c r="CB106" s="649">
        <f t="shared" si="27"/>
        <v>0.23044140465623386</v>
      </c>
      <c r="CC106" s="525">
        <f t="shared" si="62"/>
        <v>0.26172699690365431</v>
      </c>
      <c r="CD106" s="417">
        <f t="shared" si="28"/>
        <v>0.23044140465623386</v>
      </c>
      <c r="CE106" s="525">
        <f t="shared" si="63"/>
        <v>0.26172699690365431</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8">
        <f>'Input data'!B127</f>
        <v>64.045537563425796</v>
      </c>
      <c r="C107" s="1509">
        <f>'Input data'!C127</f>
        <v>3674.2774167399657</v>
      </c>
      <c r="D107" s="1509">
        <f>'Input data'!D127</f>
        <v>46342627.412279971</v>
      </c>
      <c r="E107" s="1457">
        <f t="shared" si="71"/>
        <v>0.93418461538461572</v>
      </c>
      <c r="F107" s="1451">
        <f t="shared" si="72"/>
        <v>0.34933076923076911</v>
      </c>
      <c r="G107" s="1556">
        <f>B107*F107*'Input data'!$C$9</f>
        <v>684.77478823938122</v>
      </c>
      <c r="H107" s="1551">
        <f>'Input data'!I127</f>
        <v>424.26313389388866</v>
      </c>
      <c r="I107" s="1559">
        <f>'Input data'!K127</f>
        <v>27172.160478577796</v>
      </c>
      <c r="J107" s="1559">
        <f>J97*(1-$G$5)</f>
        <v>3900.4110186862777</v>
      </c>
      <c r="K107" s="1513">
        <f t="shared" si="73"/>
        <v>8726.9932307216241</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223.80189128168513</v>
      </c>
      <c r="R107" s="1511">
        <f t="shared" si="32"/>
        <v>156.17591561811867</v>
      </c>
      <c r="S107" s="1511">
        <f t="shared" si="33"/>
        <v>457.34775788081924</v>
      </c>
      <c r="T107" s="1511">
        <f t="shared" si="34"/>
        <v>307.94934997680866</v>
      </c>
      <c r="U107" s="1513">
        <f t="shared" si="35"/>
        <v>0</v>
      </c>
      <c r="V107" s="1511">
        <f t="shared" si="9"/>
        <v>1145.2749147574318</v>
      </c>
      <c r="W107" s="1456">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85.982544123138922</v>
      </c>
      <c r="BW107" s="114">
        <f t="shared" si="59"/>
        <v>0.58915440974015076</v>
      </c>
      <c r="BX107" s="1695">
        <f t="shared" si="25"/>
        <v>46.342627412279974</v>
      </c>
      <c r="BY107" s="527">
        <f t="shared" si="60"/>
        <v>85.982544123138922</v>
      </c>
      <c r="BZ107" s="417">
        <f t="shared" si="61"/>
        <v>0.58915440974015076</v>
      </c>
      <c r="CA107" s="544">
        <f t="shared" si="26"/>
        <v>46.342627412279974</v>
      </c>
      <c r="CB107" s="649">
        <f t="shared" si="27"/>
        <v>0.24719384179753368</v>
      </c>
      <c r="CC107" s="525">
        <f t="shared" si="62"/>
        <v>0.26860568482478986</v>
      </c>
      <c r="CD107" s="417">
        <f t="shared" si="28"/>
        <v>0.24719384179753368</v>
      </c>
      <c r="CE107" s="525">
        <f t="shared" si="63"/>
        <v>0.26860568482478986</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8">
        <f>'Input data'!B128</f>
        <v>64.676158618096451</v>
      </c>
      <c r="C108" s="1509">
        <f>'Input data'!C128</f>
        <v>3786.9238480374697</v>
      </c>
      <c r="D108" s="1509">
        <f>'Input data'!D128</f>
        <v>47016036.124858685</v>
      </c>
      <c r="E108" s="1457">
        <f t="shared" si="71"/>
        <v>0.9561230769230773</v>
      </c>
      <c r="F108" s="1451">
        <f t="shared" si="72"/>
        <v>0.35530384615384603</v>
      </c>
      <c r="G108" s="1556">
        <f>B108*F108*'Input data'!$C$9</f>
        <v>703.34138624405773</v>
      </c>
      <c r="H108" s="1551">
        <f>'Input data'!I128</f>
        <v>424.26313389388866</v>
      </c>
      <c r="I108" s="1559">
        <f>'Input data'!K128</f>
        <v>27439.709743531836</v>
      </c>
      <c r="J108" s="1559">
        <f>($J$112-$J$107)/($A$112-$A$107)+J107</f>
        <v>3566.0900742274539</v>
      </c>
      <c r="K108" s="1513">
        <f t="shared" si="73"/>
        <v>9185.6492543829336</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248.60609946091267</v>
      </c>
      <c r="R108" s="1511">
        <f t="shared" si="32"/>
        <v>173.48506301356042</v>
      </c>
      <c r="S108" s="1511">
        <f t="shared" si="33"/>
        <v>508.03610967182613</v>
      </c>
      <c r="T108" s="1511">
        <f t="shared" si="34"/>
        <v>342.07971295872221</v>
      </c>
      <c r="U108" s="1513">
        <f t="shared" si="35"/>
        <v>0</v>
      </c>
      <c r="V108" s="1511">
        <f t="shared" si="9"/>
        <v>1272.2069851050214</v>
      </c>
      <c r="W108" s="1456">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86.970556689639423</v>
      </c>
      <c r="BW108" s="114">
        <f t="shared" si="59"/>
        <v>0.60648961851091598</v>
      </c>
      <c r="BX108" s="1695">
        <f t="shared" si="25"/>
        <v>47.016036124858687</v>
      </c>
      <c r="BY108" s="527">
        <f t="shared" si="60"/>
        <v>86.970556689639423</v>
      </c>
      <c r="BZ108" s="417">
        <f t="shared" si="61"/>
        <v>0.60648961851091598</v>
      </c>
      <c r="CA108" s="544">
        <f t="shared" si="26"/>
        <v>47.016036124858687</v>
      </c>
      <c r="CB108" s="649">
        <f t="shared" si="27"/>
        <v>0.26366335378378059</v>
      </c>
      <c r="CC108" s="525">
        <f t="shared" si="62"/>
        <v>0.27104914261438484</v>
      </c>
      <c r="CD108" s="417">
        <f t="shared" si="28"/>
        <v>0.26366335378378059</v>
      </c>
      <c r="CE108" s="525">
        <f t="shared" si="63"/>
        <v>0.27104914261438484</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8">
        <f>'Input data'!B129</f>
        <v>65.31298905018393</v>
      </c>
      <c r="C109" s="1509">
        <f>'Input data'!C129</f>
        <v>3912.6600480250477</v>
      </c>
      <c r="D109" s="1509">
        <f>'Input data'!D129</f>
        <v>47584252.923668914</v>
      </c>
      <c r="E109" s="1457">
        <f t="shared" si="71"/>
        <v>0.97806153846153887</v>
      </c>
      <c r="F109" s="1451">
        <f t="shared" si="72"/>
        <v>0.36127692307692294</v>
      </c>
      <c r="G109" s="1556">
        <f>B109*F109*'Input data'!$C$9</f>
        <v>722.20722367827375</v>
      </c>
      <c r="H109" s="1551">
        <f>'Input data'!I129</f>
        <v>424.26313389388866</v>
      </c>
      <c r="I109" s="1559">
        <f>'Input data'!K129</f>
        <v>27709.893418408268</v>
      </c>
      <c r="J109" s="1559">
        <f t="shared" ref="J109:J111" si="85">($J$112-$J$107)/($A$112-$A$107)+J108</f>
        <v>3231.7691297686301</v>
      </c>
      <c r="K109" s="1513">
        <f t="shared" si="73"/>
        <v>9645.5295369350624</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273.87707617034994</v>
      </c>
      <c r="R109" s="1511">
        <f t="shared" si="32"/>
        <v>191.11993599679636</v>
      </c>
      <c r="S109" s="1511">
        <f t="shared" si="33"/>
        <v>559.67832087625584</v>
      </c>
      <c r="T109" s="1511">
        <f t="shared" si="34"/>
        <v>376.85234515759566</v>
      </c>
      <c r="U109" s="1513">
        <f t="shared" si="35"/>
        <v>0</v>
      </c>
      <c r="V109" s="1511">
        <f t="shared" si="9"/>
        <v>1401.5276782009978</v>
      </c>
      <c r="W109" s="1456">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87.919810049379308</v>
      </c>
      <c r="BW109" s="114">
        <f t="shared" si="59"/>
        <v>0.62441721761981228</v>
      </c>
      <c r="BX109" s="1695">
        <f t="shared" si="25"/>
        <v>47.584252923668913</v>
      </c>
      <c r="BY109" s="527">
        <f t="shared" si="60"/>
        <v>87.919810049379308</v>
      </c>
      <c r="BZ109" s="417">
        <f t="shared" si="61"/>
        <v>0.62441721761981228</v>
      </c>
      <c r="CA109" s="544">
        <f t="shared" si="26"/>
        <v>47.584252923668913</v>
      </c>
      <c r="CB109" s="649">
        <f t="shared" si="27"/>
        <v>0.27985563375052358</v>
      </c>
      <c r="CC109" s="525">
        <f t="shared" si="62"/>
        <v>0.27418963824954845</v>
      </c>
      <c r="CD109" s="417">
        <f t="shared" si="28"/>
        <v>0.27985563375052358</v>
      </c>
      <c r="CE109" s="525">
        <f t="shared" si="63"/>
        <v>0.27418963824954845</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8">
        <f>'Input data'!B130</f>
        <v>65.956090000000003</v>
      </c>
      <c r="C110" s="1509">
        <f>'Input data'!C130</f>
        <v>4038.577780220473</v>
      </c>
      <c r="D110" s="1509">
        <f>'Input data'!D130</f>
        <v>47515343.951691307</v>
      </c>
      <c r="E110" s="1457">
        <f>C52</f>
        <v>1</v>
      </c>
      <c r="F110" s="1451">
        <f>D52</f>
        <v>0.36725000000000002</v>
      </c>
      <c r="G110" s="1556">
        <f>B110*F110*'Input data'!$C$9</f>
        <v>741.37639335418953</v>
      </c>
      <c r="H110" s="1551">
        <f>'Input data'!I130</f>
        <v>424.26313389388866</v>
      </c>
      <c r="I110" s="1559">
        <f>'Input data'!K130</f>
        <v>27982.737442787373</v>
      </c>
      <c r="J110" s="1559">
        <f t="shared" si="85"/>
        <v>2897.4481853098064</v>
      </c>
      <c r="K110" s="1513">
        <f t="shared" si="73"/>
        <v>10106.646132979506</v>
      </c>
      <c r="L110" s="1451">
        <f>C19</f>
        <v>0.7</v>
      </c>
      <c r="M110" s="1451">
        <f>D19</f>
        <v>0.6</v>
      </c>
      <c r="N110" s="1451">
        <f>E19</f>
        <v>0.9</v>
      </c>
      <c r="O110" s="1451">
        <f>F19</f>
        <v>0.9</v>
      </c>
      <c r="P110" s="1451">
        <f>G19</f>
        <v>0.23600000000000002</v>
      </c>
      <c r="Q110" s="1510">
        <f t="shared" si="31"/>
        <v>299.62160860317135</v>
      </c>
      <c r="R110" s="1511">
        <f t="shared" si="32"/>
        <v>209.08527088217454</v>
      </c>
      <c r="S110" s="1511">
        <f t="shared" si="33"/>
        <v>612.28826138396289</v>
      </c>
      <c r="T110" s="1511">
        <f t="shared" si="34"/>
        <v>412.27658568899597</v>
      </c>
      <c r="U110" s="1513">
        <f t="shared" si="35"/>
        <v>0</v>
      </c>
      <c r="V110" s="1511">
        <f t="shared" si="9"/>
        <v>1533.2717265583046</v>
      </c>
      <c r="W110" s="1456">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88.233569711670938</v>
      </c>
      <c r="BW110" s="114">
        <f t="shared" si="59"/>
        <v>0.64405095862090767</v>
      </c>
      <c r="BX110" s="1695">
        <f t="shared" si="25"/>
        <v>47.515343951691307</v>
      </c>
      <c r="BY110" s="527">
        <f t="shared" si="60"/>
        <v>88.233569711670938</v>
      </c>
      <c r="BZ110" s="417">
        <f t="shared" si="61"/>
        <v>0.64405095862090767</v>
      </c>
      <c r="CA110" s="544">
        <f t="shared" si="26"/>
        <v>47.515343951691307</v>
      </c>
      <c r="CB110" s="649">
        <f t="shared" si="27"/>
        <v>0.29577637461695849</v>
      </c>
      <c r="CC110" s="525">
        <f t="shared" si="62"/>
        <v>0.279060355068252</v>
      </c>
      <c r="CD110" s="417">
        <f t="shared" si="28"/>
        <v>0.29577637461695849</v>
      </c>
      <c r="CE110" s="525">
        <f t="shared" si="63"/>
        <v>0.279060355068252</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8">
        <f>'Input data'!B131</f>
        <v>66.518977190687664</v>
      </c>
      <c r="C111" s="1509">
        <f>'Input data'!C131</f>
        <v>4183.320783363688</v>
      </c>
      <c r="D111" s="1509">
        <f>'Input data'!D131</f>
        <v>46577086.636707537</v>
      </c>
      <c r="E111" s="1457">
        <f>E110</f>
        <v>1</v>
      </c>
      <c r="F111" s="1451">
        <f>F110</f>
        <v>0.36725000000000002</v>
      </c>
      <c r="G111" s="1556">
        <f>B111*F111*'Input data'!$C$9</f>
        <v>747.70350090858369</v>
      </c>
      <c r="H111" s="1551">
        <f>'Input data'!I131</f>
        <v>424.26313389388866</v>
      </c>
      <c r="I111" s="1559">
        <f>'Input data'!K131</f>
        <v>28221.549726337245</v>
      </c>
      <c r="J111" s="1559">
        <f t="shared" si="85"/>
        <v>2563.1272408509826</v>
      </c>
      <c r="K111" s="1513">
        <f t="shared" si="73"/>
        <v>10551.947551239295</v>
      </c>
      <c r="L111" s="1451">
        <f>L110</f>
        <v>0.7</v>
      </c>
      <c r="M111" s="1451">
        <f t="shared" ref="M111:P126" si="87">M110</f>
        <v>0.6</v>
      </c>
      <c r="N111" s="1451">
        <f t="shared" si="87"/>
        <v>0.9</v>
      </c>
      <c r="O111" s="1451">
        <f t="shared" si="87"/>
        <v>0.9</v>
      </c>
      <c r="P111" s="1451">
        <f t="shared" si="87"/>
        <v>0.23600000000000002</v>
      </c>
      <c r="Q111" s="1510">
        <f t="shared" si="31"/>
        <v>302.1786608107227</v>
      </c>
      <c r="R111" s="1511">
        <f t="shared" si="32"/>
        <v>210.86966138714581</v>
      </c>
      <c r="S111" s="1511">
        <f t="shared" si="33"/>
        <v>617.5136957500913</v>
      </c>
      <c r="T111" s="1511">
        <f t="shared" si="34"/>
        <v>415.79506607655048</v>
      </c>
      <c r="U111" s="1513">
        <f t="shared" si="35"/>
        <v>0</v>
      </c>
      <c r="V111" s="1511">
        <f t="shared" si="9"/>
        <v>1546.3570840245102</v>
      </c>
      <c r="W111" s="1456">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87.627851876238893</v>
      </c>
      <c r="BW111" s="114">
        <f t="shared" si="59"/>
        <v>0.65183011371812016</v>
      </c>
      <c r="BX111" s="1695">
        <f t="shared" si="25"/>
        <v>46.577086636707534</v>
      </c>
      <c r="BY111" s="527">
        <f t="shared" si="60"/>
        <v>87.627851876238893</v>
      </c>
      <c r="BZ111" s="417">
        <f t="shared" si="61"/>
        <v>0.65183011371812016</v>
      </c>
      <c r="CA111" s="544">
        <f t="shared" si="26"/>
        <v>46.577086636707534</v>
      </c>
      <c r="CB111" s="649">
        <f t="shared" si="27"/>
        <v>0.31568192095747505</v>
      </c>
      <c r="CC111" s="525">
        <f t="shared" si="62"/>
        <v>0.28703382984762293</v>
      </c>
      <c r="CD111" s="417">
        <f t="shared" si="28"/>
        <v>0.31568192095747505</v>
      </c>
      <c r="CE111" s="525">
        <f t="shared" si="63"/>
        <v>0.28703382984762293</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8">
        <f>'Input data'!B132</f>
        <v>67.08666821358311</v>
      </c>
      <c r="C112" s="1509">
        <f>'Input data'!C132</f>
        <v>4333.6309583850216</v>
      </c>
      <c r="D112" s="1509">
        <f>'Input data'!D132</f>
        <v>45644546.54822024</v>
      </c>
      <c r="E112" s="1457">
        <f t="shared" ref="E112:E130" si="88">E111</f>
        <v>1</v>
      </c>
      <c r="F112" s="1451">
        <f t="shared" ref="F112:F130" si="89">F111</f>
        <v>0.36725000000000002</v>
      </c>
      <c r="G112" s="1556">
        <f>B112*F112*'Input data'!$C$9</f>
        <v>754.08460571776459</v>
      </c>
      <c r="H112" s="1551">
        <f>'Input data'!I132</f>
        <v>424.26313389388866</v>
      </c>
      <c r="I112" s="1559">
        <f>'Input data'!K132</f>
        <v>28462.400098794296</v>
      </c>
      <c r="J112" s="1559">
        <f>J97*(1-$G$6)</f>
        <v>2228.8062963921584</v>
      </c>
      <c r="K112" s="1513">
        <f t="shared" si="73"/>
        <v>10998.19610701314</v>
      </c>
      <c r="L112" s="1451">
        <f t="shared" ref="L112:P127" si="90">L111</f>
        <v>0.7</v>
      </c>
      <c r="M112" s="1451">
        <f t="shared" si="87"/>
        <v>0.6</v>
      </c>
      <c r="N112" s="1451">
        <f t="shared" si="87"/>
        <v>0.9</v>
      </c>
      <c r="O112" s="1451">
        <f t="shared" si="87"/>
        <v>0.9</v>
      </c>
      <c r="P112" s="1451">
        <f t="shared" si="87"/>
        <v>0.23600000000000002</v>
      </c>
      <c r="Q112" s="1510">
        <f t="shared" si="31"/>
        <v>304.75753559650093</v>
      </c>
      <c r="R112" s="1511">
        <f t="shared" si="32"/>
        <v>212.66928036546119</v>
      </c>
      <c r="S112" s="1511">
        <f t="shared" si="33"/>
        <v>622.78372539272095</v>
      </c>
      <c r="T112" s="1511">
        <f t="shared" si="34"/>
        <v>419.34357413161615</v>
      </c>
      <c r="U112" s="1513">
        <f t="shared" si="35"/>
        <v>0</v>
      </c>
      <c r="V112" s="1511">
        <f t="shared" si="9"/>
        <v>1559.5541154862992</v>
      </c>
      <c r="W112" s="1456">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87.05730659585673</v>
      </c>
      <c r="BW112" s="114">
        <f t="shared" si="59"/>
        <v>0.65981563887787709</v>
      </c>
      <c r="BX112" s="1695">
        <f t="shared" si="25"/>
        <v>45.644546548220241</v>
      </c>
      <c r="BY112" s="527">
        <f t="shared" si="60"/>
        <v>87.05730659585673</v>
      </c>
      <c r="BZ112" s="417">
        <f t="shared" si="61"/>
        <v>0.65981563887787709</v>
      </c>
      <c r="CA112" s="544">
        <f t="shared" si="26"/>
        <v>45.644546548220241</v>
      </c>
      <c r="CB112" s="649">
        <f t="shared" si="27"/>
        <v>0.33524737223917422</v>
      </c>
      <c r="CC112" s="525">
        <f t="shared" si="62"/>
        <v>0.29505257846268151</v>
      </c>
      <c r="CD112" s="417">
        <f t="shared" si="28"/>
        <v>0.33524737223917422</v>
      </c>
      <c r="CE112" s="525">
        <f t="shared" si="63"/>
        <v>0.29505257846268151</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3">
        <f>'Input data'!B133</f>
        <v>67.659204065895452</v>
      </c>
      <c r="C113" s="1552">
        <f>'Input data'!C133</f>
        <v>4488.9741986919034</v>
      </c>
      <c r="D113" s="1552">
        <f>'Input data'!D133</f>
        <v>44106865.137795135</v>
      </c>
      <c r="E113" s="1456">
        <f t="shared" si="88"/>
        <v>1</v>
      </c>
      <c r="F113" s="1506">
        <f t="shared" si="89"/>
        <v>0.36725000000000002</v>
      </c>
      <c r="G113" s="1513">
        <f>B113*F113*'Input data'!$C$9</f>
        <v>760.52016860897436</v>
      </c>
      <c r="H113" s="1544">
        <f>'Input data'!I133</f>
        <v>424.26313389388866</v>
      </c>
      <c r="I113" s="1511">
        <f>'Input data'!K133</f>
        <v>28705.305953762938</v>
      </c>
      <c r="J113" s="1511">
        <f>J112</f>
        <v>2228.8062963921584</v>
      </c>
      <c r="K113" s="1513">
        <f t="shared" si="73"/>
        <v>11111.078938971066</v>
      </c>
      <c r="L113" s="1506">
        <f t="shared" si="90"/>
        <v>0.7</v>
      </c>
      <c r="M113" s="1506">
        <f t="shared" si="87"/>
        <v>0.6</v>
      </c>
      <c r="N113" s="1506">
        <f t="shared" si="87"/>
        <v>0.9</v>
      </c>
      <c r="O113" s="1506">
        <f t="shared" si="87"/>
        <v>0.9</v>
      </c>
      <c r="P113" s="1506">
        <f t="shared" si="87"/>
        <v>0.23600000000000002</v>
      </c>
      <c r="Q113" s="1510">
        <f t="shared" si="31"/>
        <v>307.35841920031703</v>
      </c>
      <c r="R113" s="1511">
        <f t="shared" si="32"/>
        <v>214.484257781049</v>
      </c>
      <c r="S113" s="1511">
        <f t="shared" si="33"/>
        <v>628.09873090005567</v>
      </c>
      <c r="T113" s="1511">
        <f t="shared" si="34"/>
        <v>422.92236611846511</v>
      </c>
      <c r="U113" s="1513">
        <f t="shared" si="35"/>
        <v>0</v>
      </c>
      <c r="V113" s="1511">
        <f t="shared" si="9"/>
        <v>1572.8637739998867</v>
      </c>
      <c r="W113" s="1456">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86.376178797171335</v>
      </c>
      <c r="BW113" s="114">
        <f t="shared" si="59"/>
        <v>0.6678143699034661</v>
      </c>
      <c r="BX113" s="1695">
        <f t="shared" si="25"/>
        <v>44.106865137795133</v>
      </c>
      <c r="BY113" s="527">
        <f t="shared" si="60"/>
        <v>86.376178797171335</v>
      </c>
      <c r="BZ113" s="417">
        <f t="shared" si="61"/>
        <v>0.6678143699034661</v>
      </c>
      <c r="CA113" s="544">
        <f t="shared" si="26"/>
        <v>44.106865137795133</v>
      </c>
      <c r="CB113" s="649">
        <f t="shared" si="27"/>
        <v>0.33818146943254268</v>
      </c>
      <c r="CC113" s="525">
        <f t="shared" si="62"/>
        <v>0.30499013696419874</v>
      </c>
      <c r="CD113" s="417">
        <f t="shared" si="28"/>
        <v>0.33818146943254268</v>
      </c>
      <c r="CE113" s="525">
        <f t="shared" si="63"/>
        <v>0.30499013696419874</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3">
        <f>'Input data'!B134</f>
        <v>68.236626094715163</v>
      </c>
      <c r="C114" s="1552">
        <f>'Input data'!C134</f>
        <v>4648.7470334265818</v>
      </c>
      <c r="D114" s="1552">
        <f>'Input data'!D134</f>
        <v>43027121.811283164</v>
      </c>
      <c r="E114" s="1456">
        <f t="shared" si="88"/>
        <v>1</v>
      </c>
      <c r="F114" s="1506">
        <f t="shared" si="89"/>
        <v>0.36725000000000002</v>
      </c>
      <c r="G114" s="1513">
        <f>B114*F114*'Input data'!$C$9</f>
        <v>767.01065434227985</v>
      </c>
      <c r="H114" s="1544">
        <f>'Input data'!I134</f>
        <v>424.26313389388866</v>
      </c>
      <c r="I114" s="1511">
        <f>'Input data'!K134</f>
        <v>28950.284833289355</v>
      </c>
      <c r="J114" s="1511">
        <f t="shared" ref="J114:J130" si="91">J113</f>
        <v>2228.8062963921584</v>
      </c>
      <c r="K114" s="1513">
        <f t="shared" si="73"/>
        <v>11224.925143684375</v>
      </c>
      <c r="L114" s="1506">
        <f t="shared" si="90"/>
        <v>0.7</v>
      </c>
      <c r="M114" s="1506">
        <f t="shared" si="87"/>
        <v>0.6</v>
      </c>
      <c r="N114" s="1506">
        <f t="shared" si="87"/>
        <v>0.9</v>
      </c>
      <c r="O114" s="1506">
        <f t="shared" si="87"/>
        <v>0.9</v>
      </c>
      <c r="P114" s="1506">
        <f t="shared" si="87"/>
        <v>0.23600000000000002</v>
      </c>
      <c r="Q114" s="1510">
        <f t="shared" si="31"/>
        <v>309.98149945140312</v>
      </c>
      <c r="R114" s="1511">
        <f t="shared" si="32"/>
        <v>216.31472470698566</v>
      </c>
      <c r="S114" s="1511">
        <f t="shared" si="33"/>
        <v>633.45909610834542</v>
      </c>
      <c r="T114" s="1511">
        <f t="shared" si="34"/>
        <v>426.5317004883982</v>
      </c>
      <c r="U114" s="1513">
        <f t="shared" si="35"/>
        <v>0</v>
      </c>
      <c r="V114" s="1511">
        <f t="shared" si="9"/>
        <v>1586.2870207551323</v>
      </c>
      <c r="W114" s="1456">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86.175930548570193</v>
      </c>
      <c r="BW114" s="114">
        <f t="shared" si="59"/>
        <v>0.67456017933736867</v>
      </c>
      <c r="BX114" s="1695">
        <f t="shared" si="25"/>
        <v>43.027121811283166</v>
      </c>
      <c r="BY114" s="527">
        <f t="shared" si="60"/>
        <v>86.175930548570193</v>
      </c>
      <c r="BZ114" s="417">
        <f t="shared" si="61"/>
        <v>0.67456017933736867</v>
      </c>
      <c r="CA114" s="544">
        <f t="shared" si="26"/>
        <v>43.027121811283166</v>
      </c>
      <c r="CB114" s="649">
        <f t="shared" si="27"/>
        <v>0.34108865163413971</v>
      </c>
      <c r="CC114" s="525">
        <f t="shared" si="62"/>
        <v>0.31353123361894419</v>
      </c>
      <c r="CD114" s="417">
        <f t="shared" si="28"/>
        <v>0.34108865163413971</v>
      </c>
      <c r="CE114" s="525">
        <f t="shared" si="63"/>
        <v>0.31353123361894419</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3">
        <f>'Input data'!B135</f>
        <v>68.818976000000006</v>
      </c>
      <c r="C115" s="1552">
        <f>'Input data'!C135</f>
        <v>4799.4403595911344</v>
      </c>
      <c r="D115" s="1552">
        <f>'Input data'!D135</f>
        <v>42456998.900165863</v>
      </c>
      <c r="E115" s="1456">
        <f t="shared" si="88"/>
        <v>1</v>
      </c>
      <c r="F115" s="1506">
        <f t="shared" si="89"/>
        <v>0.36725000000000002</v>
      </c>
      <c r="G115" s="1513">
        <f>B115*F115*'Input data'!$C$9</f>
        <v>773.55653164413684</v>
      </c>
      <c r="H115" s="1544">
        <f>'Input data'!I135</f>
        <v>424.26313389388866</v>
      </c>
      <c r="I115" s="1511">
        <f>'Input data'!K135</f>
        <v>29197.354429128314</v>
      </c>
      <c r="J115" s="1511">
        <f t="shared" si="91"/>
        <v>2228.8062963921584</v>
      </c>
      <c r="K115" s="1513">
        <f t="shared" si="73"/>
        <v>11339.742942837889</v>
      </c>
      <c r="L115" s="1506">
        <f t="shared" si="90"/>
        <v>0.7</v>
      </c>
      <c r="M115" s="1506">
        <f t="shared" si="87"/>
        <v>0.6</v>
      </c>
      <c r="N115" s="1506">
        <f t="shared" si="87"/>
        <v>0.9</v>
      </c>
      <c r="O115" s="1506">
        <f t="shared" si="87"/>
        <v>0.9</v>
      </c>
      <c r="P115" s="1506">
        <f t="shared" si="87"/>
        <v>0.23600000000000002</v>
      </c>
      <c r="Q115" s="1510">
        <f t="shared" si="31"/>
        <v>312.62696578197756</v>
      </c>
      <c r="R115" s="1511">
        <f t="shared" si="32"/>
        <v>218.16081333496061</v>
      </c>
      <c r="S115" s="1511">
        <f t="shared" si="33"/>
        <v>638.86520812960043</v>
      </c>
      <c r="T115" s="1511">
        <f t="shared" si="34"/>
        <v>430.17183789841056</v>
      </c>
      <c r="U115" s="1513">
        <f t="shared" si="35"/>
        <v>0</v>
      </c>
      <c r="V115" s="1511">
        <f t="shared" si="9"/>
        <v>1599.824825144949</v>
      </c>
      <c r="W115" s="1456">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86.440478602283491</v>
      </c>
      <c r="BW115" s="114">
        <f t="shared" si="59"/>
        <v>0.6795135093599558</v>
      </c>
      <c r="BX115" s="1695">
        <f t="shared" si="25"/>
        <v>42.456998900165864</v>
      </c>
      <c r="BY115" s="527">
        <f t="shared" si="60"/>
        <v>86.440478602283491</v>
      </c>
      <c r="BZ115" s="417">
        <f t="shared" si="61"/>
        <v>0.6795135093599558</v>
      </c>
      <c r="CA115" s="544">
        <f t="shared" si="26"/>
        <v>42.456998900165864</v>
      </c>
      <c r="CB115" s="649">
        <f t="shared" si="27"/>
        <v>0.34396919974586804</v>
      </c>
      <c r="CC115" s="525">
        <f t="shared" si="62"/>
        <v>0.32000341997567583</v>
      </c>
      <c r="CD115" s="417">
        <f t="shared" si="28"/>
        <v>0.34396919974586804</v>
      </c>
      <c r="CE115" s="525">
        <f t="shared" si="63"/>
        <v>0.32000341997567583</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3">
        <f>'Input data'!B136</f>
        <v>69.322810489383542</v>
      </c>
      <c r="C116" s="1552">
        <f>'Input data'!C136</f>
        <v>4956.2842542859398</v>
      </c>
      <c r="D116" s="1552">
        <f>'Input data'!D136</f>
        <v>41219839.691941068</v>
      </c>
      <c r="E116" s="1456">
        <f t="shared" si="88"/>
        <v>1</v>
      </c>
      <c r="F116" s="1506">
        <f t="shared" si="89"/>
        <v>0.36725000000000002</v>
      </c>
      <c r="G116" s="1513">
        <f>B116*F116*'Input data'!$C$9</f>
        <v>779.21986002801486</v>
      </c>
      <c r="H116" s="1544">
        <f>'Input data'!I136</f>
        <v>424.26313389388866</v>
      </c>
      <c r="I116" s="1511">
        <f>'Input data'!K136</f>
        <v>29411.112828557998</v>
      </c>
      <c r="J116" s="1511">
        <f t="shared" si="91"/>
        <v>2228.8062963921584</v>
      </c>
      <c r="K116" s="1513">
        <f t="shared" si="73"/>
        <v>11439.080414491387</v>
      </c>
      <c r="L116" s="1506">
        <f t="shared" si="90"/>
        <v>0.7</v>
      </c>
      <c r="M116" s="1506">
        <f t="shared" si="87"/>
        <v>0.6</v>
      </c>
      <c r="N116" s="1506">
        <f t="shared" si="87"/>
        <v>0.9</v>
      </c>
      <c r="O116" s="1506">
        <f t="shared" si="87"/>
        <v>0.9</v>
      </c>
      <c r="P116" s="1506">
        <f t="shared" si="87"/>
        <v>0.23600000000000002</v>
      </c>
      <c r="Q116" s="1510">
        <f t="shared" si="31"/>
        <v>314.91575670604311</v>
      </c>
      <c r="R116" s="1511">
        <f t="shared" si="32"/>
        <v>219.75800277861231</v>
      </c>
      <c r="S116" s="1511">
        <f t="shared" si="33"/>
        <v>643.5424402628264</v>
      </c>
      <c r="T116" s="1511">
        <f t="shared" si="34"/>
        <v>433.32119322004019</v>
      </c>
      <c r="U116" s="1513">
        <f t="shared" si="35"/>
        <v>0</v>
      </c>
      <c r="V116" s="1511">
        <f t="shared" si="9"/>
        <v>1611.537392967522</v>
      </c>
      <c r="W116" s="1456">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86.058282543148621</v>
      </c>
      <c r="BW116" s="114">
        <f t="shared" si="59"/>
        <v>0.6867156848262802</v>
      </c>
      <c r="BX116" s="1695">
        <f t="shared" si="25"/>
        <v>41.219839691941068</v>
      </c>
      <c r="BY116" s="527">
        <f t="shared" si="60"/>
        <v>86.058282543148621</v>
      </c>
      <c r="BZ116" s="417">
        <f t="shared" si="61"/>
        <v>0.6867156848262802</v>
      </c>
      <c r="CA116" s="544">
        <f t="shared" si="26"/>
        <v>41.219839691941068</v>
      </c>
      <c r="CB116" s="649">
        <f t="shared" si="27"/>
        <v>0.34642074566368197</v>
      </c>
      <c r="CC116" s="525">
        <f t="shared" si="62"/>
        <v>0.32868630537040322</v>
      </c>
      <c r="CD116" s="417">
        <f t="shared" si="28"/>
        <v>0.34642074566368197</v>
      </c>
      <c r="CE116" s="525">
        <f t="shared" si="63"/>
        <v>0.32868630537040322</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3">
        <f>'Input data'!B137</f>
        <v>69.830333629884052</v>
      </c>
      <c r="C117" s="1552">
        <f>'Input data'!C137</f>
        <v>5124.0082229631989</v>
      </c>
      <c r="D117" s="1552">
        <f>'Input data'!D137</f>
        <v>38725570.23065158</v>
      </c>
      <c r="E117" s="1456">
        <f t="shared" si="88"/>
        <v>1</v>
      </c>
      <c r="F117" s="1506">
        <f t="shared" si="89"/>
        <v>0.36725000000000002</v>
      </c>
      <c r="G117" s="1513">
        <f>B117*F117*'Input data'!$C$9</f>
        <v>784.92465052496607</v>
      </c>
      <c r="H117" s="1544">
        <f>'Input data'!I137</f>
        <v>424.26313389388866</v>
      </c>
      <c r="I117" s="1511">
        <f>'Input data'!K137</f>
        <v>29626.436186670413</v>
      </c>
      <c r="J117" s="1511">
        <f t="shared" si="91"/>
        <v>2228.8062963921584</v>
      </c>
      <c r="K117" s="1513">
        <f t="shared" si="73"/>
        <v>11539.145151315281</v>
      </c>
      <c r="L117" s="1506">
        <f t="shared" si="90"/>
        <v>0.7</v>
      </c>
      <c r="M117" s="1506">
        <f t="shared" si="87"/>
        <v>0.6</v>
      </c>
      <c r="N117" s="1506">
        <f t="shared" si="87"/>
        <v>0.9</v>
      </c>
      <c r="O117" s="1506">
        <f t="shared" si="87"/>
        <v>0.9</v>
      </c>
      <c r="P117" s="1506">
        <f>P116</f>
        <v>0.23600000000000002</v>
      </c>
      <c r="Q117" s="1510">
        <f t="shared" si="31"/>
        <v>317.2213042265239</v>
      </c>
      <c r="R117" s="1511">
        <f t="shared" si="32"/>
        <v>221.36688549604628</v>
      </c>
      <c r="S117" s="1511">
        <f t="shared" si="33"/>
        <v>648.25391514420835</v>
      </c>
      <c r="T117" s="1511">
        <f t="shared" si="34"/>
        <v>436.49360546466687</v>
      </c>
      <c r="U117" s="1513">
        <f t="shared" si="35"/>
        <v>0</v>
      </c>
      <c r="V117" s="1511">
        <f t="shared" si="9"/>
        <v>1623.3357103314454</v>
      </c>
      <c r="W117" s="1456">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84.474099079827326</v>
      </c>
      <c r="BW117" s="114">
        <f t="shared" si="59"/>
        <v>0.6985567326297295</v>
      </c>
      <c r="BX117" s="1695">
        <f t="shared" si="25"/>
        <v>38.725570230651577</v>
      </c>
      <c r="BY117" s="527">
        <f t="shared" si="60"/>
        <v>84.474099079827326</v>
      </c>
      <c r="BZ117" s="417">
        <f t="shared" si="61"/>
        <v>0.6985567326297295</v>
      </c>
      <c r="CA117" s="544">
        <f t="shared" si="26"/>
        <v>38.725570230651577</v>
      </c>
      <c r="CB117" s="649">
        <f t="shared" si="27"/>
        <v>0.34885304461912336</v>
      </c>
      <c r="CC117" s="525">
        <f t="shared" si="62"/>
        <v>0.34185036506667699</v>
      </c>
      <c r="CD117" s="417">
        <f t="shared" si="28"/>
        <v>0.34885304461912336</v>
      </c>
      <c r="CE117" s="525">
        <f t="shared" si="63"/>
        <v>0.34185036506667699</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3">
        <f>'Input data'!B138</f>
        <v>70.341572426693446</v>
      </c>
      <c r="C118" s="1552">
        <f>'Input data'!C138</f>
        <v>5299.6292724366804</v>
      </c>
      <c r="D118" s="1552">
        <f>'Input data'!D138</f>
        <v>36022455.593038395</v>
      </c>
      <c r="E118" s="1456">
        <f t="shared" si="88"/>
        <v>1</v>
      </c>
      <c r="F118" s="1506">
        <f t="shared" si="89"/>
        <v>0.36725000000000002</v>
      </c>
      <c r="G118" s="1513">
        <f>B118*F118*'Input data'!$C$9</f>
        <v>790.67120668560699</v>
      </c>
      <c r="H118" s="1544">
        <f>'Input data'!I138</f>
        <v>424.26313389388866</v>
      </c>
      <c r="I118" s="1511">
        <f>'Input data'!K138</f>
        <v>29843.335960772907</v>
      </c>
      <c r="J118" s="1511">
        <f t="shared" si="91"/>
        <v>2228.8062963921584</v>
      </c>
      <c r="K118" s="1513">
        <f t="shared" si="73"/>
        <v>11639.94247773166</v>
      </c>
      <c r="L118" s="1506">
        <f t="shared" si="90"/>
        <v>0.7</v>
      </c>
      <c r="M118" s="1506">
        <f t="shared" si="87"/>
        <v>0.6</v>
      </c>
      <c r="N118" s="1506">
        <f t="shared" si="87"/>
        <v>0.9</v>
      </c>
      <c r="O118" s="1506">
        <f t="shared" si="87"/>
        <v>0.9</v>
      </c>
      <c r="P118" s="1506">
        <f t="shared" si="87"/>
        <v>0.23600000000000002</v>
      </c>
      <c r="Q118" s="1510">
        <f t="shared" si="31"/>
        <v>319.54373102108343</v>
      </c>
      <c r="R118" s="1511">
        <f t="shared" si="32"/>
        <v>222.9875470955493</v>
      </c>
      <c r="S118" s="1511">
        <f t="shared" si="33"/>
        <v>652.99988347026374</v>
      </c>
      <c r="T118" s="1511">
        <f t="shared" si="34"/>
        <v>439.68924343563094</v>
      </c>
      <c r="U118" s="1513">
        <f t="shared" si="35"/>
        <v>0</v>
      </c>
      <c r="V118" s="1511">
        <f t="shared" si="9"/>
        <v>1635.2204050225273</v>
      </c>
      <c r="W118" s="1456">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82.721231949861661</v>
      </c>
      <c r="BW118" s="114">
        <f t="shared" si="59"/>
        <v>0.71177557332963437</v>
      </c>
      <c r="BX118" s="1695">
        <f t="shared" si="25"/>
        <v>36.022455593038394</v>
      </c>
      <c r="BY118" s="527">
        <f t="shared" si="60"/>
        <v>82.721231949861661</v>
      </c>
      <c r="BZ118" s="417">
        <f t="shared" si="61"/>
        <v>0.71177557332963437</v>
      </c>
      <c r="CA118" s="544">
        <f t="shared" si="26"/>
        <v>36.022455593038394</v>
      </c>
      <c r="CB118" s="649">
        <f t="shared" si="27"/>
        <v>0.35126626747362921</v>
      </c>
      <c r="CC118" s="525">
        <f t="shared" si="62"/>
        <v>0.35611369077654575</v>
      </c>
      <c r="CD118" s="417">
        <f t="shared" si="28"/>
        <v>0.35126626747362921</v>
      </c>
      <c r="CE118" s="525">
        <f t="shared" si="63"/>
        <v>0.35611369077654575</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3">
        <f>'Input data'!B139</f>
        <v>70.856554082712819</v>
      </c>
      <c r="C119" s="1552">
        <f>'Input data'!C139</f>
        <v>5473.1256649722955</v>
      </c>
      <c r="D119" s="1552">
        <f>'Input data'!D139</f>
        <v>33319340.955425207</v>
      </c>
      <c r="E119" s="1456">
        <f t="shared" si="88"/>
        <v>1</v>
      </c>
      <c r="F119" s="1506">
        <f t="shared" si="89"/>
        <v>0.36725000000000002</v>
      </c>
      <c r="G119" s="1513">
        <f>B119*F119*'Input data'!$C$9</f>
        <v>796.45983428289492</v>
      </c>
      <c r="H119" s="1544">
        <f>'Input data'!I139</f>
        <v>424.26313389388866</v>
      </c>
      <c r="I119" s="1511">
        <f>'Input data'!K139</f>
        <v>30061.823692053553</v>
      </c>
      <c r="J119" s="1511">
        <f t="shared" si="91"/>
        <v>2228.8062963921584</v>
      </c>
      <c r="K119" s="1513">
        <f t="shared" si="73"/>
        <v>11741.477757143535</v>
      </c>
      <c r="L119" s="1506">
        <f t="shared" si="90"/>
        <v>0.7</v>
      </c>
      <c r="M119" s="1506">
        <f t="shared" si="87"/>
        <v>0.6</v>
      </c>
      <c r="N119" s="1506">
        <f t="shared" si="87"/>
        <v>0.9</v>
      </c>
      <c r="O119" s="1506">
        <f t="shared" si="87"/>
        <v>0.9</v>
      </c>
      <c r="P119" s="1506">
        <f t="shared" si="87"/>
        <v>0.23600000000000002</v>
      </c>
      <c r="Q119" s="1510">
        <f t="shared" si="31"/>
        <v>321.88316066552784</v>
      </c>
      <c r="R119" s="1511">
        <f t="shared" si="32"/>
        <v>224.62007381215983</v>
      </c>
      <c r="S119" s="1511">
        <f t="shared" si="33"/>
        <v>657.78059777289673</v>
      </c>
      <c r="T119" s="1511">
        <f t="shared" si="34"/>
        <v>442.90827717210823</v>
      </c>
      <c r="U119" s="1513">
        <f t="shared" si="35"/>
        <v>0</v>
      </c>
      <c r="V119" s="1511">
        <f t="shared" si="9"/>
        <v>1647.1921094226927</v>
      </c>
      <c r="W119" s="1456">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80.958253982117924</v>
      </c>
      <c r="BW119" s="114">
        <f t="shared" si="59"/>
        <v>0.72553248400644432</v>
      </c>
      <c r="BX119" s="1695">
        <f t="shared" si="25"/>
        <v>33.319340955425204</v>
      </c>
      <c r="BY119" s="527">
        <f t="shared" si="60"/>
        <v>80.958253982117924</v>
      </c>
      <c r="BZ119" s="417">
        <f t="shared" si="61"/>
        <v>0.72553248400644432</v>
      </c>
      <c r="CA119" s="544">
        <f t="shared" si="26"/>
        <v>33.319340955425204</v>
      </c>
      <c r="CB119" s="649">
        <f t="shared" si="27"/>
        <v>0.35366058307858594</v>
      </c>
      <c r="CC119" s="525">
        <f t="shared" si="62"/>
        <v>0.3705105553358814</v>
      </c>
      <c r="CD119" s="417">
        <f t="shared" si="28"/>
        <v>0.35366058307858594</v>
      </c>
      <c r="CE119" s="525">
        <f t="shared" si="63"/>
        <v>0.3705105553358814</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3">
        <f>'Input data'!B140</f>
        <v>71.375305999999995</v>
      </c>
      <c r="C120" s="1552">
        <f>'Input data'!C140</f>
        <v>5650.0998146930788</v>
      </c>
      <c r="D120" s="1552">
        <f>'Input data'!D140</f>
        <v>30616226.317812026</v>
      </c>
      <c r="E120" s="1456">
        <f t="shared" si="88"/>
        <v>1</v>
      </c>
      <c r="F120" s="1506">
        <f t="shared" si="89"/>
        <v>0.36725000000000002</v>
      </c>
      <c r="G120" s="1513">
        <f>B120*F120*'Input data'!$C$9</f>
        <v>802.29084132839955</v>
      </c>
      <c r="H120" s="1544">
        <f>'Input data'!I140</f>
        <v>424.26313389388866</v>
      </c>
      <c r="I120" s="1511">
        <f>'Input data'!K140</f>
        <v>30281.911006195274</v>
      </c>
      <c r="J120" s="1511">
        <f t="shared" si="91"/>
        <v>2228.8062963921584</v>
      </c>
      <c r="K120" s="1513">
        <f t="shared" si="73"/>
        <v>11843.756392220233</v>
      </c>
      <c r="L120" s="1506">
        <f t="shared" si="90"/>
        <v>0.7</v>
      </c>
      <c r="M120" s="1506">
        <f t="shared" si="87"/>
        <v>0.6</v>
      </c>
      <c r="N120" s="1506">
        <f t="shared" si="87"/>
        <v>0.9</v>
      </c>
      <c r="O120" s="1506">
        <f t="shared" si="87"/>
        <v>0.9</v>
      </c>
      <c r="P120" s="1506">
        <f t="shared" si="87"/>
        <v>0.23600000000000002</v>
      </c>
      <c r="Q120" s="1510">
        <f t="shared" si="31"/>
        <v>324.23971764038129</v>
      </c>
      <c r="R120" s="1511">
        <f t="shared" si="32"/>
        <v>226.26455251225605</v>
      </c>
      <c r="S120" s="1511">
        <f t="shared" si="33"/>
        <v>662.59631243283684</v>
      </c>
      <c r="T120" s="1511">
        <f t="shared" si="34"/>
        <v>446.15087795815862</v>
      </c>
      <c r="U120" s="1513">
        <f t="shared" si="35"/>
        <v>0</v>
      </c>
      <c r="V120" s="1511">
        <f t="shared" si="9"/>
        <v>1659.2514605436327</v>
      </c>
      <c r="W120" s="1456">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79.213274048230815</v>
      </c>
      <c r="BW120" s="114">
        <f t="shared" si="59"/>
        <v>0.73996098085104411</v>
      </c>
      <c r="BX120" s="1695">
        <f t="shared" si="25"/>
        <v>30.616226317812025</v>
      </c>
      <c r="BY120" s="527">
        <f t="shared" si="60"/>
        <v>79.213274048230815</v>
      </c>
      <c r="BZ120" s="417">
        <f t="shared" si="61"/>
        <v>0.73996098085104411</v>
      </c>
      <c r="CA120" s="544">
        <f t="shared" si="26"/>
        <v>30.616226317812025</v>
      </c>
      <c r="CB120" s="649">
        <f t="shared" si="27"/>
        <v>0.3560361583119136</v>
      </c>
      <c r="CC120" s="525">
        <f t="shared" si="62"/>
        <v>0.38518297657395228</v>
      </c>
      <c r="CD120" s="417">
        <f t="shared" si="28"/>
        <v>0.3560361583119136</v>
      </c>
      <c r="CE120" s="525">
        <f t="shared" si="63"/>
        <v>0.38518297657395228</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3">
        <f>'Input data'!B141</f>
        <v>71.818612994947316</v>
      </c>
      <c r="C121" s="1552">
        <f>'Input data'!C141</f>
        <v>5833.433358340184</v>
      </c>
      <c r="D121" s="1552">
        <f>'Input data'!D141</f>
        <v>27637545.123285081</v>
      </c>
      <c r="E121" s="1456">
        <f t="shared" si="88"/>
        <v>1</v>
      </c>
      <c r="F121" s="1506">
        <f t="shared" si="89"/>
        <v>0.36725000000000002</v>
      </c>
      <c r="G121" s="1513">
        <f>B121*F121*'Input data'!$C$9</f>
        <v>807.27381319745268</v>
      </c>
      <c r="H121" s="1544">
        <f>'Input data'!I141</f>
        <v>424.26313389388866</v>
      </c>
      <c r="I121" s="1511">
        <f>'Input data'!K141</f>
        <v>30469.989821148705</v>
      </c>
      <c r="J121" s="1511">
        <f t="shared" si="91"/>
        <v>2228.8062963921584</v>
      </c>
      <c r="K121" s="1513">
        <f t="shared" si="73"/>
        <v>11931.16008722781</v>
      </c>
      <c r="L121" s="1506">
        <f t="shared" si="90"/>
        <v>0.7</v>
      </c>
      <c r="M121" s="1506">
        <f t="shared" si="87"/>
        <v>0.6</v>
      </c>
      <c r="N121" s="1506">
        <f t="shared" si="87"/>
        <v>0.9</v>
      </c>
      <c r="O121" s="1506">
        <f t="shared" si="87"/>
        <v>0.9</v>
      </c>
      <c r="P121" s="1506">
        <f t="shared" si="87"/>
        <v>0.23600000000000002</v>
      </c>
      <c r="Q121" s="1510">
        <f t="shared" si="31"/>
        <v>326.25354767383487</v>
      </c>
      <c r="R121" s="1511">
        <f t="shared" si="32"/>
        <v>227.6698657005079</v>
      </c>
      <c r="S121" s="1511">
        <f t="shared" si="33"/>
        <v>666.71165142876089</v>
      </c>
      <c r="T121" s="1511">
        <f t="shared" si="34"/>
        <v>448.92188961589818</v>
      </c>
      <c r="U121" s="1513">
        <f t="shared" si="35"/>
        <v>0</v>
      </c>
      <c r="V121" s="1511">
        <f t="shared" si="9"/>
        <v>1669.5569544190018</v>
      </c>
      <c r="W121" s="1456">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77.21443571806013</v>
      </c>
      <c r="BW121" s="114">
        <f t="shared" si="59"/>
        <v>0.75637543426399323</v>
      </c>
      <c r="BX121" s="1695">
        <f t="shared" si="25"/>
        <v>27.637545123285083</v>
      </c>
      <c r="BY121" s="527">
        <f t="shared" si="60"/>
        <v>77.21443571806013</v>
      </c>
      <c r="BZ121" s="417">
        <f t="shared" si="61"/>
        <v>0.75637543426399323</v>
      </c>
      <c r="CA121" s="544">
        <f t="shared" si="26"/>
        <v>27.637545123285083</v>
      </c>
      <c r="CB121" s="649">
        <f t="shared" si="27"/>
        <v>0.35803801704304605</v>
      </c>
      <c r="CC121" s="525">
        <f t="shared" si="62"/>
        <v>0.40132370274544493</v>
      </c>
      <c r="CD121" s="417">
        <f t="shared" si="28"/>
        <v>0.35803801704304605</v>
      </c>
      <c r="CE121" s="525">
        <f t="shared" si="63"/>
        <v>0.40132370274544493</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3">
        <f>'Input data'!B142</f>
        <v>72.264673338395411</v>
      </c>
      <c r="C122" s="1552">
        <f>'Input data'!C142</f>
        <v>6025.8165210195993</v>
      </c>
      <c r="D122" s="1552">
        <f>'Input data'!D142</f>
        <v>24658863.928758133</v>
      </c>
      <c r="E122" s="1456">
        <f t="shared" si="88"/>
        <v>1</v>
      </c>
      <c r="F122" s="1506">
        <f t="shared" si="89"/>
        <v>0.36725000000000002</v>
      </c>
      <c r="G122" s="1513">
        <f>B122*F122*'Input data'!$C$9</f>
        <v>812.28773395357814</v>
      </c>
      <c r="H122" s="1544">
        <f>'Input data'!I142</f>
        <v>424.26313389388866</v>
      </c>
      <c r="I122" s="1511">
        <f>'Input data'!K142</f>
        <v>30659.23678036578</v>
      </c>
      <c r="J122" s="1511">
        <f t="shared" si="91"/>
        <v>2228.8062963921584</v>
      </c>
      <c r="K122" s="1513">
        <f t="shared" si="73"/>
        <v>12019.106640424758</v>
      </c>
      <c r="L122" s="1506">
        <f t="shared" si="90"/>
        <v>0.7</v>
      </c>
      <c r="M122" s="1506">
        <f t="shared" si="87"/>
        <v>0.6</v>
      </c>
      <c r="N122" s="1506">
        <f t="shared" si="87"/>
        <v>0.9</v>
      </c>
      <c r="O122" s="1506">
        <f t="shared" si="87"/>
        <v>0.9</v>
      </c>
      <c r="P122" s="1506">
        <f t="shared" si="87"/>
        <v>0.23600000000000002</v>
      </c>
      <c r="Q122" s="1510">
        <f t="shared" si="31"/>
        <v>328.27988546368874</v>
      </c>
      <c r="R122" s="1511">
        <f t="shared" si="32"/>
        <v>229.08390718992371</v>
      </c>
      <c r="S122" s="1511">
        <f t="shared" si="33"/>
        <v>670.85255050513388</v>
      </c>
      <c r="T122" s="1511">
        <f t="shared" si="34"/>
        <v>451.7101118317396</v>
      </c>
      <c r="U122" s="1513">
        <f t="shared" si="35"/>
        <v>0</v>
      </c>
      <c r="V122" s="1511">
        <f t="shared" si="9"/>
        <v>1679.926454990486</v>
      </c>
      <c r="W122" s="1456">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75.261398143105524</v>
      </c>
      <c r="BW122" s="114">
        <f t="shared" si="59"/>
        <v>0.77380004791730583</v>
      </c>
      <c r="BX122" s="1695">
        <f t="shared" si="25"/>
        <v>24.658863928758134</v>
      </c>
      <c r="BY122" s="527">
        <f t="shared" si="60"/>
        <v>75.261398143105524</v>
      </c>
      <c r="BZ122" s="417">
        <f t="shared" si="61"/>
        <v>0.77380004791730583</v>
      </c>
      <c r="CA122" s="544">
        <f t="shared" si="26"/>
        <v>24.658863928758134</v>
      </c>
      <c r="CB122" s="649">
        <f t="shared" si="27"/>
        <v>0.36002659202487586</v>
      </c>
      <c r="CC122" s="525">
        <f t="shared" si="62"/>
        <v>0.41791581138208178</v>
      </c>
      <c r="CD122" s="417">
        <f t="shared" si="28"/>
        <v>0.36002659202487586</v>
      </c>
      <c r="CE122" s="525">
        <f t="shared" si="63"/>
        <v>0.41791581138208178</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3">
        <f>'Input data'!B143</f>
        <v>72.713504131197794</v>
      </c>
      <c r="C123" s="1552">
        <f>'Input data'!C143</f>
        <v>6229.3040338992396</v>
      </c>
      <c r="D123" s="1552">
        <f>'Input data'!D143</f>
        <v>21680182.734231193</v>
      </c>
      <c r="E123" s="1456">
        <f t="shared" si="88"/>
        <v>1</v>
      </c>
      <c r="F123" s="1506">
        <f t="shared" si="89"/>
        <v>0.36725000000000002</v>
      </c>
      <c r="G123" s="1513">
        <f>B123*F123*'Input data'!$C$9</f>
        <v>817.33279581813269</v>
      </c>
      <c r="H123" s="1544">
        <f>'Input data'!I143</f>
        <v>424.26313389388866</v>
      </c>
      <c r="I123" s="1511">
        <f>'Input data'!K143</f>
        <v>30849.659139108197</v>
      </c>
      <c r="J123" s="1511">
        <f t="shared" si="91"/>
        <v>2228.8062963921584</v>
      </c>
      <c r="K123" s="1513">
        <f t="shared" si="73"/>
        <v>12107.59942346503</v>
      </c>
      <c r="L123" s="1506">
        <f t="shared" si="90"/>
        <v>0.7</v>
      </c>
      <c r="M123" s="1506">
        <f t="shared" si="87"/>
        <v>0.6</v>
      </c>
      <c r="N123" s="1506">
        <f t="shared" si="87"/>
        <v>0.9</v>
      </c>
      <c r="O123" s="1506">
        <f t="shared" si="87"/>
        <v>0.9</v>
      </c>
      <c r="P123" s="1506">
        <f t="shared" si="87"/>
        <v>0.23600000000000002</v>
      </c>
      <c r="Q123" s="1510">
        <f t="shared" si="31"/>
        <v>330.31880869473662</v>
      </c>
      <c r="R123" s="1511">
        <f t="shared" si="32"/>
        <v>230.50673119136695</v>
      </c>
      <c r="S123" s="1511">
        <f t="shared" si="33"/>
        <v>675.01916841381444</v>
      </c>
      <c r="T123" s="1511">
        <f t="shared" si="34"/>
        <v>454.51565149924636</v>
      </c>
      <c r="U123" s="1513">
        <f t="shared" si="35"/>
        <v>0</v>
      </c>
      <c r="V123" s="1511">
        <f t="shared" si="9"/>
        <v>1690.3603597991644</v>
      </c>
      <c r="W123" s="1456">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74.04430340956344</v>
      </c>
      <c r="BW123" s="114">
        <f t="shared" si="59"/>
        <v>0.78503750818108908</v>
      </c>
      <c r="BX123" s="1695">
        <f t="shared" si="25"/>
        <v>21.680182734231192</v>
      </c>
      <c r="BY123" s="527">
        <f t="shared" si="60"/>
        <v>74.04430340956344</v>
      </c>
      <c r="BZ123" s="417">
        <f t="shared" si="61"/>
        <v>0.78503750818108908</v>
      </c>
      <c r="CA123" s="544">
        <f t="shared" si="26"/>
        <v>21.680182734231192</v>
      </c>
      <c r="CB123" s="649">
        <f t="shared" si="27"/>
        <v>0.36200198208013235</v>
      </c>
      <c r="CC123" s="525">
        <f t="shared" si="62"/>
        <v>0.42779323940983505</v>
      </c>
      <c r="CD123" s="417">
        <f t="shared" si="28"/>
        <v>0.36200198208013235</v>
      </c>
      <c r="CE123" s="525">
        <f t="shared" si="63"/>
        <v>0.42779323940983505</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3">
        <f>'Input data'!B144</f>
        <v>73.165122580420132</v>
      </c>
      <c r="C124" s="1552">
        <f>'Input data'!C144</f>
        <v>6443.2712061240654</v>
      </c>
      <c r="D124" s="1552">
        <f>'Input data'!D144</f>
        <v>18701501.539704241</v>
      </c>
      <c r="E124" s="1456">
        <f t="shared" si="88"/>
        <v>1</v>
      </c>
      <c r="F124" s="1506">
        <f t="shared" si="89"/>
        <v>0.36725000000000002</v>
      </c>
      <c r="G124" s="1513">
        <f>B124*F124*'Input data'!$C$9</f>
        <v>822.40919220634601</v>
      </c>
      <c r="H124" s="1544">
        <f>'Input data'!I144</f>
        <v>424.26313389388866</v>
      </c>
      <c r="I124" s="1511">
        <f>'Input data'!K144</f>
        <v>31041.264197699562</v>
      </c>
      <c r="J124" s="1511">
        <f t="shared" si="91"/>
        <v>2228.8062963921584</v>
      </c>
      <c r="K124" s="1513">
        <f t="shared" si="73"/>
        <v>12196.641828943688</v>
      </c>
      <c r="L124" s="1506">
        <f t="shared" si="90"/>
        <v>0.7</v>
      </c>
      <c r="M124" s="1506">
        <f t="shared" si="87"/>
        <v>0.6</v>
      </c>
      <c r="N124" s="1506">
        <f t="shared" si="87"/>
        <v>0.9</v>
      </c>
      <c r="O124" s="1506">
        <f t="shared" si="87"/>
        <v>0.9</v>
      </c>
      <c r="P124" s="1506">
        <f t="shared" si="87"/>
        <v>0.23600000000000002</v>
      </c>
      <c r="Q124" s="1510">
        <f t="shared" si="31"/>
        <v>332.37039553426666</v>
      </c>
      <c r="R124" s="1511">
        <f t="shared" si="32"/>
        <v>231.93839225240072</v>
      </c>
      <c r="S124" s="1511">
        <f t="shared" si="33"/>
        <v>679.21166489265761</v>
      </c>
      <c r="T124" s="1511">
        <f t="shared" si="34"/>
        <v>457.33861617588991</v>
      </c>
      <c r="U124" s="1513">
        <f t="shared" si="35"/>
        <v>0</v>
      </c>
      <c r="V124" s="1511">
        <f t="shared" si="9"/>
        <v>1700.8590688552149</v>
      </c>
      <c r="W124" s="1456">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73.987564481489571</v>
      </c>
      <c r="BW124" s="114">
        <f t="shared" si="59"/>
        <v>0.78487265964948283</v>
      </c>
      <c r="BX124" s="1695">
        <f t="shared" si="25"/>
        <v>18.701501539704243</v>
      </c>
      <c r="BY124" s="527">
        <f t="shared" si="60"/>
        <v>73.987564481489571</v>
      </c>
      <c r="BZ124" s="417">
        <f t="shared" si="61"/>
        <v>0.78487265964948283</v>
      </c>
      <c r="CA124" s="544">
        <f t="shared" si="26"/>
        <v>18.701501539704243</v>
      </c>
      <c r="CB124" s="649">
        <f t="shared" si="27"/>
        <v>0.36396428507300427</v>
      </c>
      <c r="CC124" s="525">
        <f t="shared" si="62"/>
        <v>0.42625744519501096</v>
      </c>
      <c r="CD124" s="417">
        <f t="shared" si="28"/>
        <v>0.36396428507300427</v>
      </c>
      <c r="CE124" s="525">
        <f t="shared" si="63"/>
        <v>0.42625744519501096</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3">
        <f>'Input data'!B145</f>
        <v>73.619545999999971</v>
      </c>
      <c r="C125" s="1552">
        <f>'Input data'!C145</f>
        <v>6671.9888838459592</v>
      </c>
      <c r="D125" s="1552">
        <f>'Input data'!D145</f>
        <v>15722820.345177298</v>
      </c>
      <c r="E125" s="1456">
        <f t="shared" si="88"/>
        <v>1</v>
      </c>
      <c r="F125" s="1506">
        <f t="shared" si="89"/>
        <v>0.36725000000000002</v>
      </c>
      <c r="G125" s="1513">
        <f>B125*F125*'Input data'!$C$9</f>
        <v>827.51711773473585</v>
      </c>
      <c r="H125" s="1544">
        <f>'Input data'!I145</f>
        <v>424.26313389388866</v>
      </c>
      <c r="I125" s="1511">
        <f>'Input data'!K145</f>
        <v>31234.059301805282</v>
      </c>
      <c r="J125" s="1511">
        <f t="shared" si="91"/>
        <v>2228.8062963921584</v>
      </c>
      <c r="K125" s="1513">
        <f t="shared" si="73"/>
        <v>12286.237270526955</v>
      </c>
      <c r="L125" s="1506">
        <f t="shared" si="90"/>
        <v>0.7</v>
      </c>
      <c r="M125" s="1506">
        <f t="shared" si="87"/>
        <v>0.6</v>
      </c>
      <c r="N125" s="1506">
        <f t="shared" si="87"/>
        <v>0.9</v>
      </c>
      <c r="O125" s="1506">
        <f t="shared" si="87"/>
        <v>0.9</v>
      </c>
      <c r="P125" s="1506">
        <f t="shared" si="87"/>
        <v>0.23600000000000002</v>
      </c>
      <c r="Q125" s="1510">
        <f t="shared" si="31"/>
        <v>334.43472463505896</v>
      </c>
      <c r="R125" s="1511">
        <f t="shared" si="32"/>
        <v>233.37894525937941</v>
      </c>
      <c r="S125" s="1511">
        <f t="shared" si="33"/>
        <v>683.43020067163889</v>
      </c>
      <c r="T125" s="1511">
        <f t="shared" si="34"/>
        <v>460.17911408717418</v>
      </c>
      <c r="U125" s="1513">
        <f t="shared" si="35"/>
        <v>0</v>
      </c>
      <c r="V125" s="1511">
        <f t="shared" si="9"/>
        <v>1711.4229846532514</v>
      </c>
      <c r="W125" s="1456">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74.005232279193308</v>
      </c>
      <c r="BW125" s="114">
        <f t="shared" si="59"/>
        <v>0.7849240185360481</v>
      </c>
      <c r="BX125" s="1695">
        <f t="shared" si="25"/>
        <v>15.722820345177299</v>
      </c>
      <c r="BY125" s="527">
        <f t="shared" si="60"/>
        <v>74.005232279193308</v>
      </c>
      <c r="BZ125" s="417">
        <f t="shared" si="61"/>
        <v>0.7849240185360481</v>
      </c>
      <c r="CA125" s="544">
        <f t="shared" si="26"/>
        <v>15.722820345177299</v>
      </c>
      <c r="CB125" s="649">
        <f t="shared" si="27"/>
        <v>0.36591359792336786</v>
      </c>
      <c r="CC125" s="525">
        <f t="shared" si="62"/>
        <v>0.42498127827054355</v>
      </c>
      <c r="CD125" s="417">
        <f t="shared" si="28"/>
        <v>0.36591359792336786</v>
      </c>
      <c r="CE125" s="525">
        <f t="shared" si="63"/>
        <v>0.42498127827054355</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3">
        <f>'Input data'!B146</f>
        <v>73.995362001779526</v>
      </c>
      <c r="C126" s="1552">
        <f>'Input data'!C146</f>
        <v>6912.9368583667201</v>
      </c>
      <c r="D126" s="1552">
        <f>'Input data'!D146</f>
        <v>14231175.794576555</v>
      </c>
      <c r="E126" s="1456">
        <f t="shared" si="88"/>
        <v>1</v>
      </c>
      <c r="F126" s="1506">
        <f t="shared" si="89"/>
        <v>0.36725000000000002</v>
      </c>
      <c r="G126" s="1513">
        <f>B126*F126*'Input data'!$C$9</f>
        <v>831.74146020203671</v>
      </c>
      <c r="H126" s="1544">
        <f>'Input data'!I146</f>
        <v>424.26313389388866</v>
      </c>
      <c r="I126" s="1511">
        <f>'Input data'!K146</f>
        <v>31393.50417648775</v>
      </c>
      <c r="J126" s="1511">
        <f t="shared" si="91"/>
        <v>2228.8062963921584</v>
      </c>
      <c r="K126" s="1513">
        <f t="shared" si="73"/>
        <v>12360.334245248529</v>
      </c>
      <c r="L126" s="1506">
        <f t="shared" si="90"/>
        <v>0.7</v>
      </c>
      <c r="M126" s="1506">
        <f t="shared" si="87"/>
        <v>0.6</v>
      </c>
      <c r="N126" s="1506">
        <f t="shared" si="87"/>
        <v>0.9</v>
      </c>
      <c r="O126" s="1506">
        <f t="shared" si="87"/>
        <v>0.9</v>
      </c>
      <c r="P126" s="1506">
        <f t="shared" si="87"/>
        <v>0.23600000000000002</v>
      </c>
      <c r="Q126" s="1510">
        <f t="shared" si="31"/>
        <v>336.14196038830005</v>
      </c>
      <c r="R126" s="1511">
        <f t="shared" si="32"/>
        <v>234.57030742978588</v>
      </c>
      <c r="S126" s="1511">
        <f t="shared" si="33"/>
        <v>686.91900248402408</v>
      </c>
      <c r="T126" s="1511">
        <f t="shared" si="34"/>
        <v>462.52825482703656</v>
      </c>
      <c r="U126" s="1513">
        <f t="shared" si="35"/>
        <v>0</v>
      </c>
      <c r="V126" s="1511">
        <f t="shared" si="9"/>
        <v>1720.1595251291465</v>
      </c>
      <c r="W126" s="1456">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74.668410486463685</v>
      </c>
      <c r="BW126" s="114">
        <f t="shared" si="59"/>
        <v>0.7868342467421251</v>
      </c>
      <c r="BX126" s="1695">
        <f t="shared" si="25"/>
        <v>14.231175794576556</v>
      </c>
      <c r="BY126" s="527">
        <f t="shared" si="60"/>
        <v>74.668410486463685</v>
      </c>
      <c r="BZ126" s="417">
        <f t="shared" si="61"/>
        <v>0.7868342467421251</v>
      </c>
      <c r="CA126" s="544">
        <f t="shared" si="26"/>
        <v>14.231175794576556</v>
      </c>
      <c r="CB126" s="649">
        <f t="shared" si="27"/>
        <v>0.36750697834425616</v>
      </c>
      <c r="CC126" s="525">
        <f t="shared" si="62"/>
        <v>0.42666564564271992</v>
      </c>
      <c r="CD126" s="417">
        <f t="shared" si="28"/>
        <v>0.36750697834425616</v>
      </c>
      <c r="CE126" s="525">
        <f t="shared" si="63"/>
        <v>0.42666564564271992</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3">
        <f>'Input data'!B147</f>
        <v>74.373096484110363</v>
      </c>
      <c r="C127" s="1552">
        <f>'Input data'!C147</f>
        <v>7164.8581835001878</v>
      </c>
      <c r="D127" s="1552">
        <f>'Input data'!D147</f>
        <v>12739531.243975813</v>
      </c>
      <c r="E127" s="1456">
        <f t="shared" si="88"/>
        <v>1</v>
      </c>
      <c r="F127" s="1506">
        <f t="shared" si="89"/>
        <v>0.36725000000000002</v>
      </c>
      <c r="G127" s="1513">
        <f>B127*F127*'Input data'!$C$9</f>
        <v>835.98736726165691</v>
      </c>
      <c r="H127" s="1544">
        <f>'Input data'!I147</f>
        <v>424.26313389388866</v>
      </c>
      <c r="I127" s="1511">
        <f>'Input data'!K147</f>
        <v>31553.762991741216</v>
      </c>
      <c r="J127" s="1511">
        <f t="shared" si="91"/>
        <v>2228.8062963921584</v>
      </c>
      <c r="K127" s="1513">
        <f t="shared" si="73"/>
        <v>12434.809473169109</v>
      </c>
      <c r="L127" s="1506">
        <f t="shared" si="90"/>
        <v>0.7</v>
      </c>
      <c r="M127" s="1506">
        <f t="shared" si="90"/>
        <v>0.6</v>
      </c>
      <c r="N127" s="1506">
        <f t="shared" si="90"/>
        <v>0.9</v>
      </c>
      <c r="O127" s="1506">
        <f t="shared" si="90"/>
        <v>0.9</v>
      </c>
      <c r="P127" s="1506">
        <f t="shared" si="90"/>
        <v>0.23600000000000002</v>
      </c>
      <c r="Q127" s="1510">
        <f t="shared" si="31"/>
        <v>337.8579113068713</v>
      </c>
      <c r="R127" s="1511">
        <f t="shared" si="32"/>
        <v>235.76775131343163</v>
      </c>
      <c r="S127" s="1511">
        <f t="shared" si="33"/>
        <v>690.42561407138692</v>
      </c>
      <c r="T127" s="1511">
        <f t="shared" si="34"/>
        <v>464.88938755446634</v>
      </c>
      <c r="U127" s="1513">
        <f t="shared" si="35"/>
        <v>0</v>
      </c>
      <c r="V127" s="1511">
        <f t="shared" si="9"/>
        <v>1728.9406642461563</v>
      </c>
      <c r="W127" s="1456">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75.386917234797565</v>
      </c>
      <c r="BW127" s="114">
        <f t="shared" si="59"/>
        <v>0.78886591268427309</v>
      </c>
      <c r="BX127" s="1695">
        <f t="shared" si="25"/>
        <v>12.739531243975813</v>
      </c>
      <c r="BY127" s="527">
        <f t="shared" si="60"/>
        <v>75.386917234797565</v>
      </c>
      <c r="BZ127" s="417">
        <f t="shared" si="61"/>
        <v>0.78886591268427309</v>
      </c>
      <c r="CA127" s="544">
        <f t="shared" si="26"/>
        <v>12.739531243975813</v>
      </c>
      <c r="CB127" s="649">
        <f t="shared" si="27"/>
        <v>0.36909169159072286</v>
      </c>
      <c r="CC127" s="525">
        <f t="shared" si="62"/>
        <v>0.42849689514305089</v>
      </c>
      <c r="CD127" s="417">
        <f t="shared" si="28"/>
        <v>0.36909169159072286</v>
      </c>
      <c r="CE127" s="525">
        <f t="shared" si="63"/>
        <v>0.42849689514305089</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7417.2921302498553</v>
      </c>
      <c r="D128" s="236">
        <f>'Input data'!D148</f>
        <v>11247886.693375073</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76.108275766780039</v>
      </c>
      <c r="BW128" s="114">
        <f t="shared" si="59"/>
        <v>0.79086705347669128</v>
      </c>
      <c r="BX128" s="1695">
        <f t="shared" si="25"/>
        <v>11.247886693375074</v>
      </c>
      <c r="BY128" s="527">
        <f t="shared" si="60"/>
        <v>76.108275766780039</v>
      </c>
      <c r="BZ128" s="417">
        <f t="shared" si="61"/>
        <v>0.79086705347669128</v>
      </c>
      <c r="CA128" s="544">
        <f t="shared" si="26"/>
        <v>11.247886693375074</v>
      </c>
      <c r="CB128" s="649">
        <f t="shared" si="27"/>
        <v>0.3706677901680655</v>
      </c>
      <c r="CC128" s="525">
        <f t="shared" si="62"/>
        <v>0.43028216423587617</v>
      </c>
      <c r="CD128" s="417">
        <f t="shared" si="28"/>
        <v>0.3706677901680655</v>
      </c>
      <c r="CE128" s="525">
        <f t="shared" si="63"/>
        <v>0.43028216423587617</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7681.7478089987917</v>
      </c>
      <c r="D129" s="236">
        <f>'Input data'!D149</f>
        <v>9756242.1427743305</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76.890224724002948</v>
      </c>
      <c r="BW129" s="114">
        <f t="shared" si="59"/>
        <v>0.792993868556786</v>
      </c>
      <c r="BX129" s="1695">
        <f t="shared" si="25"/>
        <v>9.7562421427743313</v>
      </c>
      <c r="BY129" s="527">
        <f t="shared" si="60"/>
        <v>76.890224724002948</v>
      </c>
      <c r="BZ129" s="417">
        <f t="shared" si="61"/>
        <v>0.792993868556786</v>
      </c>
      <c r="CA129" s="544">
        <f t="shared" si="26"/>
        <v>9.7562421427743313</v>
      </c>
      <c r="CB129" s="649">
        <f t="shared" si="27"/>
        <v>0.37223532617222466</v>
      </c>
      <c r="CC129" s="525">
        <f t="shared" si="62"/>
        <v>0.43221490854622224</v>
      </c>
      <c r="CD129" s="417">
        <f t="shared" si="28"/>
        <v>0.37223532617222466</v>
      </c>
      <c r="CE129" s="525">
        <f t="shared" si="63"/>
        <v>0.43221490854622224</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7961.04333606623</v>
      </c>
      <c r="D130" s="239">
        <f>'Input data'!D150</f>
        <v>8264597.5921735875</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6">
        <f t="shared" si="14"/>
        <v>493.47361379422671</v>
      </c>
      <c r="AS130" s="1477">
        <f t="shared" si="15"/>
        <v>625.85804497173024</v>
      </c>
      <c r="AT130" s="1477">
        <f t="shared" si="16"/>
        <v>118.14226305492249</v>
      </c>
      <c r="AU130" s="1477">
        <f t="shared" si="17"/>
        <v>0</v>
      </c>
      <c r="AV130" s="1477">
        <f t="shared" si="18"/>
        <v>0</v>
      </c>
      <c r="AW130" s="1477">
        <f t="shared" si="19"/>
        <v>0</v>
      </c>
      <c r="AX130" s="1477">
        <f t="shared" si="20"/>
        <v>825.06613595655131</v>
      </c>
      <c r="AY130" s="1477">
        <f t="shared" si="21"/>
        <v>66.458631392678186</v>
      </c>
      <c r="AZ130" s="1477">
        <f t="shared" si="22"/>
        <v>18.681538744964712</v>
      </c>
      <c r="BA130" s="1477">
        <f t="shared" si="23"/>
        <v>48.250775685348998</v>
      </c>
      <c r="BB130" s="1477">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77.746902924822336</v>
      </c>
      <c r="BW130" s="651">
        <f t="shared" si="59"/>
        <v>0.79527482938701743</v>
      </c>
      <c r="BX130" s="1696">
        <f t="shared" si="25"/>
        <v>8.2645975921735868</v>
      </c>
      <c r="BY130" s="670">
        <f t="shared" si="60"/>
        <v>77.746902924822336</v>
      </c>
      <c r="BZ130" s="651">
        <f t="shared" si="61"/>
        <v>0.79527482938701743</v>
      </c>
      <c r="CA130" s="675">
        <f t="shared" si="26"/>
        <v>8.2645975921735868</v>
      </c>
      <c r="CB130" s="650">
        <f t="shared" si="27"/>
        <v>0.37379435129462157</v>
      </c>
      <c r="CC130" s="652">
        <f t="shared" si="62"/>
        <v>0.43432543106770582</v>
      </c>
      <c r="CD130" s="651">
        <f t="shared" si="28"/>
        <v>0.37379435129462157</v>
      </c>
      <c r="CE130" s="652">
        <f t="shared" si="63"/>
        <v>0.43432543106770582</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764</v>
      </c>
      <c r="N134" s="1835" t="s">
        <v>607</v>
      </c>
      <c r="O134" s="1836"/>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926" t="s">
        <v>735</v>
      </c>
      <c r="AL134" s="1927"/>
      <c r="AM134" s="1927"/>
      <c r="AN134" s="1927"/>
      <c r="AO134" s="1928"/>
    </row>
    <row r="135" spans="1:91" ht="51.6" customHeight="1">
      <c r="A135" s="182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4"/>
      <c r="N135" s="508" t="s">
        <v>605</v>
      </c>
      <c r="O135" s="559" t="s">
        <v>606</v>
      </c>
      <c r="P135" s="1815"/>
      <c r="Q135" s="1817"/>
      <c r="R135" s="1817"/>
      <c r="S135" s="1817"/>
      <c r="T135" s="1849"/>
      <c r="U135" s="1882"/>
      <c r="V135" s="1819"/>
      <c r="W135" s="1821"/>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5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3186.4145045894702</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3234.8901062179734</v>
      </c>
      <c r="D138" s="237">
        <f>'Input data'!D118</f>
        <v>48329934.380163118</v>
      </c>
      <c r="E138" s="1510">
        <f>'Input data'!J118*C138</f>
        <v>38077.524188021431</v>
      </c>
      <c r="F138" s="1511">
        <f>'Input data'!L118</f>
        <v>86407.458568184549</v>
      </c>
      <c r="G138" s="1511">
        <f>G137*0.94</f>
        <v>64333.325846758482</v>
      </c>
      <c r="H138" s="528">
        <f>E138*$B$12+I138*$E$80-G138</f>
        <v>2871.164846991669</v>
      </c>
      <c r="I138" s="530">
        <f t="shared" ref="I138:I170" si="96">D138/1000</f>
        <v>48329.934380163118</v>
      </c>
      <c r="J138" s="1456">
        <f>($J$150-$J$137)/($A$150-$A$137)+J137</f>
        <v>8.7582527933999524E-2</v>
      </c>
      <c r="K138" s="1514">
        <f>(I138)*J138-(I138)*$J$137</f>
        <v>1258.259660347187</v>
      </c>
      <c r="L138" s="1514">
        <f t="shared" ref="L138:L170" si="97">(E138)*$C$12*$G$12-(E138)*$C$12*$G$12</f>
        <v>0</v>
      </c>
      <c r="M138" s="1513">
        <f>L138+K138</f>
        <v>1258.259660347187</v>
      </c>
      <c r="N138" s="1456">
        <v>0.05</v>
      </c>
      <c r="O138" s="530">
        <f t="shared" ref="O138:O170" si="98">N138*$E$137*($C$85)*$B$12</f>
        <v>75.191700000000026</v>
      </c>
      <c r="P138" s="1483">
        <f>O138+M138</f>
        <v>1333.4513603471871</v>
      </c>
      <c r="Q138" s="1366">
        <f t="shared" ref="Q138:Q170" si="99">E138*$B$12+(1-$J$137)*I138-P138</f>
        <v>65871.039333402965</v>
      </c>
      <c r="R138" s="1366">
        <f>Q138-G138</f>
        <v>1537.7134866444831</v>
      </c>
      <c r="S138" s="1516">
        <f t="shared" ref="S138:S170" si="100">R138/(Q138-I138*(1-J138))</f>
        <v>7.0621664145420926E-2</v>
      </c>
      <c r="T138" s="135" t="str">
        <f t="shared" ref="T138:T170" si="101">IF(AND(S138&gt;=0,S138&lt;=1),"Yes","No")</f>
        <v>Yes</v>
      </c>
      <c r="U138" s="1516">
        <f t="shared" ref="U138:U170" si="102">IF(S138&lt;=0,0,IF(S138&gt;=1,1,S138))</f>
        <v>7.0621664145420926E-2</v>
      </c>
      <c r="V138" s="1541">
        <f t="shared" si="95"/>
        <v>84869.745081540066</v>
      </c>
      <c r="W138" s="1542">
        <f t="shared" ref="W138:W170" si="103">(1-V138/F138)</f>
        <v>1.7796073534914414E-2</v>
      </c>
      <c r="X138" s="527">
        <f t="shared" ref="X138:X170" si="104">(E138*$B$12-O138-L138)*(1-U138)+I138*(1-J138)</f>
        <v>64333.325846758482</v>
      </c>
      <c r="Y138" s="1511">
        <f t="shared" ref="Y138:Y170" si="105">I138*J138+E138*$G$12*$C$12</f>
        <v>7282.0351866064684</v>
      </c>
      <c r="Z138" s="1511">
        <f t="shared" ref="Z138:Z170" si="106">($C$12*$H$12*E138+O138)</f>
        <v>1795.8958632668132</v>
      </c>
      <c r="AA138" s="1511">
        <f t="shared" ref="AA138:AA170" si="107">$F$137*$D$11</f>
        <v>0</v>
      </c>
      <c r="AB138" s="1511">
        <f t="shared" ref="AB138:AB170" si="108">E138*$E$12</f>
        <v>11458.488184908307</v>
      </c>
      <c r="AC138" s="1511">
        <f t="shared" ref="AC138:AC170" si="109">SUM(X138:AB138)</f>
        <v>84869.745081540066</v>
      </c>
      <c r="AD138" s="1537">
        <f t="shared" ref="AD138:AD170" si="110">X138-G138</f>
        <v>0</v>
      </c>
      <c r="AE138" s="1506">
        <f t="shared" ref="AE138:AE170" si="111">X138/AC138</f>
        <v>0.7580242615899121</v>
      </c>
      <c r="AF138" s="1506">
        <f t="shared" ref="AF138:AF170" si="112">Y138/AC138</f>
        <v>8.5802486853355439E-2</v>
      </c>
      <c r="AG138" s="1506">
        <f t="shared" ref="AG138:AG170" si="113">Z138/AC138</f>
        <v>2.1160613379259893E-2</v>
      </c>
      <c r="AH138" s="1506">
        <f>AA138/AC138</f>
        <v>0</v>
      </c>
      <c r="AI138" s="1506">
        <f t="shared" ref="AI138:AI169" si="114">AB138/AC138</f>
        <v>0.13501263817747264</v>
      </c>
      <c r="AJ138" s="1543">
        <f t="shared" ref="AJ138:AJ170" si="115">SUM(AE138:AI138)</f>
        <v>1</v>
      </c>
      <c r="AK138" s="1557">
        <f t="shared" ref="AK138:AK170" si="116">I138*(1-$J$137)-K138</f>
        <v>44097.076552264116</v>
      </c>
      <c r="AL138" s="1558">
        <f t="shared" ref="AL138:AL170" si="117">(E138*$C$86*$B$12-L138)*(1-U138)</f>
        <v>18887.237637451635</v>
      </c>
      <c r="AM138" s="1558">
        <f t="shared" ref="AM138:AM170" si="118">(E138*($C$85)*$B$12-O138)*(1-U138)</f>
        <v>1349.0116570427213</v>
      </c>
      <c r="AN138" s="1558">
        <f t="shared" ref="AN138:AN170" si="119">SUM(AK138:AM138)</f>
        <v>64333.325846758467</v>
      </c>
      <c r="AO138" s="1545">
        <f t="shared" ref="AO138:AO170" si="120">AN138-X138</f>
        <v>0</v>
      </c>
    </row>
    <row r="139" spans="1:91">
      <c r="A139" s="873">
        <f>'Input data'!A119</f>
        <v>2019</v>
      </c>
      <c r="B139" s="1553">
        <f>'Input data'!B119</f>
        <v>58.364834921819444</v>
      </c>
      <c r="C139" s="1552">
        <f>'Input data'!C119</f>
        <v>3281.9371885478658</v>
      </c>
      <c r="D139" s="1554">
        <f>'Input data'!D119</f>
        <v>48002205.380408831</v>
      </c>
      <c r="E139" s="1510">
        <f>'Input data'!J119*C139</f>
        <v>38631.310052941197</v>
      </c>
      <c r="F139" s="1511">
        <f>'Input data'!L119</f>
        <v>86633.515433350025</v>
      </c>
      <c r="G139" s="1511">
        <f>G137*0.89</f>
        <v>60911.340429377713</v>
      </c>
      <c r="H139" s="1511">
        <f t="shared" ref="H139:H170" si="121">E139*$B$12+I139*$E$80-G139</f>
        <v>6303.3585155271285</v>
      </c>
      <c r="I139" s="1513">
        <f t="shared" si="96"/>
        <v>48002.205380408828</v>
      </c>
      <c r="J139" s="1456">
        <f t="shared" ref="J139:J149" si="122">($J$150-$J$137)/($A$150-$A$137)+J138</f>
        <v>0.11361731727283289</v>
      </c>
      <c r="K139" s="1514">
        <f t="shared" ref="K139:K170" si="123">(I139)*J139-(I139)*$J$137</f>
        <v>2499.4546097567149</v>
      </c>
      <c r="L139" s="1514">
        <f t="shared" si="97"/>
        <v>0</v>
      </c>
      <c r="M139" s="1513">
        <f t="shared" ref="M139:M170" si="124">L139+K139</f>
        <v>2499.4546097567149</v>
      </c>
      <c r="N139" s="1456">
        <v>0.1</v>
      </c>
      <c r="O139" s="530">
        <f t="shared" si="98"/>
        <v>150.38340000000005</v>
      </c>
      <c r="P139" s="1483">
        <f>O139+M139</f>
        <v>2649.8380097567151</v>
      </c>
      <c r="Q139" s="1366">
        <f t="shared" si="99"/>
        <v>64564.860935148128</v>
      </c>
      <c r="R139" s="1366">
        <f t="shared" ref="R139:R170" si="125">Q139-G139</f>
        <v>3653.5205057704152</v>
      </c>
      <c r="S139" s="1516">
        <f t="shared" si="100"/>
        <v>0.16594437386552102</v>
      </c>
      <c r="T139" s="135" t="str">
        <f t="shared" si="101"/>
        <v>Yes</v>
      </c>
      <c r="U139" s="1516">
        <f t="shared" si="102"/>
        <v>0.16594437386552102</v>
      </c>
      <c r="V139" s="1541">
        <f t="shared" si="95"/>
        <v>82979.994927579624</v>
      </c>
      <c r="W139" s="1542">
        <f t="shared" si="103"/>
        <v>4.2172137278455146E-2</v>
      </c>
      <c r="X139" s="527">
        <f t="shared" si="104"/>
        <v>60911.340429377713</v>
      </c>
      <c r="Y139" s="1511">
        <f t="shared" si="105"/>
        <v>8547.4052998980587</v>
      </c>
      <c r="Z139" s="1511">
        <f t="shared" si="106"/>
        <v>1896.1128679221383</v>
      </c>
      <c r="AA139" s="1511">
        <f t="shared" si="107"/>
        <v>0</v>
      </c>
      <c r="AB139" s="1511">
        <f t="shared" si="108"/>
        <v>11625.136330381707</v>
      </c>
      <c r="AC139" s="1511">
        <f t="shared" si="109"/>
        <v>82979.994927579624</v>
      </c>
      <c r="AD139" s="1537">
        <f t="shared" si="110"/>
        <v>0</v>
      </c>
      <c r="AE139" s="1506">
        <f t="shared" si="111"/>
        <v>0.73404849545408846</v>
      </c>
      <c r="AF139" s="1506">
        <f t="shared" si="112"/>
        <v>0.1030056136705933</v>
      </c>
      <c r="AG139" s="1506">
        <f t="shared" si="113"/>
        <v>2.2850240827044656E-2</v>
      </c>
      <c r="AH139" s="1506">
        <f t="shared" ref="AH139:AH170" si="126">AA139/AC139</f>
        <v>0</v>
      </c>
      <c r="AI139" s="1506">
        <f t="shared" si="114"/>
        <v>0.14009565004827351</v>
      </c>
      <c r="AJ139" s="1543">
        <f t="shared" si="115"/>
        <v>0.99999999999999989</v>
      </c>
      <c r="AK139" s="1557">
        <f t="shared" si="116"/>
        <v>42548.323581907236</v>
      </c>
      <c r="AL139" s="1558">
        <f t="shared" si="117"/>
        <v>17196.562780029581</v>
      </c>
      <c r="AM139" s="1558">
        <f t="shared" si="118"/>
        <v>1166.4540674408911</v>
      </c>
      <c r="AN139" s="1558">
        <f t="shared" si="119"/>
        <v>60911.340429377713</v>
      </c>
      <c r="AO139" s="1545">
        <f t="shared" si="120"/>
        <v>0</v>
      </c>
    </row>
    <row r="140" spans="1:91">
      <c r="A140" s="873">
        <f>'Input data'!A120</f>
        <v>2020</v>
      </c>
      <c r="B140" s="1553">
        <f>'Input data'!B120</f>
        <v>59.308690000000006</v>
      </c>
      <c r="C140" s="1552">
        <f>'Input data'!C120</f>
        <v>3041.2887390260316</v>
      </c>
      <c r="D140" s="1554">
        <f>'Input data'!D120</f>
        <v>46272916.150132425</v>
      </c>
      <c r="E140" s="1510">
        <f>'Input data'!J120*C140</f>
        <v>35798.664474080826</v>
      </c>
      <c r="F140" s="1511">
        <f>'Input data'!L120</f>
        <v>82071.580624213253</v>
      </c>
      <c r="G140" s="1511">
        <f>G137*0.81</f>
        <v>55436.163761568481</v>
      </c>
      <c r="H140" s="1511">
        <f t="shared" si="121"/>
        <v>8530.2875937118151</v>
      </c>
      <c r="I140" s="1513">
        <f t="shared" si="96"/>
        <v>46272.916150132427</v>
      </c>
      <c r="J140" s="1456">
        <f t="shared" si="122"/>
        <v>0.13965210661166627</v>
      </c>
      <c r="K140" s="1514">
        <f>(I140)*J140-(I140)*$J$137</f>
        <v>3614.1168721865952</v>
      </c>
      <c r="L140" s="1514">
        <f t="shared" si="97"/>
        <v>0</v>
      </c>
      <c r="M140" s="1513">
        <f t="shared" si="124"/>
        <v>3614.1168721865952</v>
      </c>
      <c r="N140" s="1456">
        <f>($N$142-$N$137)/($A$102-$A$97)+N139</f>
        <v>0.2</v>
      </c>
      <c r="O140" s="530">
        <f t="shared" si="98"/>
        <v>300.7668000000001</v>
      </c>
      <c r="P140" s="1483">
        <f t="shared" ref="P140:P170" si="127">O140+M140</f>
        <v>3914.8836721865955</v>
      </c>
      <c r="Q140" s="1366">
        <f t="shared" si="99"/>
        <v>60051.567683093701</v>
      </c>
      <c r="R140" s="1366">
        <f t="shared" si="125"/>
        <v>4615.4039215252196</v>
      </c>
      <c r="S140" s="1516">
        <f t="shared" si="100"/>
        <v>0.22802520863522954</v>
      </c>
      <c r="T140" s="135" t="str">
        <f t="shared" si="101"/>
        <v>Yes</v>
      </c>
      <c r="U140" s="1516">
        <f t="shared" si="102"/>
        <v>0.22802520863522954</v>
      </c>
      <c r="V140" s="1541">
        <f t="shared" si="95"/>
        <v>77456.176702688041</v>
      </c>
      <c r="W140" s="1542">
        <f t="shared" si="103"/>
        <v>5.6236323053872606E-2</v>
      </c>
      <c r="X140" s="527">
        <f t="shared" si="104"/>
        <v>55436.163761568481</v>
      </c>
      <c r="Y140" s="1511">
        <f t="shared" si="105"/>
        <v>9328.800728176604</v>
      </c>
      <c r="Z140" s="1511">
        <f t="shared" si="106"/>
        <v>1918.4904391677128</v>
      </c>
      <c r="AA140" s="1511">
        <f t="shared" si="107"/>
        <v>0</v>
      </c>
      <c r="AB140" s="1511">
        <f t="shared" si="108"/>
        <v>10772.72177377524</v>
      </c>
      <c r="AC140" s="1511">
        <f t="shared" si="109"/>
        <v>77456.176702688041</v>
      </c>
      <c r="AD140" s="1537">
        <f t="shared" si="110"/>
        <v>0</v>
      </c>
      <c r="AE140" s="1506">
        <f t="shared" si="111"/>
        <v>0.71571004562176666</v>
      </c>
      <c r="AF140" s="1506">
        <f t="shared" si="112"/>
        <v>0.12043972637566111</v>
      </c>
      <c r="AG140" s="1506">
        <f t="shared" si="113"/>
        <v>2.4768721112220008E-2</v>
      </c>
      <c r="AH140" s="1506">
        <f t="shared" si="126"/>
        <v>0</v>
      </c>
      <c r="AI140" s="1506">
        <f t="shared" si="114"/>
        <v>0.13908150689035215</v>
      </c>
      <c r="AJ140" s="1543">
        <f t="shared" si="115"/>
        <v>1</v>
      </c>
      <c r="AK140" s="1557">
        <f t="shared" si="116"/>
        <v>39810.805930701434</v>
      </c>
      <c r="AL140" s="1558">
        <f t="shared" si="117"/>
        <v>14749.494658177151</v>
      </c>
      <c r="AM140" s="1558">
        <f t="shared" si="118"/>
        <v>875.86317268988478</v>
      </c>
      <c r="AN140" s="1558">
        <f t="shared" si="119"/>
        <v>55436.163761568467</v>
      </c>
      <c r="AO140" s="1545">
        <f t="shared" si="120"/>
        <v>0</v>
      </c>
    </row>
    <row r="141" spans="1:91">
      <c r="A141" s="873">
        <f>'Input data'!A121</f>
        <v>2021</v>
      </c>
      <c r="B141" s="1553">
        <f>'Input data'!B121</f>
        <v>59.991580449204264</v>
      </c>
      <c r="C141" s="1552">
        <f>'Input data'!C121</f>
        <v>3124.0453356348257</v>
      </c>
      <c r="D141" s="1554">
        <f>'Input data'!D121</f>
        <v>46867340.754761256</v>
      </c>
      <c r="E141" s="1510">
        <f>'Input data'!J121*C141</f>
        <v>36772.782977529416</v>
      </c>
      <c r="F141" s="1511">
        <f>'Input data'!L121</f>
        <v>83640.123732290667</v>
      </c>
      <c r="G141" s="1511">
        <f>G137*0.65</f>
        <v>44485.810425950018</v>
      </c>
      <c r="H141" s="1511">
        <f t="shared" si="121"/>
        <v>20597.436176527641</v>
      </c>
      <c r="I141" s="1513">
        <f t="shared" si="96"/>
        <v>46867.340754761259</v>
      </c>
      <c r="J141" s="1456">
        <f t="shared" si="122"/>
        <v>0.16568689595049965</v>
      </c>
      <c r="K141" s="1514">
        <f t="shared" si="123"/>
        <v>4880.7253736861176</v>
      </c>
      <c r="L141" s="1514">
        <f t="shared" si="97"/>
        <v>0</v>
      </c>
      <c r="M141" s="1513">
        <f t="shared" si="124"/>
        <v>4880.7253736861176</v>
      </c>
      <c r="N141" s="1456">
        <v>0.4</v>
      </c>
      <c r="O141" s="530">
        <f t="shared" si="98"/>
        <v>601.53360000000021</v>
      </c>
      <c r="P141" s="1483">
        <f t="shared" si="127"/>
        <v>5482.2589736861173</v>
      </c>
      <c r="Q141" s="1366">
        <f t="shared" si="99"/>
        <v>59600.987628791539</v>
      </c>
      <c r="R141" s="1366">
        <f t="shared" si="125"/>
        <v>15115.177202841522</v>
      </c>
      <c r="S141" s="1516">
        <f t="shared" si="100"/>
        <v>0.73736344557639288</v>
      </c>
      <c r="T141" s="135" t="str">
        <f t="shared" si="101"/>
        <v>Yes</v>
      </c>
      <c r="U141" s="1516">
        <f t="shared" si="102"/>
        <v>0.73736344557639288</v>
      </c>
      <c r="V141" s="1541">
        <f t="shared" si="95"/>
        <v>68524.946529449153</v>
      </c>
      <c r="W141" s="1542">
        <f t="shared" si="103"/>
        <v>0.18071682020965318</v>
      </c>
      <c r="X141" s="527">
        <f t="shared" si="104"/>
        <v>44485.810425950018</v>
      </c>
      <c r="Y141" s="1511">
        <f t="shared" si="105"/>
        <v>10710.000318926999</v>
      </c>
      <c r="Z141" s="1511">
        <f t="shared" si="106"/>
        <v>2263.2771643110218</v>
      </c>
      <c r="AA141" s="1511">
        <f t="shared" si="107"/>
        <v>0</v>
      </c>
      <c r="AB141" s="1511">
        <f t="shared" si="108"/>
        <v>11065.858620261115</v>
      </c>
      <c r="AC141" s="1511">
        <f t="shared" si="109"/>
        <v>68524.946529449153</v>
      </c>
      <c r="AD141" s="1537">
        <f t="shared" si="110"/>
        <v>0</v>
      </c>
      <c r="AE141" s="1506">
        <f t="shared" si="111"/>
        <v>0.64919146499197744</v>
      </c>
      <c r="AF141" s="1506">
        <f t="shared" si="112"/>
        <v>0.15629345021559835</v>
      </c>
      <c r="AG141" s="1506">
        <f t="shared" si="113"/>
        <v>3.3028514124244665E-2</v>
      </c>
      <c r="AH141" s="1506">
        <f t="shared" si="126"/>
        <v>0</v>
      </c>
      <c r="AI141" s="1506">
        <f t="shared" si="114"/>
        <v>0.16148657066817954</v>
      </c>
      <c r="AJ141" s="1543">
        <f t="shared" si="115"/>
        <v>1</v>
      </c>
      <c r="AK141" s="1557">
        <f t="shared" si="116"/>
        <v>39102.036543650516</v>
      </c>
      <c r="AL141" s="1558">
        <f t="shared" si="117"/>
        <v>5154.527584294955</v>
      </c>
      <c r="AM141" s="1558">
        <f t="shared" si="118"/>
        <v>229.24629800454514</v>
      </c>
      <c r="AN141" s="1558">
        <f t="shared" si="119"/>
        <v>44485.810425950018</v>
      </c>
      <c r="AO141" s="1545">
        <f t="shared" si="120"/>
        <v>0</v>
      </c>
    </row>
    <row r="142" spans="1:91">
      <c r="A142" s="873">
        <f>'Input data'!A122</f>
        <v>2022</v>
      </c>
      <c r="B142" s="1553">
        <f>'Input data'!B122</f>
        <v>60.682333816399378</v>
      </c>
      <c r="C142" s="1552">
        <f>'Input data'!C122</f>
        <v>3203.6482685742712</v>
      </c>
      <c r="D142" s="1554">
        <f>'Input data'!D122</f>
        <v>46761499.391012542</v>
      </c>
      <c r="E142" s="1510">
        <f>'Input data'!J122*C142</f>
        <v>37709.780063956852</v>
      </c>
      <c r="F142" s="1511">
        <f>'Input data'!L122</f>
        <v>84471.279454969394</v>
      </c>
      <c r="G142" s="1559">
        <f>G137*(1-E4)</f>
        <v>34219.854173807704</v>
      </c>
      <c r="H142" s="1511">
        <f t="shared" si="121"/>
        <v>31301.720960877014</v>
      </c>
      <c r="I142" s="1513">
        <f t="shared" si="96"/>
        <v>46761.499391012541</v>
      </c>
      <c r="J142" s="1456">
        <f t="shared" si="122"/>
        <v>0.19172168528933303</v>
      </c>
      <c r="K142" s="1514">
        <f t="shared" si="123"/>
        <v>6087.1289290649838</v>
      </c>
      <c r="L142" s="1514">
        <f t="shared" si="97"/>
        <v>0</v>
      </c>
      <c r="M142" s="1513">
        <f t="shared" si="124"/>
        <v>6087.1289290649838</v>
      </c>
      <c r="N142" s="1456">
        <f>$E$26</f>
        <v>0.5</v>
      </c>
      <c r="O142" s="530">
        <f t="shared" si="98"/>
        <v>751.91700000000026</v>
      </c>
      <c r="P142" s="1483">
        <f t="shared" si="127"/>
        <v>6839.0459290649842</v>
      </c>
      <c r="Q142" s="1366">
        <f t="shared" si="99"/>
        <v>58682.529205619736</v>
      </c>
      <c r="R142" s="1366">
        <f t="shared" si="125"/>
        <v>24462.675031812032</v>
      </c>
      <c r="S142" s="1516">
        <f t="shared" si="100"/>
        <v>1.1712349666373874</v>
      </c>
      <c r="T142" s="135" t="str">
        <f t="shared" si="101"/>
        <v>No</v>
      </c>
      <c r="U142" s="1516">
        <f t="shared" si="102"/>
        <v>1</v>
      </c>
      <c r="V142" s="1541">
        <f t="shared" si="95"/>
        <v>63585.056170461161</v>
      </c>
      <c r="W142" s="1542">
        <f t="shared" si="103"/>
        <v>0.24725828020211793</v>
      </c>
      <c r="X142" s="527">
        <f t="shared" si="104"/>
        <v>37796.305921111496</v>
      </c>
      <c r="Y142" s="1511">
        <f t="shared" si="105"/>
        <v>11984.922562713953</v>
      </c>
      <c r="Z142" s="1511">
        <f t="shared" si="106"/>
        <v>2456.0029912929672</v>
      </c>
      <c r="AA142" s="1511">
        <f t="shared" si="107"/>
        <v>0</v>
      </c>
      <c r="AB142" s="1511">
        <f t="shared" si="108"/>
        <v>11347.824695342748</v>
      </c>
      <c r="AC142" s="1511">
        <f t="shared" si="109"/>
        <v>63585.056170461161</v>
      </c>
      <c r="AD142" s="1556">
        <f t="shared" si="110"/>
        <v>3576.4517473037922</v>
      </c>
      <c r="AE142" s="1506">
        <f t="shared" si="111"/>
        <v>0.59442120833841472</v>
      </c>
      <c r="AF142" s="1506">
        <f t="shared" si="112"/>
        <v>0.18848646654623266</v>
      </c>
      <c r="AG142" s="1506">
        <f t="shared" si="113"/>
        <v>3.862547490260642E-2</v>
      </c>
      <c r="AH142" s="1506">
        <f t="shared" si="126"/>
        <v>0</v>
      </c>
      <c r="AI142" s="1506">
        <f t="shared" si="114"/>
        <v>0.17846685021274625</v>
      </c>
      <c r="AJ142" s="1543">
        <f t="shared" si="115"/>
        <v>1</v>
      </c>
      <c r="AK142" s="1557">
        <f t="shared" si="116"/>
        <v>37796.305921111503</v>
      </c>
      <c r="AL142" s="1558">
        <f t="shared" si="117"/>
        <v>0</v>
      </c>
      <c r="AM142" s="1558">
        <f t="shared" si="118"/>
        <v>0</v>
      </c>
      <c r="AN142" s="1558">
        <f t="shared" si="119"/>
        <v>37796.305921111503</v>
      </c>
      <c r="AO142" s="1545">
        <f t="shared" si="120"/>
        <v>0</v>
      </c>
    </row>
    <row r="143" spans="1:91">
      <c r="A143" s="873">
        <f>'Input data'!A123</f>
        <v>2023</v>
      </c>
      <c r="B143" s="1553">
        <f>'Input data'!B123</f>
        <v>61.381040636574369</v>
      </c>
      <c r="C143" s="1552">
        <f>'Input data'!C123</f>
        <v>3285.3162532788688</v>
      </c>
      <c r="D143" s="1554">
        <f>'Input data'!D123</f>
        <v>47518102.465945646</v>
      </c>
      <c r="E143" s="1510">
        <f>'Input data'!J123*C143</f>
        <v>38671.084640269633</v>
      </c>
      <c r="F143" s="1511">
        <f>'Input data'!L123</f>
        <v>86189.187106215279</v>
      </c>
      <c r="G143" s="1559">
        <f>($G$147-$G$142)/($A$147-$A$142)+G142</f>
        <v>32166.662923379241</v>
      </c>
      <c r="H143" s="1511">
        <f t="shared" si="121"/>
        <v>34616.551488088713</v>
      </c>
      <c r="I143" s="1513">
        <f t="shared" si="96"/>
        <v>47518.102465945645</v>
      </c>
      <c r="J143" s="1456">
        <f t="shared" si="122"/>
        <v>0.21775647462816641</v>
      </c>
      <c r="K143" s="1514">
        <f t="shared" si="123"/>
        <v>7422.7427248919612</v>
      </c>
      <c r="L143" s="1514">
        <f t="shared" si="97"/>
        <v>0</v>
      </c>
      <c r="M143" s="1513">
        <f t="shared" si="124"/>
        <v>7422.7427248919612</v>
      </c>
      <c r="N143" s="1456">
        <f>($N$147-$N$142)/($A$107-$A$102)+N142</f>
        <v>0.5</v>
      </c>
      <c r="O143" s="530">
        <f t="shared" si="98"/>
        <v>751.91700000000026</v>
      </c>
      <c r="P143" s="1483">
        <f t="shared" si="127"/>
        <v>8174.6597248919616</v>
      </c>
      <c r="Q143" s="1366">
        <f t="shared" si="99"/>
        <v>58608.55468657599</v>
      </c>
      <c r="R143" s="1366">
        <f t="shared" si="125"/>
        <v>26441.891763196749</v>
      </c>
      <c r="S143" s="1516">
        <f t="shared" si="100"/>
        <v>1.2334222185784576</v>
      </c>
      <c r="T143" s="135" t="str">
        <f t="shared" si="101"/>
        <v>No</v>
      </c>
      <c r="U143" s="1516">
        <f t="shared" si="102"/>
        <v>1</v>
      </c>
      <c r="V143" s="1541">
        <f t="shared" si="95"/>
        <v>64751.360411580637</v>
      </c>
      <c r="W143" s="1542">
        <f t="shared" si="103"/>
        <v>0.24872988613079416</v>
      </c>
      <c r="X143" s="527">
        <f t="shared" si="104"/>
        <v>37170.727991941341</v>
      </c>
      <c r="Y143" s="1511">
        <f t="shared" si="105"/>
        <v>13444.083050421268</v>
      </c>
      <c r="Z143" s="1511">
        <f t="shared" si="106"/>
        <v>2499.4438615150179</v>
      </c>
      <c r="AA143" s="1511">
        <f t="shared" si="107"/>
        <v>0</v>
      </c>
      <c r="AB143" s="1511">
        <f t="shared" si="108"/>
        <v>11637.105507703007</v>
      </c>
      <c r="AC143" s="1511">
        <f t="shared" si="109"/>
        <v>64751.360411580637</v>
      </c>
      <c r="AD143" s="1556">
        <f t="shared" si="110"/>
        <v>5004.0650685621004</v>
      </c>
      <c r="AE143" s="1506">
        <f t="shared" si="111"/>
        <v>0.57405323618951243</v>
      </c>
      <c r="AF143" s="1506">
        <f t="shared" si="112"/>
        <v>0.20762626398837519</v>
      </c>
      <c r="AG143" s="1506">
        <f t="shared" si="113"/>
        <v>3.8600638590876583E-2</v>
      </c>
      <c r="AH143" s="1506">
        <f t="shared" si="126"/>
        <v>0</v>
      </c>
      <c r="AI143" s="1506">
        <f t="shared" si="114"/>
        <v>0.17971986123123579</v>
      </c>
      <c r="AJ143" s="1543">
        <f t="shared" si="115"/>
        <v>1</v>
      </c>
      <c r="AK143" s="1557">
        <f t="shared" si="116"/>
        <v>37170.727991941341</v>
      </c>
      <c r="AL143" s="1558">
        <f t="shared" si="117"/>
        <v>0</v>
      </c>
      <c r="AM143" s="1558">
        <f t="shared" si="118"/>
        <v>0</v>
      </c>
      <c r="AN143" s="1558">
        <f>SUM(AK143:AM143)</f>
        <v>37170.727991941341</v>
      </c>
      <c r="AO143" s="1545">
        <f t="shared" si="120"/>
        <v>0</v>
      </c>
    </row>
    <row r="144" spans="1:91">
      <c r="A144" s="873">
        <f>'Input data'!A124</f>
        <v>2024</v>
      </c>
      <c r="B144" s="1553">
        <f>'Input data'!B124</f>
        <v>62.087792487153699</v>
      </c>
      <c r="C144" s="1552">
        <f>'Input data'!C124</f>
        <v>3372.8712894396804</v>
      </c>
      <c r="D144" s="1554">
        <f>'Input data'!D124</f>
        <v>48058532.430373028</v>
      </c>
      <c r="E144" s="1510">
        <f>'Input data'!J124*C144</f>
        <v>39701.685030925299</v>
      </c>
      <c r="F144" s="1511">
        <f>'Input data'!L124</f>
        <v>87760.217461298336</v>
      </c>
      <c r="G144" s="1559">
        <f t="shared" ref="G144:G146" si="128">($G$147-$G$142)/($A$147-$A$142)+G143</f>
        <v>30113.471672950778</v>
      </c>
      <c r="H144" s="1511">
        <f t="shared" si="121"/>
        <v>37768.276302529499</v>
      </c>
      <c r="I144" s="1513">
        <f t="shared" si="96"/>
        <v>48058.53243037303</v>
      </c>
      <c r="J144" s="1456">
        <f t="shared" si="122"/>
        <v>0.24379126396699979</v>
      </c>
      <c r="K144" s="1514">
        <f t="shared" si="123"/>
        <v>8758.3563743077775</v>
      </c>
      <c r="L144" s="1514">
        <f t="shared" si="97"/>
        <v>0</v>
      </c>
      <c r="M144" s="1513">
        <f t="shared" si="124"/>
        <v>8758.3563743077775</v>
      </c>
      <c r="N144" s="1456">
        <f>($N$147-$N$142)/($A$107-$A$102)+N143</f>
        <v>0.5</v>
      </c>
      <c r="O144" s="530">
        <f t="shared" si="98"/>
        <v>751.91700000000026</v>
      </c>
      <c r="P144" s="1483">
        <f t="shared" si="127"/>
        <v>9510.273374307777</v>
      </c>
      <c r="Q144" s="1366">
        <f t="shared" si="99"/>
        <v>58371.4746011725</v>
      </c>
      <c r="R144" s="1366">
        <f t="shared" si="125"/>
        <v>28258.002928221722</v>
      </c>
      <c r="S144" s="1516">
        <f t="shared" si="100"/>
        <v>1.2827525512580911</v>
      </c>
      <c r="T144" s="135" t="str">
        <f t="shared" si="101"/>
        <v>No</v>
      </c>
      <c r="U144" s="1516">
        <f t="shared" si="102"/>
        <v>1</v>
      </c>
      <c r="V144" s="1541">
        <f t="shared" si="95"/>
        <v>65731.024924899175</v>
      </c>
      <c r="W144" s="1542">
        <f t="shared" si="103"/>
        <v>0.25101570134684192</v>
      </c>
      <c r="X144" s="527">
        <f t="shared" si="104"/>
        <v>36342.282064773339</v>
      </c>
      <c r="Y144" s="1511">
        <f t="shared" si="105"/>
        <v>14895.487505626652</v>
      </c>
      <c r="Z144" s="1511">
        <f t="shared" si="106"/>
        <v>2546.0161747281622</v>
      </c>
      <c r="AA144" s="1511">
        <f t="shared" si="107"/>
        <v>0</v>
      </c>
      <c r="AB144" s="1511">
        <f t="shared" si="108"/>
        <v>11947.239179771024</v>
      </c>
      <c r="AC144" s="1511">
        <f t="shared" si="109"/>
        <v>65731.024924899175</v>
      </c>
      <c r="AD144" s="1556">
        <f t="shared" si="110"/>
        <v>6228.8103918225606</v>
      </c>
      <c r="AE144" s="1506">
        <f t="shared" si="111"/>
        <v>0.55289389000545974</v>
      </c>
      <c r="AF144" s="1506">
        <f t="shared" si="112"/>
        <v>0.22661273763257847</v>
      </c>
      <c r="AG144" s="1506">
        <f t="shared" si="113"/>
        <v>3.8733857834060963E-2</v>
      </c>
      <c r="AH144" s="1506">
        <f t="shared" si="126"/>
        <v>0</v>
      </c>
      <c r="AI144" s="1506">
        <f t="shared" si="114"/>
        <v>0.18175951452790085</v>
      </c>
      <c r="AJ144" s="1543">
        <f t="shared" si="115"/>
        <v>1</v>
      </c>
      <c r="AK144" s="1557">
        <f t="shared" si="116"/>
        <v>36342.282064773339</v>
      </c>
      <c r="AL144" s="1558">
        <f t="shared" si="117"/>
        <v>0</v>
      </c>
      <c r="AM144" s="1558">
        <f t="shared" si="118"/>
        <v>0</v>
      </c>
      <c r="AN144" s="1558">
        <f t="shared" si="119"/>
        <v>36342.282064773339</v>
      </c>
      <c r="AO144" s="1545">
        <f t="shared" si="120"/>
        <v>0</v>
      </c>
    </row>
    <row r="145" spans="1:41">
      <c r="A145" s="873">
        <f>'Input data'!A125</f>
        <v>2025</v>
      </c>
      <c r="B145" s="1553">
        <f>'Input data'!B125</f>
        <v>62.802682000000026</v>
      </c>
      <c r="C145" s="1552">
        <f>'Input data'!C125</f>
        <v>3469.1978221051486</v>
      </c>
      <c r="D145" s="1554">
        <f>'Input data'!D125</f>
        <v>48067893.250297412</v>
      </c>
      <c r="E145" s="1510">
        <f>'Input data'!J125*C145</f>
        <v>40835.533711122305</v>
      </c>
      <c r="F145" s="1511">
        <f>'Input data'!L125</f>
        <v>88903.426961419726</v>
      </c>
      <c r="G145" s="1559">
        <f t="shared" si="128"/>
        <v>28060.280422522315</v>
      </c>
      <c r="H145" s="1511">
        <f t="shared" si="121"/>
        <v>40480.862680988845</v>
      </c>
      <c r="I145" s="1513">
        <f t="shared" si="96"/>
        <v>48067.893250297413</v>
      </c>
      <c r="J145" s="1456">
        <f t="shared" si="122"/>
        <v>0.26982605330583315</v>
      </c>
      <c r="K145" s="1514">
        <f t="shared" si="123"/>
        <v>10011.49979786419</v>
      </c>
      <c r="L145" s="1514">
        <f t="shared" si="97"/>
        <v>0</v>
      </c>
      <c r="M145" s="1513">
        <f t="shared" si="124"/>
        <v>10011.49979786419</v>
      </c>
      <c r="N145" s="1456">
        <f>($N$147-$N$142)/($A$107-$A$102)+N144</f>
        <v>0.5</v>
      </c>
      <c r="O145" s="530">
        <f t="shared" si="98"/>
        <v>751.91700000000026</v>
      </c>
      <c r="P145" s="1483">
        <f t="shared" si="127"/>
        <v>10763.416797864189</v>
      </c>
      <c r="Q145" s="1366">
        <f t="shared" si="99"/>
        <v>57777.726305646967</v>
      </c>
      <c r="R145" s="1366">
        <f t="shared" si="125"/>
        <v>29717.445883124652</v>
      </c>
      <c r="S145" s="1516">
        <f t="shared" si="100"/>
        <v>1.3103044107996764</v>
      </c>
      <c r="T145" s="135" t="str">
        <f t="shared" si="101"/>
        <v>No</v>
      </c>
      <c r="U145" s="1516">
        <f t="shared" si="102"/>
        <v>1</v>
      </c>
      <c r="V145" s="1541">
        <f t="shared" si="95"/>
        <v>66223.623979616314</v>
      </c>
      <c r="W145" s="1542">
        <f t="shared" si="103"/>
        <v>0.255106060103234</v>
      </c>
      <c r="X145" s="527">
        <f t="shared" si="104"/>
        <v>35097.923323843563</v>
      </c>
      <c r="Y145" s="1511">
        <f t="shared" si="105"/>
        <v>16240.003561199985</v>
      </c>
      <c r="Z145" s="1511">
        <f t="shared" si="106"/>
        <v>2597.2542262069223</v>
      </c>
      <c r="AA145" s="1511">
        <f t="shared" si="107"/>
        <v>0</v>
      </c>
      <c r="AB145" s="1511">
        <f t="shared" si="108"/>
        <v>12288.442868365841</v>
      </c>
      <c r="AC145" s="1511">
        <f t="shared" si="109"/>
        <v>66223.623979616314</v>
      </c>
      <c r="AD145" s="1556">
        <f t="shared" si="110"/>
        <v>7037.6429013212473</v>
      </c>
      <c r="AE145" s="1506">
        <f t="shared" si="111"/>
        <v>0.52999097927118477</v>
      </c>
      <c r="AF145" s="1506">
        <f t="shared" si="112"/>
        <v>0.24522976220991274</v>
      </c>
      <c r="AG145" s="1506">
        <f t="shared" si="113"/>
        <v>3.9219451762506373E-2</v>
      </c>
      <c r="AH145" s="1506">
        <f t="shared" si="126"/>
        <v>0</v>
      </c>
      <c r="AI145" s="1506">
        <f t="shared" si="114"/>
        <v>0.18555980675639608</v>
      </c>
      <c r="AJ145" s="1543">
        <f t="shared" si="115"/>
        <v>1</v>
      </c>
      <c r="AK145" s="1557">
        <f t="shared" si="116"/>
        <v>35097.923323843563</v>
      </c>
      <c r="AL145" s="1558">
        <f t="shared" si="117"/>
        <v>0</v>
      </c>
      <c r="AM145" s="1558">
        <f t="shared" si="118"/>
        <v>0</v>
      </c>
      <c r="AN145" s="1558">
        <f t="shared" si="119"/>
        <v>35097.923323843563</v>
      </c>
      <c r="AO145" s="1545">
        <f t="shared" si="120"/>
        <v>0</v>
      </c>
    </row>
    <row r="146" spans="1:41">
      <c r="A146" s="873">
        <f>'Input data'!A126</f>
        <v>2026</v>
      </c>
      <c r="B146" s="1553">
        <f>'Input data'!B126</f>
        <v>63.421065342005143</v>
      </c>
      <c r="C146" s="1552">
        <f>'Input data'!C126</f>
        <v>3568.6143300345457</v>
      </c>
      <c r="D146" s="1554">
        <f>'Input data'!D126</f>
        <v>47214250.183632493</v>
      </c>
      <c r="E146" s="1510">
        <f>'Input data'!J126*C146</f>
        <v>42005.754139350713</v>
      </c>
      <c r="F146" s="1511">
        <f>'Input data'!L126</f>
        <v>89220.004322983208</v>
      </c>
      <c r="G146" s="1559">
        <f t="shared" si="128"/>
        <v>26007.089172093853</v>
      </c>
      <c r="H146" s="1511">
        <f t="shared" si="121"/>
        <v>42404.43147845511</v>
      </c>
      <c r="I146" s="1513">
        <f t="shared" si="96"/>
        <v>47214.250183632495</v>
      </c>
      <c r="J146" s="1456">
        <f t="shared" si="122"/>
        <v>0.2958608426446665</v>
      </c>
      <c r="K146" s="1514">
        <f t="shared" si="123"/>
        <v>11062.917515896621</v>
      </c>
      <c r="L146" s="1514">
        <f t="shared" si="97"/>
        <v>0</v>
      </c>
      <c r="M146" s="1513">
        <f t="shared" si="124"/>
        <v>11062.917515896621</v>
      </c>
      <c r="N146" s="1456">
        <f>($N$147-$N$142)/($A$107-$A$102)+N145</f>
        <v>0.5</v>
      </c>
      <c r="O146" s="530">
        <f t="shared" si="98"/>
        <v>751.91700000000026</v>
      </c>
      <c r="P146" s="1483">
        <f t="shared" si="127"/>
        <v>11814.83451589662</v>
      </c>
      <c r="Q146" s="1366">
        <f t="shared" si="99"/>
        <v>56596.686134652344</v>
      </c>
      <c r="R146" s="1366">
        <f t="shared" si="125"/>
        <v>30589.596962558491</v>
      </c>
      <c r="S146" s="1516">
        <f t="shared" si="100"/>
        <v>1.3099749560178537</v>
      </c>
      <c r="T146" s="135" t="str">
        <f t="shared" si="101"/>
        <v>No</v>
      </c>
      <c r="U146" s="1516">
        <f t="shared" si="102"/>
        <v>1</v>
      </c>
      <c r="V146" s="1541">
        <f t="shared" si="95"/>
        <v>65868.720527797763</v>
      </c>
      <c r="W146" s="1542">
        <f t="shared" si="103"/>
        <v>0.26172699690365431</v>
      </c>
      <c r="X146" s="527">
        <f t="shared" si="104"/>
        <v>33245.402339466884</v>
      </c>
      <c r="Y146" s="1511">
        <f t="shared" si="105"/>
        <v>17332.590555605697</v>
      </c>
      <c r="Z146" s="1511">
        <f t="shared" si="106"/>
        <v>2650.1358986825171</v>
      </c>
      <c r="AA146" s="1511">
        <f t="shared" si="107"/>
        <v>0</v>
      </c>
      <c r="AB146" s="1511">
        <f t="shared" si="108"/>
        <v>12640.591734042664</v>
      </c>
      <c r="AC146" s="1511">
        <f t="shared" si="109"/>
        <v>65868.720527797763</v>
      </c>
      <c r="AD146" s="1556">
        <f t="shared" si="110"/>
        <v>7238.3131673730313</v>
      </c>
      <c r="AE146" s="1506">
        <f t="shared" si="111"/>
        <v>0.50472215147152788</v>
      </c>
      <c r="AF146" s="1506">
        <f t="shared" si="112"/>
        <v>0.26313841253817943</v>
      </c>
      <c r="AG146" s="1506">
        <f t="shared" si="113"/>
        <v>4.0233602193079081E-2</v>
      </c>
      <c r="AH146" s="1506">
        <f t="shared" si="126"/>
        <v>0</v>
      </c>
      <c r="AI146" s="1506">
        <f t="shared" si="114"/>
        <v>0.19190583379721352</v>
      </c>
      <c r="AJ146" s="1543">
        <f t="shared" si="115"/>
        <v>0.99999999999999989</v>
      </c>
      <c r="AK146" s="1557">
        <f t="shared" si="116"/>
        <v>33245.402339466891</v>
      </c>
      <c r="AL146" s="1558">
        <f t="shared" si="117"/>
        <v>0</v>
      </c>
      <c r="AM146" s="1558">
        <f t="shared" si="118"/>
        <v>0</v>
      </c>
      <c r="AN146" s="1558">
        <f t="shared" si="119"/>
        <v>33245.402339466891</v>
      </c>
      <c r="AO146" s="1545">
        <f t="shared" si="120"/>
        <v>0</v>
      </c>
    </row>
    <row r="147" spans="1:41">
      <c r="A147" s="873">
        <f>'Input data'!A127</f>
        <v>2027</v>
      </c>
      <c r="B147" s="1553">
        <f>'Input data'!B127</f>
        <v>64.045537563425796</v>
      </c>
      <c r="C147" s="1552">
        <f>'Input data'!C127</f>
        <v>3674.2774167399657</v>
      </c>
      <c r="D147" s="1554">
        <f>'Input data'!D127</f>
        <v>46342627.412279971</v>
      </c>
      <c r="E147" s="1510">
        <f>'Input data'!J127*C147</f>
        <v>43249.502337186874</v>
      </c>
      <c r="F147" s="1511">
        <f>'Input data'!L127</f>
        <v>89592.12974946684</v>
      </c>
      <c r="G147" s="1559">
        <f>G137*(1-E5)</f>
        <v>23953.89792166539</v>
      </c>
      <c r="H147" s="1511">
        <f t="shared" si="121"/>
        <v>44353.317939097375</v>
      </c>
      <c r="I147" s="1513">
        <f t="shared" si="96"/>
        <v>46342.627412279973</v>
      </c>
      <c r="J147" s="1456">
        <f t="shared" si="122"/>
        <v>0.32189563198349985</v>
      </c>
      <c r="K147" s="1514">
        <f t="shared" si="123"/>
        <v>12065.205420867538</v>
      </c>
      <c r="L147" s="1514">
        <f t="shared" si="97"/>
        <v>0</v>
      </c>
      <c r="M147" s="1513">
        <f t="shared" si="124"/>
        <v>12065.205420867538</v>
      </c>
      <c r="N147" s="1456">
        <f>$C$27</f>
        <v>0.5</v>
      </c>
      <c r="O147" s="530">
        <f t="shared" si="98"/>
        <v>751.91700000000026</v>
      </c>
      <c r="P147" s="1483">
        <f t="shared" si="127"/>
        <v>12817.122420867538</v>
      </c>
      <c r="Q147" s="1366">
        <f t="shared" si="99"/>
        <v>55490.093439895223</v>
      </c>
      <c r="R147" s="1366">
        <f t="shared" si="125"/>
        <v>31536.195518229833</v>
      </c>
      <c r="S147" s="1516">
        <f t="shared" si="100"/>
        <v>1.310461417370242</v>
      </c>
      <c r="T147" s="135" t="str">
        <f t="shared" si="101"/>
        <v>No</v>
      </c>
      <c r="U147" s="1516">
        <f t="shared" si="102"/>
        <v>1</v>
      </c>
      <c r="V147" s="1541">
        <f t="shared" si="95"/>
        <v>65527.174383199868</v>
      </c>
      <c r="W147" s="1542">
        <f t="shared" si="103"/>
        <v>0.26860568482478986</v>
      </c>
      <c r="X147" s="527">
        <f t="shared" si="104"/>
        <v>31425.138073628248</v>
      </c>
      <c r="Y147" s="1511">
        <f t="shared" si="105"/>
        <v>18380.829093902983</v>
      </c>
      <c r="Z147" s="1511">
        <f t="shared" si="106"/>
        <v>2706.340254078752</v>
      </c>
      <c r="AA147" s="1511">
        <f t="shared" si="107"/>
        <v>0</v>
      </c>
      <c r="AB147" s="1511">
        <f t="shared" si="108"/>
        <v>13014.866961589889</v>
      </c>
      <c r="AC147" s="1511">
        <f t="shared" si="109"/>
        <v>65527.174383199868</v>
      </c>
      <c r="AD147" s="1556">
        <f t="shared" si="110"/>
        <v>7471.2401519628584</v>
      </c>
      <c r="AE147" s="1506">
        <f t="shared" si="111"/>
        <v>0.4795741365232003</v>
      </c>
      <c r="AF147" s="1506">
        <f t="shared" si="112"/>
        <v>0.28050696931341412</v>
      </c>
      <c r="AG147" s="1506">
        <f t="shared" si="113"/>
        <v>4.1301037005688664E-2</v>
      </c>
      <c r="AH147" s="1506">
        <f t="shared" si="126"/>
        <v>0</v>
      </c>
      <c r="AI147" s="1506">
        <f t="shared" si="114"/>
        <v>0.19861785715769692</v>
      </c>
      <c r="AJ147" s="1543">
        <f t="shared" si="115"/>
        <v>1</v>
      </c>
      <c r="AK147" s="1557">
        <f t="shared" si="116"/>
        <v>31425.138073628244</v>
      </c>
      <c r="AL147" s="1558">
        <f t="shared" si="117"/>
        <v>0</v>
      </c>
      <c r="AM147" s="1558">
        <f t="shared" si="118"/>
        <v>0</v>
      </c>
      <c r="AN147" s="1558">
        <f t="shared" si="119"/>
        <v>31425.138073628244</v>
      </c>
      <c r="AO147" s="1545">
        <f t="shared" si="120"/>
        <v>0</v>
      </c>
    </row>
    <row r="148" spans="1:41">
      <c r="A148" s="873">
        <f>'Input data'!A128</f>
        <v>2028</v>
      </c>
      <c r="B148" s="1553">
        <f>'Input data'!B128</f>
        <v>64.676158618096451</v>
      </c>
      <c r="C148" s="1552">
        <f>'Input data'!C128</f>
        <v>3786.9238480374697</v>
      </c>
      <c r="D148" s="1554">
        <f>'Input data'!D128</f>
        <v>47016036.124858685</v>
      </c>
      <c r="E148" s="1510">
        <f>'Input data'!J128*C148</f>
        <v>44575.450691407721</v>
      </c>
      <c r="F148" s="1511">
        <f>'Input data'!L128</f>
        <v>91591.486816266406</v>
      </c>
      <c r="G148" s="1559">
        <f>($G$152-$G$147)/($A$152-$A$147)+G147</f>
        <v>21900.706671236927</v>
      </c>
      <c r="H148" s="1511">
        <f t="shared" si="121"/>
        <v>47799.30972475381</v>
      </c>
      <c r="I148" s="1513">
        <f t="shared" si="96"/>
        <v>47016.036124858685</v>
      </c>
      <c r="J148" s="1456">
        <f t="shared" si="122"/>
        <v>0.34793042132233321</v>
      </c>
      <c r="K148" s="1514">
        <f t="shared" si="123"/>
        <v>13464.578556634431</v>
      </c>
      <c r="L148" s="1514">
        <f t="shared" si="97"/>
        <v>0</v>
      </c>
      <c r="M148" s="1513">
        <f t="shared" si="124"/>
        <v>13464.578556634431</v>
      </c>
      <c r="N148" s="1456">
        <f>N147</f>
        <v>0.5</v>
      </c>
      <c r="O148" s="530">
        <f t="shared" si="98"/>
        <v>751.91700000000026</v>
      </c>
      <c r="P148" s="1483">
        <f t="shared" si="127"/>
        <v>14216.495556634431</v>
      </c>
      <c r="Q148" s="1366">
        <f t="shared" si="99"/>
        <v>55483.520839356308</v>
      </c>
      <c r="R148" s="1366">
        <f t="shared" si="125"/>
        <v>33582.814168119381</v>
      </c>
      <c r="S148" s="1516">
        <f t="shared" si="100"/>
        <v>1.3527387766753973</v>
      </c>
      <c r="T148" s="135" t="str">
        <f t="shared" si="101"/>
        <v>No</v>
      </c>
      <c r="U148" s="1516">
        <f t="shared" si="102"/>
        <v>1</v>
      </c>
      <c r="V148" s="1541">
        <f t="shared" si="95"/>
        <v>66765.692843940662</v>
      </c>
      <c r="W148" s="1542">
        <f t="shared" si="103"/>
        <v>0.27104914261438484</v>
      </c>
      <c r="X148" s="527">
        <f t="shared" si="104"/>
        <v>30657.726867030564</v>
      </c>
      <c r="Y148" s="1511">
        <f t="shared" si="105"/>
        <v>19927.828492620687</v>
      </c>
      <c r="Z148" s="1511">
        <f t="shared" si="106"/>
        <v>2766.2591931914562</v>
      </c>
      <c r="AA148" s="1511">
        <f t="shared" si="107"/>
        <v>0</v>
      </c>
      <c r="AB148" s="1511">
        <f t="shared" si="108"/>
        <v>13413.878291097961</v>
      </c>
      <c r="AC148" s="1511">
        <f t="shared" si="109"/>
        <v>66765.692843940662</v>
      </c>
      <c r="AD148" s="1556">
        <f t="shared" si="110"/>
        <v>8757.020195793637</v>
      </c>
      <c r="AE148" s="1506">
        <f t="shared" si="111"/>
        <v>0.45918383470820096</v>
      </c>
      <c r="AF148" s="1506">
        <f t="shared" si="112"/>
        <v>0.29847407618760663</v>
      </c>
      <c r="AG148" s="1506">
        <f t="shared" si="113"/>
        <v>4.1432344597357215E-2</v>
      </c>
      <c r="AH148" s="1506">
        <f t="shared" si="126"/>
        <v>0</v>
      </c>
      <c r="AI148" s="1506">
        <f t="shared" si="114"/>
        <v>0.2009097445068353</v>
      </c>
      <c r="AJ148" s="1543">
        <f t="shared" si="115"/>
        <v>1</v>
      </c>
      <c r="AK148" s="1557">
        <f t="shared" si="116"/>
        <v>30657.72686703056</v>
      </c>
      <c r="AL148" s="1558">
        <f t="shared" si="117"/>
        <v>0</v>
      </c>
      <c r="AM148" s="1558">
        <f t="shared" si="118"/>
        <v>0</v>
      </c>
      <c r="AN148" s="1558">
        <f t="shared" si="119"/>
        <v>30657.72686703056</v>
      </c>
      <c r="AO148" s="1545">
        <f t="shared" si="120"/>
        <v>0</v>
      </c>
    </row>
    <row r="149" spans="1:41">
      <c r="A149" s="873">
        <f>'Input data'!A129</f>
        <v>2029</v>
      </c>
      <c r="B149" s="1553">
        <f>'Input data'!B129</f>
        <v>65.31298905018393</v>
      </c>
      <c r="C149" s="1552">
        <f>'Input data'!C129</f>
        <v>3912.6600480250477</v>
      </c>
      <c r="D149" s="1554">
        <f>'Input data'!D129</f>
        <v>47584252.923668914</v>
      </c>
      <c r="E149" s="1510">
        <f>'Input data'!J129*C149</f>
        <v>46055.477226817413</v>
      </c>
      <c r="F149" s="1511">
        <f>'Input data'!L129</f>
        <v>93639.730150486328</v>
      </c>
      <c r="G149" s="1559">
        <f t="shared" ref="G149:G151" si="129">($G$152-$G$147)/($A$152-$A$147)+G148</f>
        <v>19847.515420808464</v>
      </c>
      <c r="H149" s="1511">
        <f t="shared" si="121"/>
        <v>51234.995078415384</v>
      </c>
      <c r="I149" s="1513">
        <f t="shared" si="96"/>
        <v>47584.252923668915</v>
      </c>
      <c r="J149" s="1456">
        <f t="shared" si="122"/>
        <v>0.37396521066116656</v>
      </c>
      <c r="K149" s="1514">
        <f t="shared" si="123"/>
        <v>14866.15200856183</v>
      </c>
      <c r="L149" s="1514">
        <f t="shared" si="97"/>
        <v>0</v>
      </c>
      <c r="M149" s="1513">
        <f t="shared" si="124"/>
        <v>14866.15200856183</v>
      </c>
      <c r="N149" s="1456">
        <f t="shared" ref="N149:N170" si="130">N148</f>
        <v>0.5</v>
      </c>
      <c r="O149" s="530">
        <f t="shared" si="98"/>
        <v>751.91700000000026</v>
      </c>
      <c r="P149" s="1483">
        <f t="shared" si="127"/>
        <v>15618.06900856183</v>
      </c>
      <c r="Q149" s="1366">
        <f t="shared" si="99"/>
        <v>55464.441490662022</v>
      </c>
      <c r="R149" s="1366">
        <f t="shared" si="125"/>
        <v>35616.926069853558</v>
      </c>
      <c r="S149" s="1516">
        <f t="shared" si="100"/>
        <v>1.3872196844698792</v>
      </c>
      <c r="T149" s="135" t="str">
        <f t="shared" si="101"/>
        <v>No</v>
      </c>
      <c r="U149" s="1516">
        <f t="shared" si="102"/>
        <v>1</v>
      </c>
      <c r="V149" s="1541">
        <f t="shared" si="95"/>
        <v>67964.686414739146</v>
      </c>
      <c r="W149" s="1542">
        <f t="shared" si="103"/>
        <v>0.27418963824954845</v>
      </c>
      <c r="X149" s="527">
        <f t="shared" si="104"/>
        <v>29789.397754914837</v>
      </c>
      <c r="Y149" s="1511">
        <f t="shared" si="105"/>
        <v>21482.892177437967</v>
      </c>
      <c r="Z149" s="1511">
        <f t="shared" si="106"/>
        <v>2833.1408478034955</v>
      </c>
      <c r="AA149" s="1511">
        <f t="shared" si="107"/>
        <v>0</v>
      </c>
      <c r="AB149" s="1511">
        <f t="shared" si="108"/>
        <v>13859.255634582853</v>
      </c>
      <c r="AC149" s="1511">
        <f t="shared" si="109"/>
        <v>67964.686414739146</v>
      </c>
      <c r="AD149" s="1556">
        <f t="shared" si="110"/>
        <v>9941.8823341063726</v>
      </c>
      <c r="AE149" s="1506">
        <f t="shared" si="111"/>
        <v>0.43830699921326444</v>
      </c>
      <c r="AF149" s="1506">
        <f t="shared" si="112"/>
        <v>0.31608903550799117</v>
      </c>
      <c r="AG149" s="1506">
        <f t="shared" si="113"/>
        <v>4.1685483995539882E-2</v>
      </c>
      <c r="AH149" s="1506">
        <f t="shared" si="126"/>
        <v>0</v>
      </c>
      <c r="AI149" s="1506">
        <f t="shared" si="114"/>
        <v>0.20391848128320458</v>
      </c>
      <c r="AJ149" s="1543">
        <f t="shared" si="115"/>
        <v>1</v>
      </c>
      <c r="AK149" s="1557">
        <f t="shared" si="116"/>
        <v>29789.39775491484</v>
      </c>
      <c r="AL149" s="1558">
        <f t="shared" si="117"/>
        <v>0</v>
      </c>
      <c r="AM149" s="1558">
        <f t="shared" si="118"/>
        <v>0</v>
      </c>
      <c r="AN149" s="1558">
        <f t="shared" si="119"/>
        <v>29789.39775491484</v>
      </c>
      <c r="AO149" s="1545">
        <f t="shared" si="120"/>
        <v>0</v>
      </c>
    </row>
    <row r="150" spans="1:41">
      <c r="A150" s="873">
        <f>'Input data'!A130</f>
        <v>2030</v>
      </c>
      <c r="B150" s="1553">
        <f>'Input data'!B130</f>
        <v>65.956090000000003</v>
      </c>
      <c r="C150" s="1552">
        <f>'Input data'!C130</f>
        <v>4038.577780220473</v>
      </c>
      <c r="D150" s="1554">
        <f>'Input data'!D130</f>
        <v>47515343.951691307</v>
      </c>
      <c r="E150" s="1510">
        <f>'Input data'!J130*C150</f>
        <v>47537.640557236606</v>
      </c>
      <c r="F150" s="1511">
        <f>'Input data'!L130</f>
        <v>95052.984508927912</v>
      </c>
      <c r="G150" s="1559">
        <f t="shared" si="129"/>
        <v>17794.324170380001</v>
      </c>
      <c r="H150" s="1511">
        <f t="shared" si="121"/>
        <v>54073.994419871684</v>
      </c>
      <c r="I150" s="1513">
        <f t="shared" si="96"/>
        <v>47515.343951691306</v>
      </c>
      <c r="J150" s="1456">
        <f>$H$19</f>
        <v>0.4</v>
      </c>
      <c r="K150" s="1514">
        <f t="shared" si="123"/>
        <v>16081.67561187842</v>
      </c>
      <c r="L150" s="1514">
        <f t="shared" si="97"/>
        <v>0</v>
      </c>
      <c r="M150" s="1513">
        <f t="shared" si="124"/>
        <v>16081.67561187842</v>
      </c>
      <c r="N150" s="1456">
        <f t="shared" si="130"/>
        <v>0.5</v>
      </c>
      <c r="O150" s="530">
        <f t="shared" si="98"/>
        <v>751.91700000000026</v>
      </c>
      <c r="P150" s="1483">
        <f t="shared" si="127"/>
        <v>16833.592611878419</v>
      </c>
      <c r="Q150" s="1366">
        <f t="shared" si="99"/>
        <v>55034.725978373266</v>
      </c>
      <c r="R150" s="1366">
        <f t="shared" si="125"/>
        <v>37240.401807993265</v>
      </c>
      <c r="S150" s="1516">
        <f t="shared" si="100"/>
        <v>1.4039461755788696</v>
      </c>
      <c r="T150" s="135" t="str">
        <f t="shared" si="101"/>
        <v>No</v>
      </c>
      <c r="U150" s="1516">
        <f t="shared" si="102"/>
        <v>1</v>
      </c>
      <c r="V150" s="1541">
        <f t="shared" si="95"/>
        <v>68527.46490156943</v>
      </c>
      <c r="W150" s="1542">
        <f t="shared" si="103"/>
        <v>0.279060355068252</v>
      </c>
      <c r="X150" s="527">
        <f t="shared" si="104"/>
        <v>28509.206371014781</v>
      </c>
      <c r="Y150" s="1511">
        <f t="shared" si="105"/>
        <v>22812.863473824244</v>
      </c>
      <c r="Z150" s="1511">
        <f t="shared" si="106"/>
        <v>2900.1190631071054</v>
      </c>
      <c r="AA150" s="1511">
        <f t="shared" si="107"/>
        <v>0</v>
      </c>
      <c r="AB150" s="1511">
        <f t="shared" si="108"/>
        <v>14305.275993623301</v>
      </c>
      <c r="AC150" s="1511">
        <f t="shared" si="109"/>
        <v>68527.46490156943</v>
      </c>
      <c r="AD150" s="1556">
        <f t="shared" si="110"/>
        <v>10714.88220063478</v>
      </c>
      <c r="AE150" s="1506">
        <f t="shared" si="111"/>
        <v>0.41602598917039257</v>
      </c>
      <c r="AF150" s="1506">
        <f t="shared" si="112"/>
        <v>0.33290102744340361</v>
      </c>
      <c r="AG150" s="1506">
        <f t="shared" si="113"/>
        <v>4.232053625904212E-2</v>
      </c>
      <c r="AH150" s="1506">
        <f t="shared" si="126"/>
        <v>0</v>
      </c>
      <c r="AI150" s="1506">
        <f t="shared" si="114"/>
        <v>0.20875244712716171</v>
      </c>
      <c r="AJ150" s="1543">
        <f t="shared" si="115"/>
        <v>1</v>
      </c>
      <c r="AK150" s="1557">
        <f t="shared" si="116"/>
        <v>28509.206371014785</v>
      </c>
      <c r="AL150" s="1558">
        <f t="shared" si="117"/>
        <v>0</v>
      </c>
      <c r="AM150" s="1558">
        <f t="shared" si="118"/>
        <v>0</v>
      </c>
      <c r="AN150" s="1558">
        <f t="shared" si="119"/>
        <v>28509.206371014785</v>
      </c>
      <c r="AO150" s="1545">
        <f t="shared" si="120"/>
        <v>0</v>
      </c>
    </row>
    <row r="151" spans="1:41">
      <c r="A151" s="873">
        <f>'Input data'!A131</f>
        <v>2031</v>
      </c>
      <c r="B151" s="1553">
        <f>'Input data'!B131</f>
        <v>66.518977190687664</v>
      </c>
      <c r="C151" s="1552">
        <f>'Input data'!C131</f>
        <v>4183.320783363688</v>
      </c>
      <c r="D151" s="1554">
        <f>'Input data'!D131</f>
        <v>46577086.636707537</v>
      </c>
      <c r="E151" s="1510">
        <f>'Input data'!J131*C151</f>
        <v>49241.394014777165</v>
      </c>
      <c r="F151" s="1511">
        <f>'Input data'!L131</f>
        <v>95818.480651484701</v>
      </c>
      <c r="G151" s="1559">
        <f t="shared" si="129"/>
        <v>15741.132919951538</v>
      </c>
      <c r="H151" s="1511">
        <f t="shared" si="121"/>
        <v>56224.301835491518</v>
      </c>
      <c r="I151" s="1513">
        <f t="shared" si="96"/>
        <v>46577.086636707536</v>
      </c>
      <c r="J151" s="1456">
        <f>J150</f>
        <v>0.4</v>
      </c>
      <c r="K151" s="1514">
        <f t="shared" si="123"/>
        <v>15764.120301842533</v>
      </c>
      <c r="L151" s="1514">
        <f t="shared" si="97"/>
        <v>0</v>
      </c>
      <c r="M151" s="1513">
        <f t="shared" si="124"/>
        <v>15764.120301842533</v>
      </c>
      <c r="N151" s="1456">
        <f t="shared" si="130"/>
        <v>0.5</v>
      </c>
      <c r="O151" s="530">
        <f t="shared" si="98"/>
        <v>751.91700000000026</v>
      </c>
      <c r="P151" s="1483">
        <f t="shared" si="127"/>
        <v>16516.037301842534</v>
      </c>
      <c r="Q151" s="1366">
        <f t="shared" si="99"/>
        <v>55449.397453600526</v>
      </c>
      <c r="R151" s="1366">
        <f t="shared" si="125"/>
        <v>39708.264533648988</v>
      </c>
      <c r="S151" s="1516">
        <f t="shared" si="100"/>
        <v>1.4437717523868951</v>
      </c>
      <c r="T151" s="135" t="str">
        <f t="shared" si="101"/>
        <v>No</v>
      </c>
      <c r="U151" s="1516">
        <f t="shared" si="102"/>
        <v>1</v>
      </c>
      <c r="V151" s="1541">
        <f t="shared" si="95"/>
        <v>68315.335179908696</v>
      </c>
      <c r="W151" s="1542">
        <f t="shared" si="103"/>
        <v>0.28703382984762293</v>
      </c>
      <c r="X151" s="527">
        <f t="shared" si="104"/>
        <v>27946.251982024522</v>
      </c>
      <c r="Y151" s="1511">
        <f t="shared" si="105"/>
        <v>22573.993957784067</v>
      </c>
      <c r="Z151" s="1511">
        <f t="shared" si="106"/>
        <v>2977.1108247850489</v>
      </c>
      <c r="AA151" s="1511">
        <f t="shared" si="107"/>
        <v>0</v>
      </c>
      <c r="AB151" s="1511">
        <f t="shared" si="108"/>
        <v>14817.978415315061</v>
      </c>
      <c r="AC151" s="1511">
        <f t="shared" si="109"/>
        <v>68315.335179908696</v>
      </c>
      <c r="AD151" s="1556">
        <f t="shared" si="110"/>
        <v>12205.119062072983</v>
      </c>
      <c r="AE151" s="1506">
        <f t="shared" si="111"/>
        <v>0.40907728708975755</v>
      </c>
      <c r="AF151" s="1506">
        <f t="shared" si="112"/>
        <v>0.33043816440826013</v>
      </c>
      <c r="AG151" s="1506">
        <f t="shared" si="113"/>
        <v>4.3578953641152697E-2</v>
      </c>
      <c r="AH151" s="1506">
        <f t="shared" si="126"/>
        <v>0</v>
      </c>
      <c r="AI151" s="1506">
        <f t="shared" si="114"/>
        <v>0.21690559486082969</v>
      </c>
      <c r="AJ151" s="1543">
        <f t="shared" si="115"/>
        <v>1</v>
      </c>
      <c r="AK151" s="1557">
        <f t="shared" si="116"/>
        <v>27946.251982024518</v>
      </c>
      <c r="AL151" s="1558">
        <f t="shared" si="117"/>
        <v>0</v>
      </c>
      <c r="AM151" s="1558">
        <f t="shared" si="118"/>
        <v>0</v>
      </c>
      <c r="AN151" s="1558">
        <f t="shared" si="119"/>
        <v>27946.251982024518</v>
      </c>
      <c r="AO151" s="1545">
        <f t="shared" si="120"/>
        <v>0</v>
      </c>
    </row>
    <row r="152" spans="1:41">
      <c r="A152" s="873">
        <f>'Input data'!A132</f>
        <v>2032</v>
      </c>
      <c r="B152" s="1553">
        <f>'Input data'!B132</f>
        <v>67.08666821358311</v>
      </c>
      <c r="C152" s="1552">
        <f>'Input data'!C132</f>
        <v>4333.6309583850216</v>
      </c>
      <c r="D152" s="1554">
        <f>'Input data'!D132</f>
        <v>45644546.54822024</v>
      </c>
      <c r="E152" s="1510">
        <f>'Input data'!J132*C152</f>
        <v>51010.678020462306</v>
      </c>
      <c r="F152" s="1511">
        <f>'Input data'!L132</f>
        <v>96655.224568682548</v>
      </c>
      <c r="G152" s="1559">
        <f>G137*(1-E6)</f>
        <v>13687.941669523079</v>
      </c>
      <c r="H152" s="1511">
        <f t="shared" si="121"/>
        <v>58417.576490331732</v>
      </c>
      <c r="I152" s="1513">
        <f t="shared" si="96"/>
        <v>45644.546548220242</v>
      </c>
      <c r="J152" s="1456">
        <f t="shared" ref="J152:J170" si="131">J151</f>
        <v>0.4</v>
      </c>
      <c r="K152" s="1514">
        <f t="shared" si="123"/>
        <v>15448.500000043343</v>
      </c>
      <c r="L152" s="1514">
        <f t="shared" si="97"/>
        <v>0</v>
      </c>
      <c r="M152" s="1513">
        <f t="shared" si="124"/>
        <v>15448.500000043343</v>
      </c>
      <c r="N152" s="1456">
        <f t="shared" si="130"/>
        <v>0.5</v>
      </c>
      <c r="O152" s="530">
        <f t="shared" si="98"/>
        <v>751.91700000000026</v>
      </c>
      <c r="P152" s="1483">
        <f t="shared" si="127"/>
        <v>16200.417000043342</v>
      </c>
      <c r="Q152" s="1366">
        <f t="shared" si="99"/>
        <v>55905.101159811464</v>
      </c>
      <c r="R152" s="1366">
        <f t="shared" si="125"/>
        <v>42217.159490288381</v>
      </c>
      <c r="S152" s="1516">
        <f t="shared" si="100"/>
        <v>1.4803494977959051</v>
      </c>
      <c r="T152" s="135" t="str">
        <f t="shared" si="101"/>
        <v>No</v>
      </c>
      <c r="U152" s="1516">
        <f t="shared" si="102"/>
        <v>1</v>
      </c>
      <c r="V152" s="1541">
        <f t="shared" si="95"/>
        <v>68136.851337803237</v>
      </c>
      <c r="W152" s="1542">
        <f t="shared" si="103"/>
        <v>0.29505257846268151</v>
      </c>
      <c r="X152" s="527">
        <f t="shared" si="104"/>
        <v>27386.727928932145</v>
      </c>
      <c r="Y152" s="1511">
        <f t="shared" si="105"/>
        <v>22342.658896830115</v>
      </c>
      <c r="Z152" s="1511">
        <f t="shared" si="106"/>
        <v>3057.0638789686905</v>
      </c>
      <c r="AA152" s="1511">
        <f t="shared" si="107"/>
        <v>0</v>
      </c>
      <c r="AB152" s="1511">
        <f t="shared" si="108"/>
        <v>15350.400633072279</v>
      </c>
      <c r="AC152" s="1511">
        <f t="shared" si="109"/>
        <v>68136.851337803237</v>
      </c>
      <c r="AD152" s="1556">
        <f t="shared" si="110"/>
        <v>13698.786259409066</v>
      </c>
      <c r="AE152" s="1506">
        <f t="shared" si="111"/>
        <v>0.40193709264838928</v>
      </c>
      <c r="AF152" s="1506">
        <f t="shared" si="112"/>
        <v>0.32790859069876199</v>
      </c>
      <c r="AG152" s="1506">
        <f t="shared" si="113"/>
        <v>4.4866526981304618E-2</v>
      </c>
      <c r="AH152" s="1506">
        <f t="shared" si="126"/>
        <v>0</v>
      </c>
      <c r="AI152" s="1506">
        <f t="shared" si="114"/>
        <v>0.22528778967154403</v>
      </c>
      <c r="AJ152" s="1543">
        <f t="shared" si="115"/>
        <v>1</v>
      </c>
      <c r="AK152" s="1557">
        <f t="shared" si="116"/>
        <v>27386.727928932145</v>
      </c>
      <c r="AL152" s="1558">
        <f t="shared" si="117"/>
        <v>0</v>
      </c>
      <c r="AM152" s="1558">
        <f t="shared" si="118"/>
        <v>0</v>
      </c>
      <c r="AN152" s="1558">
        <f t="shared" si="119"/>
        <v>27386.727928932145</v>
      </c>
      <c r="AO152" s="1545">
        <f t="shared" si="120"/>
        <v>0</v>
      </c>
    </row>
    <row r="153" spans="1:41">
      <c r="A153" s="873">
        <f>'Input data'!A133</f>
        <v>2033</v>
      </c>
      <c r="B153" s="1553">
        <f>'Input data'!B133</f>
        <v>67.659204065895452</v>
      </c>
      <c r="C153" s="1552">
        <f>'Input data'!C133</f>
        <v>4488.9741986919034</v>
      </c>
      <c r="D153" s="1554">
        <f>'Input data'!D133</f>
        <v>44106865.137795135</v>
      </c>
      <c r="E153" s="1510">
        <f>'Input data'!J133*C153</f>
        <v>52839.205666227208</v>
      </c>
      <c r="F153" s="1511">
        <f>'Input data'!L133</f>
        <v>96946.07080402234</v>
      </c>
      <c r="G153" s="1559">
        <f>G152</f>
        <v>13687.941669523079</v>
      </c>
      <c r="H153" s="1511">
        <f t="shared" si="121"/>
        <v>58023.758075178484</v>
      </c>
      <c r="I153" s="1513">
        <f t="shared" si="96"/>
        <v>44106.865137795132</v>
      </c>
      <c r="J153" s="1456">
        <f t="shared" si="131"/>
        <v>0.4</v>
      </c>
      <c r="K153" s="1514">
        <f t="shared" si="123"/>
        <v>14928.068249364791</v>
      </c>
      <c r="L153" s="1514">
        <f t="shared" si="97"/>
        <v>0</v>
      </c>
      <c r="M153" s="1513">
        <f t="shared" si="124"/>
        <v>14928.068249364791</v>
      </c>
      <c r="N153" s="1456">
        <f t="shared" si="130"/>
        <v>0.5</v>
      </c>
      <c r="O153" s="530">
        <f t="shared" si="98"/>
        <v>751.91700000000026</v>
      </c>
      <c r="P153" s="1483">
        <f t="shared" si="127"/>
        <v>15679.98524936479</v>
      </c>
      <c r="Q153" s="1366">
        <f t="shared" si="99"/>
        <v>56031.714495336768</v>
      </c>
      <c r="R153" s="1366">
        <f t="shared" si="125"/>
        <v>42343.772825813692</v>
      </c>
      <c r="S153" s="1516">
        <f t="shared" si="100"/>
        <v>1.4321006573190509</v>
      </c>
      <c r="T153" s="135" t="str">
        <f t="shared" si="101"/>
        <v>No</v>
      </c>
      <c r="U153" s="1516">
        <f t="shared" si="102"/>
        <v>1</v>
      </c>
      <c r="V153" s="1541">
        <f t="shared" si="95"/>
        <v>67378.475391362663</v>
      </c>
      <c r="W153" s="1542">
        <f t="shared" si="103"/>
        <v>0.30499013696419874</v>
      </c>
      <c r="X153" s="527">
        <f t="shared" si="104"/>
        <v>26464.11908267708</v>
      </c>
      <c r="Y153" s="1511">
        <f t="shared" si="105"/>
        <v>21874.011427676909</v>
      </c>
      <c r="Z153" s="1511">
        <f t="shared" si="106"/>
        <v>3139.6941234451924</v>
      </c>
      <c r="AA153" s="1511">
        <f t="shared" si="107"/>
        <v>0</v>
      </c>
      <c r="AB153" s="1511">
        <f t="shared" si="108"/>
        <v>15900.650757563475</v>
      </c>
      <c r="AC153" s="1511">
        <f t="shared" si="109"/>
        <v>67378.475391362663</v>
      </c>
      <c r="AD153" s="1556">
        <f t="shared" si="110"/>
        <v>12776.177413154001</v>
      </c>
      <c r="AE153" s="1506">
        <f t="shared" si="111"/>
        <v>0.39276814930825149</v>
      </c>
      <c r="AF153" s="1506">
        <f t="shared" si="112"/>
        <v>0.32464390594508713</v>
      </c>
      <c r="AG153" s="1506">
        <f t="shared" si="113"/>
        <v>4.6597880186640052E-2</v>
      </c>
      <c r="AH153" s="1506">
        <f t="shared" si="126"/>
        <v>0</v>
      </c>
      <c r="AI153" s="1506">
        <f t="shared" si="114"/>
        <v>0.2359900645600212</v>
      </c>
      <c r="AJ153" s="1543">
        <f t="shared" si="115"/>
        <v>0.99999999999999978</v>
      </c>
      <c r="AK153" s="1557">
        <f t="shared" si="116"/>
        <v>26464.119082677076</v>
      </c>
      <c r="AL153" s="1558">
        <f t="shared" si="117"/>
        <v>0</v>
      </c>
      <c r="AM153" s="1558">
        <f t="shared" si="118"/>
        <v>0</v>
      </c>
      <c r="AN153" s="1558">
        <f t="shared" si="119"/>
        <v>26464.119082677076</v>
      </c>
      <c r="AO153" s="1545">
        <f t="shared" si="120"/>
        <v>0</v>
      </c>
    </row>
    <row r="154" spans="1:41">
      <c r="A154" s="873">
        <f>'Input data'!A134</f>
        <v>2034</v>
      </c>
      <c r="B154" s="1553">
        <f>'Input data'!B134</f>
        <v>68.236626094715163</v>
      </c>
      <c r="C154" s="1552">
        <f>'Input data'!C134</f>
        <v>4648.7470334265818</v>
      </c>
      <c r="D154" s="1554">
        <f>'Input data'!D134</f>
        <v>43027121.811283164</v>
      </c>
      <c r="E154" s="1510">
        <f>'Input data'!J134*C154</f>
        <v>54719.873565116424</v>
      </c>
      <c r="F154" s="1511">
        <f>'Input data'!L134</f>
        <v>97746.995376399587</v>
      </c>
      <c r="G154" s="1559">
        <f t="shared" ref="G154:G170" si="132">G153</f>
        <v>13687.941669523079</v>
      </c>
      <c r="H154" s="1511">
        <f t="shared" si="121"/>
        <v>58089.611138924665</v>
      </c>
      <c r="I154" s="1513">
        <f t="shared" si="96"/>
        <v>43027.121811283163</v>
      </c>
      <c r="J154" s="1456">
        <f t="shared" si="131"/>
        <v>0.4</v>
      </c>
      <c r="K154" s="1514">
        <f t="shared" si="123"/>
        <v>14562.626678770039</v>
      </c>
      <c r="L154" s="1514">
        <f t="shared" si="97"/>
        <v>0</v>
      </c>
      <c r="M154" s="1513">
        <f t="shared" si="124"/>
        <v>14562.626678770039</v>
      </c>
      <c r="N154" s="1456">
        <f t="shared" si="130"/>
        <v>0.5</v>
      </c>
      <c r="O154" s="530">
        <f t="shared" si="98"/>
        <v>751.91700000000026</v>
      </c>
      <c r="P154" s="1483">
        <f t="shared" si="127"/>
        <v>15314.543678770038</v>
      </c>
      <c r="Q154" s="1366">
        <f t="shared" si="99"/>
        <v>56463.009129677703</v>
      </c>
      <c r="R154" s="1366">
        <f t="shared" si="125"/>
        <v>42775.06746015462</v>
      </c>
      <c r="S154" s="1516">
        <f t="shared" si="100"/>
        <v>1.395746268061506</v>
      </c>
      <c r="T154" s="135" t="str">
        <f t="shared" si="101"/>
        <v>No</v>
      </c>
      <c r="U154" s="1516">
        <f t="shared" si="102"/>
        <v>1</v>
      </c>
      <c r="V154" s="1541">
        <f t="shared" si="95"/>
        <v>67100.259333491791</v>
      </c>
      <c r="W154" s="1542">
        <f t="shared" si="103"/>
        <v>0.31353123361894419</v>
      </c>
      <c r="X154" s="527">
        <f t="shared" si="104"/>
        <v>25816.273086769896</v>
      </c>
      <c r="Y154" s="1511">
        <f t="shared" si="105"/>
        <v>21592.714486641176</v>
      </c>
      <c r="Z154" s="1511">
        <f t="shared" si="106"/>
        <v>3224.6805597313769</v>
      </c>
      <c r="AA154" s="1511">
        <f t="shared" si="107"/>
        <v>0</v>
      </c>
      <c r="AB154" s="1511">
        <f t="shared" si="108"/>
        <v>16466.591200349339</v>
      </c>
      <c r="AC154" s="1511">
        <f t="shared" si="109"/>
        <v>67100.259333491791</v>
      </c>
      <c r="AD154" s="1556">
        <f t="shared" si="110"/>
        <v>12128.331417246816</v>
      </c>
      <c r="AE154" s="1506">
        <f t="shared" si="111"/>
        <v>0.3847417780974835</v>
      </c>
      <c r="AF154" s="1506">
        <f t="shared" si="112"/>
        <v>0.32179777993590541</v>
      </c>
      <c r="AG154" s="1506">
        <f t="shared" si="113"/>
        <v>4.8057646747750205E-2</v>
      </c>
      <c r="AH154" s="1506">
        <f t="shared" si="126"/>
        <v>0</v>
      </c>
      <c r="AI154" s="1506">
        <f t="shared" si="114"/>
        <v>0.2454027952188608</v>
      </c>
      <c r="AJ154" s="1543">
        <f t="shared" si="115"/>
        <v>0.99999999999999989</v>
      </c>
      <c r="AK154" s="1557">
        <f t="shared" si="116"/>
        <v>25816.273086769899</v>
      </c>
      <c r="AL154" s="1558">
        <f t="shared" si="117"/>
        <v>0</v>
      </c>
      <c r="AM154" s="1558">
        <f t="shared" si="118"/>
        <v>0</v>
      </c>
      <c r="AN154" s="1558">
        <f t="shared" si="119"/>
        <v>25816.273086769899</v>
      </c>
      <c r="AO154" s="1545">
        <f t="shared" si="120"/>
        <v>0</v>
      </c>
    </row>
    <row r="155" spans="1:41">
      <c r="A155" s="873">
        <f>'Input data'!A135</f>
        <v>2035</v>
      </c>
      <c r="B155" s="1553">
        <f>'Input data'!B135</f>
        <v>68.818976000000006</v>
      </c>
      <c r="C155" s="1552">
        <f>'Input data'!C135</f>
        <v>4799.4403595911344</v>
      </c>
      <c r="D155" s="1554">
        <f>'Input data'!D135</f>
        <v>42456998.900165863</v>
      </c>
      <c r="E155" s="1510">
        <f>'Input data'!J135*C155</f>
        <v>56493.667599409811</v>
      </c>
      <c r="F155" s="1511">
        <f>'Input data'!L135</f>
        <v>98950.666499575673</v>
      </c>
      <c r="G155" s="1559">
        <f t="shared" si="132"/>
        <v>13687.941669523079</v>
      </c>
      <c r="H155" s="1511">
        <f t="shared" si="121"/>
        <v>58572.393649536883</v>
      </c>
      <c r="I155" s="1513">
        <f t="shared" si="96"/>
        <v>42456.998900165861</v>
      </c>
      <c r="J155" s="1456">
        <f t="shared" si="131"/>
        <v>0.4</v>
      </c>
      <c r="K155" s="1514">
        <f t="shared" si="123"/>
        <v>14369.667290223681</v>
      </c>
      <c r="L155" s="1514">
        <f t="shared" si="97"/>
        <v>0</v>
      </c>
      <c r="M155" s="1513">
        <f t="shared" si="124"/>
        <v>14369.667290223681</v>
      </c>
      <c r="N155" s="1456">
        <f t="shared" si="130"/>
        <v>0.5</v>
      </c>
      <c r="O155" s="530">
        <f t="shared" si="98"/>
        <v>751.91700000000026</v>
      </c>
      <c r="P155" s="1483">
        <f t="shared" si="127"/>
        <v>15121.58429022368</v>
      </c>
      <c r="Q155" s="1366">
        <f t="shared" si="99"/>
        <v>57138.751028836283</v>
      </c>
      <c r="R155" s="1366">
        <f t="shared" si="125"/>
        <v>43450.809359313207</v>
      </c>
      <c r="S155" s="1516">
        <f t="shared" si="100"/>
        <v>1.3722224709332889</v>
      </c>
      <c r="T155" s="135" t="str">
        <f t="shared" si="101"/>
        <v>No</v>
      </c>
      <c r="U155" s="1516">
        <f t="shared" si="102"/>
        <v>1</v>
      </c>
      <c r="V155" s="1541">
        <f t="shared" si="95"/>
        <v>67286.114810838917</v>
      </c>
      <c r="W155" s="1542">
        <f t="shared" si="103"/>
        <v>0.32000341997567583</v>
      </c>
      <c r="X155" s="527">
        <f t="shared" si="104"/>
        <v>25474.199340099516</v>
      </c>
      <c r="Y155" s="1511">
        <f t="shared" si="105"/>
        <v>21506.707451342954</v>
      </c>
      <c r="Z155" s="1511">
        <f t="shared" si="106"/>
        <v>3304.8374198390679</v>
      </c>
      <c r="AA155" s="1511">
        <f t="shared" si="107"/>
        <v>0</v>
      </c>
      <c r="AB155" s="1511">
        <f t="shared" si="108"/>
        <v>17000.37059955738</v>
      </c>
      <c r="AC155" s="1511">
        <f t="shared" si="109"/>
        <v>67286.114810838917</v>
      </c>
      <c r="AD155" s="1556">
        <f t="shared" si="110"/>
        <v>11786.257670576437</v>
      </c>
      <c r="AE155" s="1506">
        <f t="shared" si="111"/>
        <v>0.37859518879511755</v>
      </c>
      <c r="AF155" s="1506">
        <f t="shared" si="112"/>
        <v>0.31963069218373868</v>
      </c>
      <c r="AG155" s="1506">
        <f t="shared" si="113"/>
        <v>4.9116187331218919E-2</v>
      </c>
      <c r="AH155" s="1506">
        <f t="shared" si="126"/>
        <v>0</v>
      </c>
      <c r="AI155" s="1506">
        <f t="shared" si="114"/>
        <v>0.25265793168992484</v>
      </c>
      <c r="AJ155" s="1543">
        <f t="shared" si="115"/>
        <v>1</v>
      </c>
      <c r="AK155" s="1557">
        <f t="shared" si="116"/>
        <v>25474.199340099512</v>
      </c>
      <c r="AL155" s="1558">
        <f t="shared" si="117"/>
        <v>0</v>
      </c>
      <c r="AM155" s="1558">
        <f t="shared" si="118"/>
        <v>0</v>
      </c>
      <c r="AN155" s="1558">
        <f t="shared" si="119"/>
        <v>25474.199340099512</v>
      </c>
      <c r="AO155" s="1545">
        <f t="shared" si="120"/>
        <v>0</v>
      </c>
    </row>
    <row r="156" spans="1:41">
      <c r="A156" s="873">
        <f>'Input data'!A136</f>
        <v>2036</v>
      </c>
      <c r="B156" s="1553">
        <f>'Input data'!B136</f>
        <v>69.322810489383542</v>
      </c>
      <c r="C156" s="1552">
        <f>'Input data'!C136</f>
        <v>4956.2842542859398</v>
      </c>
      <c r="D156" s="1554">
        <f>'Input data'!D136</f>
        <v>41219839.691941068</v>
      </c>
      <c r="E156" s="1510">
        <f>'Input data'!J136*C156</f>
        <v>58339.859277607895</v>
      </c>
      <c r="F156" s="1511">
        <f>'Input data'!L136</f>
        <v>99559.698969548961</v>
      </c>
      <c r="G156" s="1559">
        <f t="shared" si="132"/>
        <v>13687.941669523079</v>
      </c>
      <c r="H156" s="1511">
        <f t="shared" si="121"/>
        <v>58470.736722214337</v>
      </c>
      <c r="I156" s="1513">
        <f t="shared" si="96"/>
        <v>41219.839691941066</v>
      </c>
      <c r="J156" s="1456">
        <f t="shared" si="131"/>
        <v>0.4</v>
      </c>
      <c r="K156" s="1514">
        <f>(I156)*J156-(I156)*$J$137</f>
        <v>13950.947958482186</v>
      </c>
      <c r="L156" s="1514">
        <f t="shared" si="97"/>
        <v>0</v>
      </c>
      <c r="M156" s="1513">
        <f t="shared" si="124"/>
        <v>13950.947958482186</v>
      </c>
      <c r="N156" s="1456">
        <f t="shared" si="130"/>
        <v>0.5</v>
      </c>
      <c r="O156" s="530">
        <f t="shared" si="98"/>
        <v>751.91700000000026</v>
      </c>
      <c r="P156" s="1483">
        <f t="shared" si="127"/>
        <v>14702.864958482185</v>
      </c>
      <c r="Q156" s="1366">
        <f t="shared" si="99"/>
        <v>57455.813433255229</v>
      </c>
      <c r="R156" s="1366">
        <f t="shared" si="125"/>
        <v>43767.871763732153</v>
      </c>
      <c r="S156" s="1516">
        <f t="shared" si="100"/>
        <v>1.3374890798358698</v>
      </c>
      <c r="T156" s="135" t="str">
        <f t="shared" si="101"/>
        <v>No</v>
      </c>
      <c r="U156" s="1516">
        <f t="shared" si="102"/>
        <v>1</v>
      </c>
      <c r="V156" s="1541">
        <f t="shared" si="95"/>
        <v>66835.78935145837</v>
      </c>
      <c r="W156" s="1542">
        <f t="shared" si="103"/>
        <v>0.32868630537040322</v>
      </c>
      <c r="X156" s="527">
        <f t="shared" si="104"/>
        <v>24731.903815164638</v>
      </c>
      <c r="Y156" s="1511">
        <f t="shared" si="105"/>
        <v>21159.683365953329</v>
      </c>
      <c r="Z156" s="1511">
        <f t="shared" si="106"/>
        <v>3388.2658930553844</v>
      </c>
      <c r="AA156" s="1511">
        <f t="shared" si="107"/>
        <v>0</v>
      </c>
      <c r="AB156" s="1511">
        <f t="shared" si="108"/>
        <v>17555.936277285022</v>
      </c>
      <c r="AC156" s="1511">
        <f t="shared" si="109"/>
        <v>66835.78935145837</v>
      </c>
      <c r="AD156" s="1556">
        <f t="shared" si="110"/>
        <v>11043.962145641559</v>
      </c>
      <c r="AE156" s="1506">
        <f t="shared" si="111"/>
        <v>0.37003982529645973</v>
      </c>
      <c r="AF156" s="1506">
        <f t="shared" si="112"/>
        <v>0.3165921068828017</v>
      </c>
      <c r="AG156" s="1506">
        <f t="shared" si="113"/>
        <v>5.0695382308392704E-2</v>
      </c>
      <c r="AH156" s="1506">
        <f t="shared" si="126"/>
        <v>0</v>
      </c>
      <c r="AI156" s="1506">
        <f t="shared" si="114"/>
        <v>0.2626726855123459</v>
      </c>
      <c r="AJ156" s="1543">
        <f t="shared" si="115"/>
        <v>1</v>
      </c>
      <c r="AK156" s="1557">
        <f t="shared" si="116"/>
        <v>24731.903815164635</v>
      </c>
      <c r="AL156" s="1558">
        <f t="shared" si="117"/>
        <v>0</v>
      </c>
      <c r="AM156" s="1558">
        <f t="shared" si="118"/>
        <v>0</v>
      </c>
      <c r="AN156" s="1558">
        <f t="shared" si="119"/>
        <v>24731.903815164635</v>
      </c>
      <c r="AO156" s="1545">
        <f t="shared" si="120"/>
        <v>0</v>
      </c>
    </row>
    <row r="157" spans="1:41">
      <c r="A157" s="873">
        <f>'Input data'!A137</f>
        <v>2037</v>
      </c>
      <c r="B157" s="1553">
        <f>'Input data'!B137</f>
        <v>69.830333629884052</v>
      </c>
      <c r="C157" s="1552">
        <f>'Input data'!C137</f>
        <v>5124.0082229631989</v>
      </c>
      <c r="D157" s="1554">
        <f>'Input data'!D137</f>
        <v>38725570.23065158</v>
      </c>
      <c r="E157" s="1510">
        <f>'Input data'!J137*C157</f>
        <v>60314.119071454799</v>
      </c>
      <c r="F157" s="1511">
        <f>'Input data'!L137</f>
        <v>99039.689302106388</v>
      </c>
      <c r="G157" s="1559">
        <f t="shared" si="132"/>
        <v>13687.941669523079</v>
      </c>
      <c r="H157" s="1511">
        <f t="shared" si="121"/>
        <v>57262.828231638967</v>
      </c>
      <c r="I157" s="1513">
        <f t="shared" si="96"/>
        <v>38725.570230651581</v>
      </c>
      <c r="J157" s="1456">
        <f t="shared" si="131"/>
        <v>0.4</v>
      </c>
      <c r="K157" s="1514">
        <f t="shared" si="123"/>
        <v>13106.756818755741</v>
      </c>
      <c r="L157" s="1514">
        <f t="shared" si="97"/>
        <v>0</v>
      </c>
      <c r="M157" s="1513">
        <f t="shared" si="124"/>
        <v>13106.756818755741</v>
      </c>
      <c r="N157" s="1456">
        <f t="shared" si="130"/>
        <v>0.5</v>
      </c>
      <c r="O157" s="530">
        <f t="shared" si="98"/>
        <v>751.91700000000026</v>
      </c>
      <c r="P157" s="1483">
        <f t="shared" si="127"/>
        <v>13858.67381875574</v>
      </c>
      <c r="Q157" s="1366">
        <f t="shared" si="99"/>
        <v>57092.0960824063</v>
      </c>
      <c r="R157" s="1366">
        <f t="shared" si="125"/>
        <v>43404.154412883217</v>
      </c>
      <c r="S157" s="1516">
        <f t="shared" si="100"/>
        <v>1.2819939703804801</v>
      </c>
      <c r="T157" s="135" t="str">
        <f t="shared" si="101"/>
        <v>No</v>
      </c>
      <c r="U157" s="1516">
        <f t="shared" si="102"/>
        <v>1</v>
      </c>
      <c r="V157" s="1541">
        <f t="shared" si="95"/>
        <v>65182.935358091054</v>
      </c>
      <c r="W157" s="1542">
        <f t="shared" si="103"/>
        <v>0.34185036506667699</v>
      </c>
      <c r="X157" s="527">
        <f t="shared" si="104"/>
        <v>23235.342138390948</v>
      </c>
      <c r="Y157" s="1511">
        <f t="shared" si="105"/>
        <v>20320.070635986754</v>
      </c>
      <c r="Z157" s="1511">
        <f t="shared" si="106"/>
        <v>3477.4816999935711</v>
      </c>
      <c r="AA157" s="1511">
        <f t="shared" si="107"/>
        <v>0</v>
      </c>
      <c r="AB157" s="1511">
        <f t="shared" si="108"/>
        <v>18150.040883719772</v>
      </c>
      <c r="AC157" s="1511">
        <f t="shared" si="109"/>
        <v>65182.935358091054</v>
      </c>
      <c r="AD157" s="1556">
        <f t="shared" si="110"/>
        <v>9547.4004688678688</v>
      </c>
      <c r="AE157" s="1506">
        <f t="shared" si="111"/>
        <v>0.35646357456509947</v>
      </c>
      <c r="AF157" s="1506">
        <f t="shared" si="112"/>
        <v>0.31173911583385694</v>
      </c>
      <c r="AG157" s="1506">
        <f t="shared" si="113"/>
        <v>5.3349571952989942E-2</v>
      </c>
      <c r="AH157" s="1506">
        <f t="shared" si="126"/>
        <v>0</v>
      </c>
      <c r="AI157" s="1506">
        <f t="shared" si="114"/>
        <v>0.27844773764805358</v>
      </c>
      <c r="AJ157" s="1543">
        <f t="shared" si="115"/>
        <v>1</v>
      </c>
      <c r="AK157" s="1557">
        <f t="shared" si="116"/>
        <v>23235.342138390952</v>
      </c>
      <c r="AL157" s="1558">
        <f t="shared" si="117"/>
        <v>0</v>
      </c>
      <c r="AM157" s="1558">
        <f t="shared" si="118"/>
        <v>0</v>
      </c>
      <c r="AN157" s="1558">
        <f t="shared" si="119"/>
        <v>23235.342138390952</v>
      </c>
      <c r="AO157" s="1545">
        <f t="shared" si="120"/>
        <v>0</v>
      </c>
    </row>
    <row r="158" spans="1:41">
      <c r="A158" s="873">
        <f>'Input data'!A138</f>
        <v>2038</v>
      </c>
      <c r="B158" s="1553">
        <f>'Input data'!B138</f>
        <v>70.341572426693446</v>
      </c>
      <c r="C158" s="1552">
        <f>'Input data'!C138</f>
        <v>5299.6292724366804</v>
      </c>
      <c r="D158" s="1554">
        <f>'Input data'!D138</f>
        <v>36022455.593038395</v>
      </c>
      <c r="E158" s="1510">
        <f>'Input data'!J138*C158</f>
        <v>62381.334506810177</v>
      </c>
      <c r="F158" s="1511">
        <f>'Input data'!L138</f>
        <v>98403.790099848557</v>
      </c>
      <c r="G158" s="1511">
        <f t="shared" si="132"/>
        <v>13687.941669523079</v>
      </c>
      <c r="H158" s="1511">
        <f t="shared" si="121"/>
        <v>55912.267121976605</v>
      </c>
      <c r="I158" s="1513">
        <f t="shared" si="96"/>
        <v>36022.455593038394</v>
      </c>
      <c r="J158" s="1456">
        <f t="shared" si="131"/>
        <v>0.4</v>
      </c>
      <c r="K158" s="1514">
        <f t="shared" si="123"/>
        <v>12191.881556819049</v>
      </c>
      <c r="L158" s="1514">
        <f t="shared" si="97"/>
        <v>0</v>
      </c>
      <c r="M158" s="1513">
        <f t="shared" si="124"/>
        <v>12191.881556819049</v>
      </c>
      <c r="N158" s="1456">
        <f t="shared" si="130"/>
        <v>0.5</v>
      </c>
      <c r="O158" s="530">
        <f t="shared" si="98"/>
        <v>751.91700000000026</v>
      </c>
      <c r="P158" s="1483">
        <f t="shared" si="127"/>
        <v>12943.798556819049</v>
      </c>
      <c r="Q158" s="1366">
        <f t="shared" si="99"/>
        <v>56656.410234680632</v>
      </c>
      <c r="R158" s="1366">
        <f t="shared" si="125"/>
        <v>42968.468565157556</v>
      </c>
      <c r="S158" s="1516">
        <f t="shared" si="100"/>
        <v>1.22616630888268</v>
      </c>
      <c r="T158" s="135" t="str">
        <f t="shared" si="101"/>
        <v>No</v>
      </c>
      <c r="U158" s="1516">
        <f t="shared" si="102"/>
        <v>1</v>
      </c>
      <c r="V158" s="1541">
        <f t="shared" si="95"/>
        <v>63360.853220990975</v>
      </c>
      <c r="W158" s="1542">
        <f t="shared" si="103"/>
        <v>0.35611369077654575</v>
      </c>
      <c r="X158" s="527">
        <f t="shared" si="104"/>
        <v>21613.473355823036</v>
      </c>
      <c r="Y158" s="1511">
        <f t="shared" si="105"/>
        <v>19404.363550477319</v>
      </c>
      <c r="Z158" s="1511">
        <f t="shared" si="106"/>
        <v>3570.8981256104553</v>
      </c>
      <c r="AA158" s="1511">
        <f t="shared" si="107"/>
        <v>0</v>
      </c>
      <c r="AB158" s="1511">
        <f t="shared" si="108"/>
        <v>18772.118189080171</v>
      </c>
      <c r="AC158" s="1511">
        <f t="shared" si="109"/>
        <v>63360.853220990975</v>
      </c>
      <c r="AD158" s="1556">
        <f t="shared" si="110"/>
        <v>7925.5316862999571</v>
      </c>
      <c r="AE158" s="1506">
        <f t="shared" si="111"/>
        <v>0.34111714500496426</v>
      </c>
      <c r="AF158" s="1506">
        <f t="shared" si="112"/>
        <v>0.30625161379690513</v>
      </c>
      <c r="AG158" s="1506">
        <f t="shared" si="113"/>
        <v>5.6358113000085731E-2</v>
      </c>
      <c r="AH158" s="1506">
        <f t="shared" si="126"/>
        <v>0</v>
      </c>
      <c r="AI158" s="1506">
        <f t="shared" si="114"/>
        <v>0.29627312819804497</v>
      </c>
      <c r="AJ158" s="1543">
        <f t="shared" si="115"/>
        <v>1</v>
      </c>
      <c r="AK158" s="1557">
        <f t="shared" si="116"/>
        <v>21613.473355823036</v>
      </c>
      <c r="AL158" s="1558">
        <f t="shared" si="117"/>
        <v>0</v>
      </c>
      <c r="AM158" s="1558">
        <f t="shared" si="118"/>
        <v>0</v>
      </c>
      <c r="AN158" s="1558">
        <f t="shared" si="119"/>
        <v>21613.473355823036</v>
      </c>
      <c r="AO158" s="1545">
        <f t="shared" si="120"/>
        <v>0</v>
      </c>
    </row>
    <row r="159" spans="1:41">
      <c r="A159" s="873">
        <f>'Input data'!A139</f>
        <v>2039</v>
      </c>
      <c r="B159" s="1553">
        <f>'Input data'!B139</f>
        <v>70.856554082712819</v>
      </c>
      <c r="C159" s="1552">
        <f>'Input data'!C139</f>
        <v>5473.1256649722955</v>
      </c>
      <c r="D159" s="1554">
        <f>'Input data'!D139</f>
        <v>33319340.955425207</v>
      </c>
      <c r="E159" s="1510">
        <f>'Input data'!J139*C159</f>
        <v>64423.540846559081</v>
      </c>
      <c r="F159" s="1511">
        <f>'Input data'!L139</f>
        <v>97742.881801984287</v>
      </c>
      <c r="G159" s="1511">
        <f t="shared" si="132"/>
        <v>13687.941669523079</v>
      </c>
      <c r="H159" s="1511">
        <f t="shared" si="121"/>
        <v>54547.355615197026</v>
      </c>
      <c r="I159" s="1513">
        <f t="shared" si="96"/>
        <v>33319.340955425207</v>
      </c>
      <c r="J159" s="1456">
        <f t="shared" si="131"/>
        <v>0.4</v>
      </c>
      <c r="K159" s="1514">
        <f t="shared" si="123"/>
        <v>11277.00629488236</v>
      </c>
      <c r="L159" s="1514">
        <f t="shared" si="97"/>
        <v>0</v>
      </c>
      <c r="M159" s="1513">
        <f t="shared" si="124"/>
        <v>11277.00629488236</v>
      </c>
      <c r="N159" s="1456">
        <f t="shared" si="130"/>
        <v>0.5</v>
      </c>
      <c r="O159" s="530">
        <f t="shared" si="98"/>
        <v>751.91700000000026</v>
      </c>
      <c r="P159" s="1483">
        <f t="shared" si="127"/>
        <v>12028.923294882359</v>
      </c>
      <c r="Q159" s="1366">
        <f t="shared" si="99"/>
        <v>56206.373989837739</v>
      </c>
      <c r="R159" s="1366">
        <f t="shared" si="125"/>
        <v>42518.432320314663</v>
      </c>
      <c r="S159" s="1516">
        <f t="shared" si="100"/>
        <v>1.1740633174056778</v>
      </c>
      <c r="T159" s="135" t="str">
        <f t="shared" si="101"/>
        <v>No</v>
      </c>
      <c r="U159" s="1516">
        <f t="shared" si="102"/>
        <v>1</v>
      </c>
      <c r="V159" s="1541">
        <f t="shared" si="95"/>
        <v>61528.112385401677</v>
      </c>
      <c r="W159" s="1542">
        <f t="shared" si="103"/>
        <v>0.3705105553358814</v>
      </c>
      <c r="X159" s="527">
        <f t="shared" si="104"/>
        <v>19991.604573255125</v>
      </c>
      <c r="Y159" s="1511">
        <f t="shared" si="105"/>
        <v>18486.653783078473</v>
      </c>
      <c r="Z159" s="1511">
        <f t="shared" si="106"/>
        <v>3663.1844027776374</v>
      </c>
      <c r="AA159" s="1511">
        <f t="shared" si="107"/>
        <v>0</v>
      </c>
      <c r="AB159" s="1511">
        <f t="shared" si="108"/>
        <v>19386.669626290448</v>
      </c>
      <c r="AC159" s="1511">
        <f t="shared" si="109"/>
        <v>61528.112385401677</v>
      </c>
      <c r="AD159" s="1556">
        <f t="shared" si="110"/>
        <v>6303.6629037320454</v>
      </c>
      <c r="AE159" s="1506">
        <f t="shared" si="111"/>
        <v>0.32491821702624485</v>
      </c>
      <c r="AF159" s="1506">
        <f t="shared" si="112"/>
        <v>0.30045865322961973</v>
      </c>
      <c r="AG159" s="1506">
        <f t="shared" si="113"/>
        <v>5.9536759064410597E-2</v>
      </c>
      <c r="AH159" s="1506">
        <f t="shared" si="126"/>
        <v>0</v>
      </c>
      <c r="AI159" s="1506">
        <f t="shared" si="114"/>
        <v>0.31508637067972495</v>
      </c>
      <c r="AJ159" s="1543">
        <f t="shared" si="115"/>
        <v>1.0000000000000002</v>
      </c>
      <c r="AK159" s="1557">
        <f t="shared" si="116"/>
        <v>19991.604573255121</v>
      </c>
      <c r="AL159" s="1558">
        <f t="shared" si="117"/>
        <v>0</v>
      </c>
      <c r="AM159" s="1558">
        <f t="shared" si="118"/>
        <v>0</v>
      </c>
      <c r="AN159" s="1558">
        <f t="shared" si="119"/>
        <v>19991.604573255121</v>
      </c>
      <c r="AO159" s="1545">
        <f t="shared" si="120"/>
        <v>0</v>
      </c>
    </row>
    <row r="160" spans="1:41">
      <c r="A160" s="873">
        <f>'Input data'!A140</f>
        <v>2040</v>
      </c>
      <c r="B160" s="1553">
        <f>'Input data'!B140</f>
        <v>71.375305999999995</v>
      </c>
      <c r="C160" s="1552">
        <f>'Input data'!C140</f>
        <v>5650.0998146930788</v>
      </c>
      <c r="D160" s="1554">
        <f>'Input data'!D140</f>
        <v>30616226.317812026</v>
      </c>
      <c r="E160" s="1510">
        <f>'Input data'!J140*C160</f>
        <v>66506.683471309996</v>
      </c>
      <c r="F160" s="1511">
        <f>'Input data'!L140</f>
        <v>97122.90978912203</v>
      </c>
      <c r="G160" s="1511">
        <f t="shared" si="132"/>
        <v>13687.941669523079</v>
      </c>
      <c r="H160" s="1511">
        <f t="shared" si="121"/>
        <v>53205.93364020728</v>
      </c>
      <c r="I160" s="1513">
        <f t="shared" si="96"/>
        <v>30616.226317812027</v>
      </c>
      <c r="J160" s="1456">
        <f t="shared" si="131"/>
        <v>0.4</v>
      </c>
      <c r="K160" s="1514">
        <f t="shared" si="123"/>
        <v>10362.13103294567</v>
      </c>
      <c r="L160" s="1514">
        <f t="shared" si="97"/>
        <v>0</v>
      </c>
      <c r="M160" s="1513">
        <f t="shared" si="124"/>
        <v>10362.13103294567</v>
      </c>
      <c r="N160" s="1456">
        <f t="shared" si="130"/>
        <v>0.5</v>
      </c>
      <c r="O160" s="530">
        <f t="shared" si="98"/>
        <v>751.91700000000026</v>
      </c>
      <c r="P160" s="1483">
        <f t="shared" si="127"/>
        <v>11114.04803294567</v>
      </c>
      <c r="Q160" s="1366">
        <f t="shared" si="99"/>
        <v>55779.827276784687</v>
      </c>
      <c r="R160" s="1366">
        <f t="shared" si="125"/>
        <v>42091.885607261604</v>
      </c>
      <c r="S160" s="1516">
        <f t="shared" si="100"/>
        <v>1.1251478928594441</v>
      </c>
      <c r="T160" s="135" t="str">
        <f t="shared" si="101"/>
        <v>No</v>
      </c>
      <c r="U160" s="1516">
        <f t="shared" si="102"/>
        <v>1</v>
      </c>
      <c r="V160" s="1541">
        <f t="shared" si="95"/>
        <v>59712.818303024556</v>
      </c>
      <c r="W160" s="1542">
        <f t="shared" si="103"/>
        <v>0.38518297657395228</v>
      </c>
      <c r="X160" s="527">
        <f t="shared" si="104"/>
        <v>18369.735790687217</v>
      </c>
      <c r="Y160" s="1511">
        <f t="shared" si="105"/>
        <v>17572.222117290472</v>
      </c>
      <c r="Z160" s="1511">
        <f t="shared" si="106"/>
        <v>3757.3205700711787</v>
      </c>
      <c r="AA160" s="1511">
        <f t="shared" si="107"/>
        <v>0</v>
      </c>
      <c r="AB160" s="1511">
        <f t="shared" si="108"/>
        <v>20013.539824975691</v>
      </c>
      <c r="AC160" s="1511">
        <f t="shared" si="109"/>
        <v>59712.818303024556</v>
      </c>
      <c r="AD160" s="1556">
        <f t="shared" si="110"/>
        <v>4681.7941211641373</v>
      </c>
      <c r="AE160" s="1506">
        <f t="shared" si="111"/>
        <v>0.30763471416583194</v>
      </c>
      <c r="AF160" s="1506">
        <f t="shared" si="112"/>
        <v>0.2942788938233788</v>
      </c>
      <c r="AG160" s="1506">
        <f t="shared" si="113"/>
        <v>6.2923182607190126E-2</v>
      </c>
      <c r="AH160" s="1506">
        <f t="shared" si="126"/>
        <v>0</v>
      </c>
      <c r="AI160" s="1506">
        <f t="shared" si="114"/>
        <v>0.33516320940359923</v>
      </c>
      <c r="AJ160" s="1543">
        <f t="shared" si="115"/>
        <v>1</v>
      </c>
      <c r="AK160" s="1557">
        <f t="shared" si="116"/>
        <v>18369.735790687213</v>
      </c>
      <c r="AL160" s="1558">
        <f t="shared" si="117"/>
        <v>0</v>
      </c>
      <c r="AM160" s="1558">
        <f t="shared" si="118"/>
        <v>0</v>
      </c>
      <c r="AN160" s="1558">
        <f t="shared" si="119"/>
        <v>18369.735790687213</v>
      </c>
      <c r="AO160" s="1545">
        <f t="shared" si="120"/>
        <v>0</v>
      </c>
    </row>
    <row r="161" spans="1:41">
      <c r="A161" s="873">
        <f>'Input data'!A141</f>
        <v>2041</v>
      </c>
      <c r="B161" s="1553">
        <f>'Input data'!B141</f>
        <v>71.818612994947316</v>
      </c>
      <c r="C161" s="1552">
        <f>'Input data'!C141</f>
        <v>5833.433358340184</v>
      </c>
      <c r="D161" s="1554">
        <f>'Input data'!D141</f>
        <v>27637545.123285081</v>
      </c>
      <c r="E161" s="1510">
        <f>'Input data'!J141*C161</f>
        <v>68664.681799995087</v>
      </c>
      <c r="F161" s="1511">
        <f>'Input data'!L141</f>
        <v>96302.226923280192</v>
      </c>
      <c r="G161" s="1511">
        <f t="shared" si="132"/>
        <v>13687.941669523079</v>
      </c>
      <c r="H161" s="1511">
        <f t="shared" si="121"/>
        <v>51648.858342584819</v>
      </c>
      <c r="I161" s="1513">
        <f t="shared" si="96"/>
        <v>27637.545123285083</v>
      </c>
      <c r="J161" s="1456">
        <f t="shared" si="131"/>
        <v>0.4</v>
      </c>
      <c r="K161" s="1514">
        <f t="shared" si="123"/>
        <v>9353.9896466539758</v>
      </c>
      <c r="L161" s="1514">
        <f t="shared" si="97"/>
        <v>0</v>
      </c>
      <c r="M161" s="1513">
        <f t="shared" si="124"/>
        <v>9353.9896466539758</v>
      </c>
      <c r="N161" s="1456">
        <f t="shared" si="130"/>
        <v>0.5</v>
      </c>
      <c r="O161" s="530">
        <f t="shared" si="98"/>
        <v>751.91700000000026</v>
      </c>
      <c r="P161" s="1483">
        <f t="shared" si="127"/>
        <v>10105.906646653975</v>
      </c>
      <c r="Q161" s="1366">
        <f t="shared" si="99"/>
        <v>55230.893365453921</v>
      </c>
      <c r="R161" s="1366">
        <f t="shared" si="125"/>
        <v>41542.951695930838</v>
      </c>
      <c r="S161" s="1516">
        <f t="shared" si="100"/>
        <v>1.0748954142748812</v>
      </c>
      <c r="T161" s="135" t="str">
        <f t="shared" si="101"/>
        <v>No</v>
      </c>
      <c r="U161" s="1516">
        <f t="shared" si="102"/>
        <v>1</v>
      </c>
      <c r="V161" s="1541">
        <f t="shared" si="95"/>
        <v>57653.86063179731</v>
      </c>
      <c r="W161" s="1542">
        <f t="shared" si="103"/>
        <v>0.40132370274544493</v>
      </c>
      <c r="X161" s="527">
        <f t="shared" si="104"/>
        <v>16582.52707397105</v>
      </c>
      <c r="Y161" s="1511">
        <f t="shared" si="105"/>
        <v>16553.558134366689</v>
      </c>
      <c r="Z161" s="1511">
        <f t="shared" si="106"/>
        <v>3854.8394289695575</v>
      </c>
      <c r="AA161" s="1511">
        <f t="shared" si="107"/>
        <v>0</v>
      </c>
      <c r="AB161" s="1511">
        <f t="shared" si="108"/>
        <v>20662.935994490013</v>
      </c>
      <c r="AC161" s="1511">
        <f t="shared" si="109"/>
        <v>57653.86063179731</v>
      </c>
      <c r="AD161" s="1556">
        <f t="shared" si="110"/>
        <v>2894.5854044479711</v>
      </c>
      <c r="AE161" s="1506">
        <f t="shared" si="111"/>
        <v>0.28762214519985568</v>
      </c>
      <c r="AF161" s="1506">
        <f t="shared" si="112"/>
        <v>0.28711968206404992</v>
      </c>
      <c r="AG161" s="1506">
        <f t="shared" si="113"/>
        <v>6.6861774506103644E-2</v>
      </c>
      <c r="AH161" s="1506">
        <f t="shared" si="126"/>
        <v>0</v>
      </c>
      <c r="AI161" s="1506">
        <f t="shared" si="114"/>
        <v>0.35839639822999075</v>
      </c>
      <c r="AJ161" s="1543">
        <f t="shared" si="115"/>
        <v>1</v>
      </c>
      <c r="AK161" s="1557">
        <f t="shared" si="116"/>
        <v>16582.527073971047</v>
      </c>
      <c r="AL161" s="1558">
        <f t="shared" si="117"/>
        <v>0</v>
      </c>
      <c r="AM161" s="1558">
        <f t="shared" si="118"/>
        <v>0</v>
      </c>
      <c r="AN161" s="1558">
        <f t="shared" si="119"/>
        <v>16582.527073971047</v>
      </c>
      <c r="AO161" s="1545">
        <f t="shared" si="120"/>
        <v>0</v>
      </c>
    </row>
    <row r="162" spans="1:41">
      <c r="A162" s="873">
        <f>'Input data'!A142</f>
        <v>2042</v>
      </c>
      <c r="B162" s="1553">
        <f>'Input data'!B142</f>
        <v>72.264673338395411</v>
      </c>
      <c r="C162" s="1552">
        <f>'Input data'!C142</f>
        <v>6025.8165210195993</v>
      </c>
      <c r="D162" s="1554">
        <f>'Input data'!D142</f>
        <v>24658863.928758133</v>
      </c>
      <c r="E162" s="1510">
        <f>'Input data'!J142*C162</f>
        <v>70929.202166919684</v>
      </c>
      <c r="F162" s="1511">
        <f>'Input data'!L142</f>
        <v>95588.066095677816</v>
      </c>
      <c r="G162" s="1511">
        <f t="shared" si="132"/>
        <v>13687.941669523079</v>
      </c>
      <c r="H162" s="1511">
        <f t="shared" si="121"/>
        <v>50152.906148913331</v>
      </c>
      <c r="I162" s="1513">
        <f t="shared" si="96"/>
        <v>24658.863928758132</v>
      </c>
      <c r="J162" s="1456">
        <f t="shared" si="131"/>
        <v>0.4</v>
      </c>
      <c r="K162" s="1514">
        <f t="shared" si="123"/>
        <v>8345.8482603622761</v>
      </c>
      <c r="L162" s="1514">
        <f t="shared" si="97"/>
        <v>0</v>
      </c>
      <c r="M162" s="1513">
        <f t="shared" si="124"/>
        <v>8345.8482603622761</v>
      </c>
      <c r="N162" s="1456">
        <f t="shared" si="130"/>
        <v>0.5</v>
      </c>
      <c r="O162" s="530">
        <f t="shared" si="98"/>
        <v>751.91700000000026</v>
      </c>
      <c r="P162" s="1483">
        <f t="shared" si="127"/>
        <v>9097.7652603622755</v>
      </c>
      <c r="Q162" s="1366">
        <f t="shared" si="99"/>
        <v>54743.082558074129</v>
      </c>
      <c r="R162" s="1366">
        <f t="shared" si="125"/>
        <v>41055.140888551046</v>
      </c>
      <c r="S162" s="1516">
        <f t="shared" si="100"/>
        <v>1.0277206174083977</v>
      </c>
      <c r="T162" s="135" t="str">
        <f t="shared" si="101"/>
        <v>No</v>
      </c>
      <c r="U162" s="1516">
        <f t="shared" si="102"/>
        <v>1</v>
      </c>
      <c r="V162" s="1541">
        <f t="shared" si="95"/>
        <v>55640.30189485856</v>
      </c>
      <c r="W162" s="1542">
        <f t="shared" si="103"/>
        <v>0.41791581138208178</v>
      </c>
      <c r="X162" s="527">
        <f t="shared" si="104"/>
        <v>14795.318357254879</v>
      </c>
      <c r="Y162" s="1511">
        <f t="shared" si="105"/>
        <v>15543.424238262607</v>
      </c>
      <c r="Z162" s="1511">
        <f t="shared" si="106"/>
        <v>3957.1719651903718</v>
      </c>
      <c r="AA162" s="1511">
        <f t="shared" si="107"/>
        <v>0</v>
      </c>
      <c r="AB162" s="1511">
        <f t="shared" si="108"/>
        <v>21344.387334150706</v>
      </c>
      <c r="AC162" s="1511">
        <f t="shared" si="109"/>
        <v>55640.30189485856</v>
      </c>
      <c r="AD162" s="1556">
        <f t="shared" si="110"/>
        <v>1107.3766877317994</v>
      </c>
      <c r="AE162" s="1506">
        <f t="shared" si="111"/>
        <v>0.26591010209134108</v>
      </c>
      <c r="AF162" s="1506">
        <f t="shared" si="112"/>
        <v>0.27935549788414965</v>
      </c>
      <c r="AG162" s="1506">
        <f t="shared" si="113"/>
        <v>7.112060557593837E-2</v>
      </c>
      <c r="AH162" s="1506">
        <f t="shared" si="126"/>
        <v>0</v>
      </c>
      <c r="AI162" s="1506">
        <f t="shared" si="114"/>
        <v>0.38361379444857097</v>
      </c>
      <c r="AJ162" s="1543">
        <f t="shared" si="115"/>
        <v>1</v>
      </c>
      <c r="AK162" s="1557">
        <f t="shared" si="116"/>
        <v>14795.318357254877</v>
      </c>
      <c r="AL162" s="1558">
        <f t="shared" si="117"/>
        <v>0</v>
      </c>
      <c r="AM162" s="1558">
        <f t="shared" si="118"/>
        <v>0</v>
      </c>
      <c r="AN162" s="1558">
        <f t="shared" si="119"/>
        <v>14795.318357254877</v>
      </c>
      <c r="AO162" s="1545">
        <f t="shared" si="120"/>
        <v>0</v>
      </c>
    </row>
    <row r="163" spans="1:41">
      <c r="A163" s="873">
        <f>'Input data'!A143</f>
        <v>2043</v>
      </c>
      <c r="B163" s="1553">
        <f>'Input data'!B143</f>
        <v>72.713504131197794</v>
      </c>
      <c r="C163" s="1552">
        <f>'Input data'!C143</f>
        <v>6229.3040338992396</v>
      </c>
      <c r="D163" s="1554">
        <f>'Input data'!D143</f>
        <v>21680182.734231193</v>
      </c>
      <c r="E163" s="1510">
        <f>'Input data'!J143*C163</f>
        <v>73324.430579390755</v>
      </c>
      <c r="F163" s="1511">
        <f>'Input data'!L143</f>
        <v>95004.613313621943</v>
      </c>
      <c r="G163" s="1511">
        <f t="shared" si="132"/>
        <v>13687.941669523079</v>
      </c>
      <c r="H163" s="1511">
        <f t="shared" si="121"/>
        <v>48731.95516238366</v>
      </c>
      <c r="I163" s="1513">
        <f t="shared" si="96"/>
        <v>21680.182734231192</v>
      </c>
      <c r="J163" s="1456">
        <f t="shared" si="131"/>
        <v>0.4</v>
      </c>
      <c r="K163" s="1514">
        <f t="shared" si="123"/>
        <v>7337.7068740705818</v>
      </c>
      <c r="L163" s="1514">
        <f t="shared" si="97"/>
        <v>0</v>
      </c>
      <c r="M163" s="1513">
        <f t="shared" si="124"/>
        <v>7337.7068740705818</v>
      </c>
      <c r="N163" s="1456">
        <f t="shared" si="130"/>
        <v>0.5</v>
      </c>
      <c r="O163" s="530">
        <f t="shared" si="98"/>
        <v>751.91700000000026</v>
      </c>
      <c r="P163" s="1483">
        <f t="shared" si="127"/>
        <v>8089.6238740705821</v>
      </c>
      <c r="Q163" s="1366">
        <f t="shared" si="99"/>
        <v>54330.272957836161</v>
      </c>
      <c r="R163" s="1366">
        <f t="shared" si="125"/>
        <v>40642.331288313086</v>
      </c>
      <c r="S163" s="1516">
        <f t="shared" si="100"/>
        <v>0.9835480048862838</v>
      </c>
      <c r="T163" s="135" t="str">
        <f t="shared" si="101"/>
        <v>Yes</v>
      </c>
      <c r="U163" s="1516">
        <f t="shared" si="102"/>
        <v>0.9835480048862838</v>
      </c>
      <c r="V163" s="1541">
        <f t="shared" si="95"/>
        <v>54362.282025308872</v>
      </c>
      <c r="W163" s="1542">
        <f t="shared" si="103"/>
        <v>0.42779323940983505</v>
      </c>
      <c r="X163" s="527">
        <f t="shared" si="104"/>
        <v>13687.941669523074</v>
      </c>
      <c r="Y163" s="1511">
        <f t="shared" si="105"/>
        <v>14543.757199486579</v>
      </c>
      <c r="Z163" s="1511">
        <f t="shared" si="106"/>
        <v>4065.4111322371223</v>
      </c>
      <c r="AA163" s="1511">
        <f t="shared" si="107"/>
        <v>0</v>
      </c>
      <c r="AB163" s="1511">
        <f t="shared" si="108"/>
        <v>22065.172024062096</v>
      </c>
      <c r="AC163" s="1511">
        <f t="shared" si="109"/>
        <v>54362.282025308872</v>
      </c>
      <c r="AD163" s="1556">
        <f t="shared" si="110"/>
        <v>0</v>
      </c>
      <c r="AE163" s="1506">
        <f t="shared" si="111"/>
        <v>0.25179115297533911</v>
      </c>
      <c r="AF163" s="1506">
        <f t="shared" si="112"/>
        <v>0.26753397130598006</v>
      </c>
      <c r="AG163" s="1506">
        <f t="shared" si="113"/>
        <v>7.4783673178849111E-2</v>
      </c>
      <c r="AH163" s="1506">
        <f t="shared" si="126"/>
        <v>0</v>
      </c>
      <c r="AI163" s="1506">
        <f t="shared" si="114"/>
        <v>0.40589120253983169</v>
      </c>
      <c r="AJ163" s="1543">
        <f t="shared" si="115"/>
        <v>1</v>
      </c>
      <c r="AK163" s="1557">
        <f t="shared" si="116"/>
        <v>13008.109640538712</v>
      </c>
      <c r="AL163" s="1558">
        <f t="shared" si="117"/>
        <v>643.83483117070909</v>
      </c>
      <c r="AM163" s="1558">
        <f t="shared" si="118"/>
        <v>35.997197813651205</v>
      </c>
      <c r="AN163" s="1558">
        <f t="shared" si="119"/>
        <v>13687.941669523072</v>
      </c>
      <c r="AO163" s="1545">
        <f t="shared" si="120"/>
        <v>0</v>
      </c>
    </row>
    <row r="164" spans="1:41">
      <c r="A164" s="873">
        <f>'Input data'!A144</f>
        <v>2044</v>
      </c>
      <c r="B164" s="1553">
        <f>'Input data'!B144</f>
        <v>73.165122580420132</v>
      </c>
      <c r="C164" s="1552">
        <f>'Input data'!C144</f>
        <v>6443.2712061240654</v>
      </c>
      <c r="D164" s="1554">
        <f>'Input data'!D144</f>
        <v>18701501.539704241</v>
      </c>
      <c r="E164" s="1510">
        <f>'Input data'!J144*C164</f>
        <v>75843.013872273834</v>
      </c>
      <c r="F164" s="1511">
        <f>'Input data'!L144</f>
        <v>94544.515411978078</v>
      </c>
      <c r="G164" s="1511">
        <f t="shared" si="132"/>
        <v>13687.941669523079</v>
      </c>
      <c r="H164" s="1511">
        <f t="shared" si="121"/>
        <v>47381.786084489009</v>
      </c>
      <c r="I164" s="1513">
        <f t="shared" si="96"/>
        <v>18701.501539704241</v>
      </c>
      <c r="J164" s="1456">
        <f t="shared" si="131"/>
        <v>0.4</v>
      </c>
      <c r="K164" s="1514">
        <f t="shared" si="123"/>
        <v>6329.565487778882</v>
      </c>
      <c r="L164" s="1514">
        <f t="shared" si="97"/>
        <v>0</v>
      </c>
      <c r="M164" s="1513">
        <f t="shared" si="124"/>
        <v>6329.565487778882</v>
      </c>
      <c r="N164" s="1456">
        <f t="shared" si="130"/>
        <v>0.5</v>
      </c>
      <c r="O164" s="530">
        <f t="shared" si="98"/>
        <v>751.91700000000026</v>
      </c>
      <c r="P164" s="1483">
        <f t="shared" si="127"/>
        <v>7081.4824877788824</v>
      </c>
      <c r="Q164" s="1366">
        <f t="shared" si="99"/>
        <v>53988.2452662332</v>
      </c>
      <c r="R164" s="1366">
        <f t="shared" si="125"/>
        <v>40300.303596710117</v>
      </c>
      <c r="S164" s="1516">
        <f t="shared" si="100"/>
        <v>0.94231484831163415</v>
      </c>
      <c r="T164" s="135" t="str">
        <f t="shared" si="101"/>
        <v>Yes</v>
      </c>
      <c r="U164" s="1516">
        <f t="shared" si="102"/>
        <v>0.94231484831163415</v>
      </c>
      <c r="V164" s="1541">
        <f t="shared" si="95"/>
        <v>54244.211815267961</v>
      </c>
      <c r="W164" s="1542">
        <f t="shared" si="103"/>
        <v>0.42625744519501096</v>
      </c>
      <c r="X164" s="527">
        <f t="shared" si="104"/>
        <v>13687.941669523078</v>
      </c>
      <c r="Y164" s="1511">
        <f t="shared" si="105"/>
        <v>13553.96819024264</v>
      </c>
      <c r="Z164" s="1511">
        <f t="shared" si="106"/>
        <v>4179.2246442763708</v>
      </c>
      <c r="AA164" s="1511">
        <f t="shared" si="107"/>
        <v>0</v>
      </c>
      <c r="AB164" s="1511">
        <f t="shared" si="108"/>
        <v>22823.077311225876</v>
      </c>
      <c r="AC164" s="1511">
        <f t="shared" si="109"/>
        <v>54244.211815267961</v>
      </c>
      <c r="AD164" s="1556">
        <f t="shared" si="110"/>
        <v>0</v>
      </c>
      <c r="AE164" s="1506">
        <f t="shared" si="111"/>
        <v>0.25233921208290783</v>
      </c>
      <c r="AF164" s="1506">
        <f t="shared" si="112"/>
        <v>0.24986939134449077</v>
      </c>
      <c r="AG164" s="1506">
        <f t="shared" si="113"/>
        <v>7.7044619221475291E-2</v>
      </c>
      <c r="AH164" s="1506">
        <f t="shared" si="126"/>
        <v>0</v>
      </c>
      <c r="AI164" s="1506">
        <f t="shared" si="114"/>
        <v>0.42074677735112614</v>
      </c>
      <c r="AJ164" s="1543">
        <f t="shared" si="115"/>
        <v>1</v>
      </c>
      <c r="AK164" s="1557">
        <f t="shared" si="116"/>
        <v>11220.900923822546</v>
      </c>
      <c r="AL164" s="1558">
        <f t="shared" si="117"/>
        <v>2334.9996457501493</v>
      </c>
      <c r="AM164" s="1558">
        <f t="shared" si="118"/>
        <v>132.04109995038385</v>
      </c>
      <c r="AN164" s="1558">
        <f t="shared" si="119"/>
        <v>13687.941669523079</v>
      </c>
      <c r="AO164" s="1545">
        <f t="shared" si="120"/>
        <v>0</v>
      </c>
    </row>
    <row r="165" spans="1:41">
      <c r="A165" s="873">
        <f>'Input data'!A145</f>
        <v>2045</v>
      </c>
      <c r="B165" s="1553">
        <f>'Input data'!B145</f>
        <v>73.619545999999971</v>
      </c>
      <c r="C165" s="1552">
        <f>'Input data'!C145</f>
        <v>6671.9888838459592</v>
      </c>
      <c r="D165" s="1554">
        <f>'Input data'!D145</f>
        <v>15722820.345177298</v>
      </c>
      <c r="E165" s="1510">
        <f>'Input data'!J145*C165</f>
        <v>78535.223690759914</v>
      </c>
      <c r="F165" s="1511">
        <f>'Input data'!L145</f>
        <v>94258.044035937215</v>
      </c>
      <c r="G165" s="1511">
        <f t="shared" si="132"/>
        <v>13687.941669523079</v>
      </c>
      <c r="H165" s="1511">
        <f t="shared" si="121"/>
        <v>46131.245143160981</v>
      </c>
      <c r="I165" s="1513">
        <f t="shared" si="96"/>
        <v>15722.820345177299</v>
      </c>
      <c r="J165" s="1456">
        <f t="shared" si="131"/>
        <v>0.4</v>
      </c>
      <c r="K165" s="1514">
        <f t="shared" si="123"/>
        <v>5321.4241014871877</v>
      </c>
      <c r="L165" s="1514">
        <f t="shared" si="97"/>
        <v>0</v>
      </c>
      <c r="M165" s="1513">
        <f t="shared" si="124"/>
        <v>5321.4241014871877</v>
      </c>
      <c r="N165" s="1456">
        <f t="shared" si="130"/>
        <v>0.5</v>
      </c>
      <c r="O165" s="530">
        <f t="shared" si="98"/>
        <v>751.91700000000026</v>
      </c>
      <c r="P165" s="1483">
        <f t="shared" si="127"/>
        <v>6073.3411014871881</v>
      </c>
      <c r="Q165" s="1366">
        <f t="shared" si="99"/>
        <v>53745.845711196867</v>
      </c>
      <c r="R165" s="1366">
        <f t="shared" si="125"/>
        <v>40057.904041673784</v>
      </c>
      <c r="S165" s="1516">
        <f t="shared" si="100"/>
        <v>0.9039936196731222</v>
      </c>
      <c r="T165" s="135" t="str">
        <f t="shared" si="101"/>
        <v>Yes</v>
      </c>
      <c r="U165" s="1516">
        <f t="shared" si="102"/>
        <v>0.9039936196731222</v>
      </c>
      <c r="V165" s="1541">
        <f t="shared" si="95"/>
        <v>54200.139994263431</v>
      </c>
      <c r="W165" s="1542">
        <f t="shared" si="103"/>
        <v>0.42498127827054355</v>
      </c>
      <c r="X165" s="527">
        <f t="shared" si="104"/>
        <v>13687.941669523079</v>
      </c>
      <c r="Y165" s="1511">
        <f t="shared" si="105"/>
        <v>12578.082870433069</v>
      </c>
      <c r="Z165" s="1511">
        <f t="shared" si="106"/>
        <v>4300.8842516652903</v>
      </c>
      <c r="AA165" s="1511">
        <f t="shared" si="107"/>
        <v>0</v>
      </c>
      <c r="AB165" s="1511">
        <f t="shared" si="108"/>
        <v>23633.231202641993</v>
      </c>
      <c r="AC165" s="1511">
        <f t="shared" si="109"/>
        <v>54200.139994263431</v>
      </c>
      <c r="AD165" s="1556">
        <f t="shared" si="110"/>
        <v>0</v>
      </c>
      <c r="AE165" s="1506">
        <f t="shared" si="111"/>
        <v>0.25254439695122222</v>
      </c>
      <c r="AF165" s="1506">
        <f t="shared" si="112"/>
        <v>0.2320673502275887</v>
      </c>
      <c r="AG165" s="1506">
        <f t="shared" si="113"/>
        <v>7.9351903004687779E-2</v>
      </c>
      <c r="AH165" s="1506">
        <f t="shared" si="126"/>
        <v>0</v>
      </c>
      <c r="AI165" s="1506">
        <f t="shared" si="114"/>
        <v>0.4360363498165013</v>
      </c>
      <c r="AJ165" s="1543">
        <f t="shared" si="115"/>
        <v>1</v>
      </c>
      <c r="AK165" s="1557">
        <f t="shared" si="116"/>
        <v>9433.6922071063782</v>
      </c>
      <c r="AL165" s="1558">
        <f t="shared" si="117"/>
        <v>4024.1279257371093</v>
      </c>
      <c r="AM165" s="1558">
        <f t="shared" si="118"/>
        <v>230.12153667959313</v>
      </c>
      <c r="AN165" s="1558">
        <f t="shared" si="119"/>
        <v>13687.941669523081</v>
      </c>
      <c r="AO165" s="1545">
        <f t="shared" si="120"/>
        <v>0</v>
      </c>
    </row>
    <row r="166" spans="1:41">
      <c r="A166" s="873">
        <f>'Input data'!A146</f>
        <v>2046</v>
      </c>
      <c r="B166" s="1553">
        <f>'Input data'!B146</f>
        <v>73.995362001779526</v>
      </c>
      <c r="C166" s="1552">
        <f>'Input data'!C146</f>
        <v>6912.9368583667201</v>
      </c>
      <c r="D166" s="1554">
        <f>'Input data'!D146</f>
        <v>14231175.794576555</v>
      </c>
      <c r="E166" s="1510">
        <f>'Input data'!J146*C166</f>
        <v>81371.394944378015</v>
      </c>
      <c r="F166" s="1511">
        <f>'Input data'!L146</f>
        <v>95602.570738954571</v>
      </c>
      <c r="G166" s="1511">
        <f t="shared" si="132"/>
        <v>13687.941669523079</v>
      </c>
      <c r="H166" s="1511">
        <f t="shared" si="121"/>
        <v>46358.823199564024</v>
      </c>
      <c r="I166" s="1513">
        <f t="shared" si="96"/>
        <v>14231.175794576555</v>
      </c>
      <c r="J166" s="1456">
        <f t="shared" si="131"/>
        <v>0.4</v>
      </c>
      <c r="K166" s="1514">
        <f t="shared" si="123"/>
        <v>4816.5736301241686</v>
      </c>
      <c r="L166" s="1514">
        <f t="shared" si="97"/>
        <v>0</v>
      </c>
      <c r="M166" s="1513">
        <f t="shared" si="124"/>
        <v>4816.5736301241686</v>
      </c>
      <c r="N166" s="1456">
        <f t="shared" si="130"/>
        <v>0.5</v>
      </c>
      <c r="O166" s="530">
        <f t="shared" si="98"/>
        <v>751.91700000000026</v>
      </c>
      <c r="P166" s="1483">
        <f t="shared" si="127"/>
        <v>5568.490630124169</v>
      </c>
      <c r="Q166" s="1366">
        <f t="shared" si="99"/>
        <v>54478.274238962927</v>
      </c>
      <c r="R166" s="1366">
        <f t="shared" si="125"/>
        <v>40790.332569439852</v>
      </c>
      <c r="S166" s="1516">
        <f t="shared" si="100"/>
        <v>0.88791283132348142</v>
      </c>
      <c r="T166" s="135" t="str">
        <f t="shared" si="101"/>
        <v>Yes</v>
      </c>
      <c r="U166" s="1516">
        <f t="shared" si="102"/>
        <v>0.88791283132348142</v>
      </c>
      <c r="V166" s="1541">
        <f t="shared" si="95"/>
        <v>54812.23816951472</v>
      </c>
      <c r="W166" s="1542">
        <f t="shared" si="103"/>
        <v>0.42666564564271992</v>
      </c>
      <c r="X166" s="527">
        <f t="shared" si="104"/>
        <v>13687.941669523072</v>
      </c>
      <c r="Y166" s="1511">
        <f t="shared" si="105"/>
        <v>12208.540372324713</v>
      </c>
      <c r="Z166" s="1511">
        <f t="shared" si="106"/>
        <v>4429.0494038884372</v>
      </c>
      <c r="AA166" s="1511">
        <f t="shared" si="107"/>
        <v>0</v>
      </c>
      <c r="AB166" s="1511">
        <f t="shared" si="108"/>
        <v>24486.706723778501</v>
      </c>
      <c r="AC166" s="1511">
        <f t="shared" si="109"/>
        <v>54812.23816951472</v>
      </c>
      <c r="AD166" s="1537">
        <f t="shared" si="110"/>
        <v>0</v>
      </c>
      <c r="AE166" s="1506">
        <f t="shared" si="111"/>
        <v>0.2497241880032548</v>
      </c>
      <c r="AF166" s="1506">
        <f t="shared" si="112"/>
        <v>0.22273384156596648</v>
      </c>
      <c r="AG166" s="1506">
        <f t="shared" si="113"/>
        <v>8.0804023915078335E-2</v>
      </c>
      <c r="AH166" s="1506">
        <f t="shared" si="126"/>
        <v>0</v>
      </c>
      <c r="AI166" s="1506">
        <f t="shared" si="114"/>
        <v>0.44673794651570042</v>
      </c>
      <c r="AJ166" s="1543">
        <f t="shared" si="115"/>
        <v>1</v>
      </c>
      <c r="AK166" s="1557">
        <f t="shared" si="116"/>
        <v>8538.7054767459322</v>
      </c>
      <c r="AL166" s="1558">
        <f t="shared" si="117"/>
        <v>4867.8238857650695</v>
      </c>
      <c r="AM166" s="1558">
        <f t="shared" si="118"/>
        <v>281.41230701206928</v>
      </c>
      <c r="AN166" s="1558">
        <f t="shared" si="119"/>
        <v>13687.941669523072</v>
      </c>
      <c r="AO166" s="1545">
        <f t="shared" si="120"/>
        <v>0</v>
      </c>
    </row>
    <row r="167" spans="1:41">
      <c r="A167" s="873">
        <f>'Input data'!A147</f>
        <v>2047</v>
      </c>
      <c r="B167" s="1553">
        <f>'Input data'!B147</f>
        <v>74.373096484110363</v>
      </c>
      <c r="C167" s="1552">
        <f>'Input data'!C147</f>
        <v>7164.8581835001878</v>
      </c>
      <c r="D167" s="1554">
        <f>'Input data'!D147</f>
        <v>12739531.243975813</v>
      </c>
      <c r="E167" s="1510">
        <f>'Input data'!J147*C167</f>
        <v>84336.732262270089</v>
      </c>
      <c r="F167" s="1511">
        <f>'Input data'!L147</f>
        <v>97076.263506245901</v>
      </c>
      <c r="G167" s="1511">
        <f t="shared" si="132"/>
        <v>13687.941669523079</v>
      </c>
      <c r="H167" s="1511">
        <f t="shared" si="121"/>
        <v>46660.517663276187</v>
      </c>
      <c r="I167" s="1513">
        <f t="shared" si="96"/>
        <v>12739.531243975813</v>
      </c>
      <c r="J167" s="1456">
        <f t="shared" si="131"/>
        <v>0.4</v>
      </c>
      <c r="K167" s="1514">
        <f t="shared" si="123"/>
        <v>4311.7231587611504</v>
      </c>
      <c r="L167" s="1514">
        <f t="shared" si="97"/>
        <v>0</v>
      </c>
      <c r="M167" s="1513">
        <f t="shared" si="124"/>
        <v>4311.7231587611504</v>
      </c>
      <c r="N167" s="1456">
        <f t="shared" si="130"/>
        <v>0.5</v>
      </c>
      <c r="O167" s="530">
        <f t="shared" si="98"/>
        <v>751.91700000000026</v>
      </c>
      <c r="P167" s="1483">
        <f t="shared" si="127"/>
        <v>5063.6401587611508</v>
      </c>
      <c r="Q167" s="1366">
        <f t="shared" si="99"/>
        <v>55284.819174038115</v>
      </c>
      <c r="R167" s="1366">
        <f t="shared" si="125"/>
        <v>41596.87750451504</v>
      </c>
      <c r="S167" s="1516">
        <f t="shared" si="100"/>
        <v>0.87313007321658542</v>
      </c>
      <c r="T167" s="135" t="str">
        <f t="shared" si="101"/>
        <v>Yes</v>
      </c>
      <c r="U167" s="1516">
        <f t="shared" si="102"/>
        <v>0.87313007321658542</v>
      </c>
      <c r="V167" s="1541">
        <f t="shared" si="95"/>
        <v>55479.386001730869</v>
      </c>
      <c r="W167" s="1542">
        <f t="shared" si="103"/>
        <v>0.42849689514305089</v>
      </c>
      <c r="X167" s="527">
        <f t="shared" si="104"/>
        <v>13687.941669523076</v>
      </c>
      <c r="Y167" s="1511">
        <f t="shared" si="105"/>
        <v>11849.341252550326</v>
      </c>
      <c r="Z167" s="1511">
        <f t="shared" si="106"/>
        <v>4563.0515055795049</v>
      </c>
      <c r="AA167" s="1511">
        <f t="shared" si="107"/>
        <v>0</v>
      </c>
      <c r="AB167" s="1511">
        <f t="shared" si="108"/>
        <v>25379.051574077963</v>
      </c>
      <c r="AC167" s="1511">
        <f t="shared" si="109"/>
        <v>55479.386001730869</v>
      </c>
      <c r="AD167" s="1537">
        <f t="shared" si="110"/>
        <v>0</v>
      </c>
      <c r="AE167" s="1506">
        <f t="shared" si="111"/>
        <v>0.2467212176626474</v>
      </c>
      <c r="AF167" s="1506">
        <f t="shared" si="112"/>
        <v>0.21358097315966412</v>
      </c>
      <c r="AG167" s="1506">
        <f t="shared" si="113"/>
        <v>8.2247692961799276E-2</v>
      </c>
      <c r="AH167" s="1506">
        <f t="shared" si="126"/>
        <v>0</v>
      </c>
      <c r="AI167" s="1506">
        <f t="shared" si="114"/>
        <v>0.45745011621588921</v>
      </c>
      <c r="AJ167" s="1543">
        <f t="shared" si="115"/>
        <v>1</v>
      </c>
      <c r="AK167" s="1557">
        <f t="shared" si="116"/>
        <v>7643.7187463854871</v>
      </c>
      <c r="AL167" s="1558">
        <f t="shared" si="117"/>
        <v>5710.6120336667109</v>
      </c>
      <c r="AM167" s="1558">
        <f t="shared" si="118"/>
        <v>333.61088947087836</v>
      </c>
      <c r="AN167" s="1558">
        <f t="shared" si="119"/>
        <v>13687.941669523076</v>
      </c>
      <c r="AO167" s="1545">
        <f t="shared" si="120"/>
        <v>0</v>
      </c>
    </row>
    <row r="168" spans="1:41">
      <c r="A168" s="873">
        <f>'Input data'!A148</f>
        <v>2048</v>
      </c>
      <c r="B168" s="1553">
        <f>'Input data'!B148</f>
        <v>74.752759240528661</v>
      </c>
      <c r="C168" s="1552">
        <f>'Input data'!C148</f>
        <v>7417.2921302498553</v>
      </c>
      <c r="D168" s="1554">
        <f>'Input data'!D148</f>
        <v>11247886.693375073</v>
      </c>
      <c r="E168" s="1510">
        <f>'Input data'!J148*C168</f>
        <v>87308.103591009291</v>
      </c>
      <c r="F168" s="1511">
        <f>'Input data'!L148</f>
        <v>98555.990284384359</v>
      </c>
      <c r="G168" s="1511">
        <f t="shared" si="132"/>
        <v>13687.941669523079</v>
      </c>
      <c r="H168" s="1511">
        <f t="shared" si="121"/>
        <v>46965.674485373034</v>
      </c>
      <c r="I168" s="1513">
        <f t="shared" si="96"/>
        <v>11247.886693375074</v>
      </c>
      <c r="J168" s="1456">
        <f t="shared" si="131"/>
        <v>0.4</v>
      </c>
      <c r="K168" s="1514">
        <f t="shared" si="123"/>
        <v>3806.8726873981327</v>
      </c>
      <c r="L168" s="1514">
        <f t="shared" si="97"/>
        <v>0</v>
      </c>
      <c r="M168" s="1513">
        <f t="shared" si="124"/>
        <v>3806.8726873981327</v>
      </c>
      <c r="N168" s="1456">
        <f t="shared" si="130"/>
        <v>0.5</v>
      </c>
      <c r="O168" s="530">
        <f t="shared" si="98"/>
        <v>751.91700000000026</v>
      </c>
      <c r="P168" s="1483">
        <f t="shared" si="127"/>
        <v>4558.7896873981326</v>
      </c>
      <c r="Q168" s="1366">
        <f t="shared" si="99"/>
        <v>56094.82646749798</v>
      </c>
      <c r="R168" s="1366">
        <f t="shared" si="125"/>
        <v>42406.884797974897</v>
      </c>
      <c r="S168" s="1516">
        <f t="shared" si="100"/>
        <v>0.85937672007007415</v>
      </c>
      <c r="T168" s="135" t="str">
        <f t="shared" si="101"/>
        <v>Yes</v>
      </c>
      <c r="U168" s="1516">
        <f t="shared" si="102"/>
        <v>0.85937672007007415</v>
      </c>
      <c r="V168" s="1541">
        <f t="shared" si="95"/>
        <v>56149.105486409477</v>
      </c>
      <c r="W168" s="1542">
        <f t="shared" si="103"/>
        <v>0.43028216423587617</v>
      </c>
      <c r="X168" s="527">
        <f t="shared" si="104"/>
        <v>13687.941669523083</v>
      </c>
      <c r="Y168" s="1511">
        <f t="shared" si="105"/>
        <v>11490.625325148598</v>
      </c>
      <c r="Z168" s="1511">
        <f t="shared" si="106"/>
        <v>4697.3262811853629</v>
      </c>
      <c r="AA168" s="1511">
        <f t="shared" si="107"/>
        <v>0</v>
      </c>
      <c r="AB168" s="1511">
        <f t="shared" si="108"/>
        <v>26273.212210552436</v>
      </c>
      <c r="AC168" s="1511">
        <f t="shared" si="109"/>
        <v>56149.105486409477</v>
      </c>
      <c r="AD168" s="1537">
        <f t="shared" si="110"/>
        <v>0</v>
      </c>
      <c r="AE168" s="1506">
        <f t="shared" si="111"/>
        <v>0.24377844581755909</v>
      </c>
      <c r="AF168" s="1506">
        <f t="shared" si="112"/>
        <v>0.2046448509839543</v>
      </c>
      <c r="AG168" s="1506">
        <f t="shared" si="113"/>
        <v>8.3658078619299109E-2</v>
      </c>
      <c r="AH168" s="1506">
        <f t="shared" si="126"/>
        <v>0</v>
      </c>
      <c r="AI168" s="1506">
        <f t="shared" si="114"/>
        <v>0.46791862457918754</v>
      </c>
      <c r="AJ168" s="1543">
        <f t="shared" si="115"/>
        <v>1</v>
      </c>
      <c r="AK168" s="1557">
        <f t="shared" si="116"/>
        <v>6748.7320160250456</v>
      </c>
      <c r="AL168" s="1558">
        <f t="shared" si="117"/>
        <v>6552.6802397093934</v>
      </c>
      <c r="AM168" s="1558">
        <f t="shared" si="118"/>
        <v>386.52941378864398</v>
      </c>
      <c r="AN168" s="1558">
        <f t="shared" si="119"/>
        <v>13687.941669523083</v>
      </c>
      <c r="AO168" s="1545">
        <f t="shared" si="120"/>
        <v>0</v>
      </c>
    </row>
    <row r="169" spans="1:41">
      <c r="A169" s="127">
        <f>'Input data'!A149</f>
        <v>2049</v>
      </c>
      <c r="B169" s="662">
        <f>'Input data'!B149</f>
        <v>75.134360114565098</v>
      </c>
      <c r="C169" s="236">
        <f>'Input data'!C149</f>
        <v>7681.7478089987917</v>
      </c>
      <c r="D169" s="237">
        <f>'Input data'!D149</f>
        <v>9756242.1427743305</v>
      </c>
      <c r="E169" s="527">
        <f>'Input data'!J149*C169</f>
        <v>90420.981362302497</v>
      </c>
      <c r="F169" s="528">
        <f>'Input data'!L149</f>
        <v>100177.22350507682</v>
      </c>
      <c r="G169" s="528">
        <f t="shared" si="132"/>
        <v>13687.941669523079</v>
      </c>
      <c r="H169" s="1511">
        <f t="shared" si="121"/>
        <v>47352.028711696374</v>
      </c>
      <c r="I169" s="1513">
        <f t="shared" si="96"/>
        <v>9756.2421427743302</v>
      </c>
      <c r="J169" s="649">
        <f t="shared" si="131"/>
        <v>0.4</v>
      </c>
      <c r="K169" s="1514">
        <f t="shared" si="123"/>
        <v>3302.0222160351141</v>
      </c>
      <c r="L169" s="1514">
        <f t="shared" si="97"/>
        <v>0</v>
      </c>
      <c r="M169" s="1513">
        <f t="shared" si="124"/>
        <v>3302.0222160351141</v>
      </c>
      <c r="N169" s="649">
        <f t="shared" si="130"/>
        <v>0.5</v>
      </c>
      <c r="O169" s="530">
        <f t="shared" si="98"/>
        <v>751.91700000000026</v>
      </c>
      <c r="P169" s="1483">
        <f t="shared" si="127"/>
        <v>4053.9392160351144</v>
      </c>
      <c r="Q169" s="1366">
        <f t="shared" si="99"/>
        <v>56986.031165184337</v>
      </c>
      <c r="R169" s="1366">
        <f t="shared" si="125"/>
        <v>43298.089495661261</v>
      </c>
      <c r="S169" s="1516">
        <f t="shared" si="100"/>
        <v>0.84678571964653071</v>
      </c>
      <c r="T169" s="135" t="str">
        <f t="shared" si="101"/>
        <v>Yes</v>
      </c>
      <c r="U169" s="1516">
        <f t="shared" si="102"/>
        <v>0.84678571964653071</v>
      </c>
      <c r="V169" s="1541">
        <f t="shared" si="95"/>
        <v>56879.134009415582</v>
      </c>
      <c r="W169" s="1542">
        <f t="shared" si="103"/>
        <v>0.43221490854622224</v>
      </c>
      <c r="X169" s="527">
        <f t="shared" si="104"/>
        <v>13687.941669523072</v>
      </c>
      <c r="Y169" s="1511">
        <f t="shared" si="105"/>
        <v>11143.240970635281</v>
      </c>
      <c r="Z169" s="1511">
        <f t="shared" si="106"/>
        <v>4837.9956617458229</v>
      </c>
      <c r="AA169" s="1511">
        <f t="shared" si="107"/>
        <v>0</v>
      </c>
      <c r="AB169" s="1511">
        <f t="shared" si="108"/>
        <v>27209.955707511406</v>
      </c>
      <c r="AC169" s="1511">
        <f t="shared" si="109"/>
        <v>56879.134009415582</v>
      </c>
      <c r="AD169" s="1537">
        <f t="shared" si="110"/>
        <v>0</v>
      </c>
      <c r="AE169" s="1506">
        <f t="shared" si="111"/>
        <v>0.24064961444837074</v>
      </c>
      <c r="AF169" s="1506">
        <f t="shared" si="112"/>
        <v>0.19591087601282162</v>
      </c>
      <c r="AG169" s="1506">
        <f t="shared" si="113"/>
        <v>8.5057477509150492E-2</v>
      </c>
      <c r="AH169" s="1506">
        <f t="shared" si="126"/>
        <v>0</v>
      </c>
      <c r="AI169" s="1506">
        <f t="shared" si="114"/>
        <v>0.47838203202965712</v>
      </c>
      <c r="AJ169" s="1543">
        <f t="shared" si="115"/>
        <v>1</v>
      </c>
      <c r="AK169" s="1557">
        <f t="shared" si="116"/>
        <v>5853.7452856645987</v>
      </c>
      <c r="AL169" s="1558">
        <f t="shared" si="117"/>
        <v>7393.9355233237293</v>
      </c>
      <c r="AM169" s="1558">
        <f t="shared" si="118"/>
        <v>440.26086053474455</v>
      </c>
      <c r="AN169" s="1558">
        <f t="shared" si="119"/>
        <v>13687.941669523072</v>
      </c>
      <c r="AO169" s="1545">
        <f t="shared" si="120"/>
        <v>0</v>
      </c>
    </row>
    <row r="170" spans="1:41" ht="15.75" thickBot="1">
      <c r="A170" s="172">
        <f>'Input data'!A150</f>
        <v>2050</v>
      </c>
      <c r="B170" s="664">
        <f>'Input data'!B150</f>
        <v>75.517908999999989</v>
      </c>
      <c r="C170" s="239">
        <f>'Input data'!C150</f>
        <v>7961.04333606623</v>
      </c>
      <c r="D170" s="240">
        <f>'Input data'!D150</f>
        <v>8264597.5921735875</v>
      </c>
      <c r="E170" s="670">
        <f>'Input data'!J150*C170</f>
        <v>93708.537303406847</v>
      </c>
      <c r="F170" s="667">
        <f>'Input data'!L150</f>
        <v>101973.13489558044</v>
      </c>
      <c r="G170" s="667">
        <f t="shared" si="132"/>
        <v>13687.941669523079</v>
      </c>
      <c r="H170" s="667">
        <f t="shared" si="121"/>
        <v>47838.614515520399</v>
      </c>
      <c r="I170" s="659">
        <f t="shared" si="96"/>
        <v>8264.5975921735881</v>
      </c>
      <c r="J170" s="650">
        <f t="shared" si="131"/>
        <v>0.4</v>
      </c>
      <c r="K170" s="1520">
        <f t="shared" si="123"/>
        <v>2797.1717446720959</v>
      </c>
      <c r="L170" s="1520">
        <f t="shared" si="97"/>
        <v>0</v>
      </c>
      <c r="M170" s="1522">
        <f t="shared" si="124"/>
        <v>2797.1717446720959</v>
      </c>
      <c r="N170" s="650">
        <f t="shared" si="130"/>
        <v>0.5</v>
      </c>
      <c r="O170" s="659">
        <f t="shared" si="98"/>
        <v>751.91700000000026</v>
      </c>
      <c r="P170" s="1484">
        <f t="shared" si="127"/>
        <v>3549.0887446720963</v>
      </c>
      <c r="Q170" s="1487">
        <f t="shared" si="99"/>
        <v>57977.46744037138</v>
      </c>
      <c r="R170" s="1487">
        <f t="shared" si="125"/>
        <v>44289.525770848297</v>
      </c>
      <c r="S170" s="1525">
        <f t="shared" si="100"/>
        <v>0.83535655058779612</v>
      </c>
      <c r="T170" s="1105" t="str">
        <f t="shared" si="101"/>
        <v>Yes</v>
      </c>
      <c r="U170" s="1525">
        <f t="shared" si="102"/>
        <v>0.83535655058779612</v>
      </c>
      <c r="V170" s="1546">
        <f t="shared" si="95"/>
        <v>57683.609124732153</v>
      </c>
      <c r="W170" s="1547">
        <f t="shared" si="103"/>
        <v>0.43432543106770582</v>
      </c>
      <c r="X170" s="670">
        <f t="shared" si="104"/>
        <v>13687.941669523083</v>
      </c>
      <c r="Y170" s="1520">
        <f t="shared" si="105"/>
        <v>10809.844519269725</v>
      </c>
      <c r="Z170" s="1520">
        <f t="shared" si="106"/>
        <v>4986.5586609286947</v>
      </c>
      <c r="AA170" s="1520">
        <f t="shared" si="107"/>
        <v>0</v>
      </c>
      <c r="AB170" s="1520">
        <f t="shared" si="108"/>
        <v>28199.26427501065</v>
      </c>
      <c r="AC170" s="1520">
        <f t="shared" si="109"/>
        <v>57683.609124732153</v>
      </c>
      <c r="AD170" s="1548">
        <f t="shared" si="110"/>
        <v>0</v>
      </c>
      <c r="AE170" s="1523">
        <f t="shared" si="111"/>
        <v>0.23729343356316285</v>
      </c>
      <c r="AF170" s="1523">
        <f t="shared" si="112"/>
        <v>0.1873988934342693</v>
      </c>
      <c r="AG170" s="1523">
        <f t="shared" si="113"/>
        <v>8.6446717474733759E-2</v>
      </c>
      <c r="AH170" s="1523">
        <f t="shared" si="126"/>
        <v>0</v>
      </c>
      <c r="AI170" s="1523">
        <f>AB170/AC170</f>
        <v>0.4888609555278341</v>
      </c>
      <c r="AJ170" s="1549">
        <f t="shared" si="115"/>
        <v>1</v>
      </c>
      <c r="AK170" s="1641">
        <f t="shared" si="116"/>
        <v>4958.7585553041527</v>
      </c>
      <c r="AL170" s="1642">
        <f t="shared" si="117"/>
        <v>8234.3782491355032</v>
      </c>
      <c r="AM170" s="1642">
        <f t="shared" si="118"/>
        <v>494.80486508342585</v>
      </c>
      <c r="AN170" s="1642">
        <f t="shared" si="119"/>
        <v>13687.941669523081</v>
      </c>
      <c r="AO170" s="1550">
        <f t="shared" si="120"/>
        <v>0</v>
      </c>
    </row>
    <row r="172" spans="1:41" ht="23.25">
      <c r="A172" s="686" t="s">
        <v>653</v>
      </c>
    </row>
    <row r="173" spans="1:41" ht="24" thickBot="1">
      <c r="A173" s="686"/>
    </row>
    <row r="174" spans="1:41" ht="21.6" customHeight="1" thickBot="1">
      <c r="A174" s="1824" t="s">
        <v>602</v>
      </c>
      <c r="B174" s="1825"/>
      <c r="C174" s="1825"/>
      <c r="D174" s="1826"/>
      <c r="E174" s="1920" t="s">
        <v>603</v>
      </c>
      <c r="F174" s="1921"/>
      <c r="G174" s="1921"/>
      <c r="H174" s="1921"/>
      <c r="I174" s="1922"/>
      <c r="J174" s="1831"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915" t="s">
        <v>592</v>
      </c>
      <c r="Y174" s="1885"/>
      <c r="Z174" s="1885"/>
      <c r="AA174" s="1885"/>
      <c r="AB174" s="1885"/>
      <c r="AC174" s="1885"/>
      <c r="AD174" s="1885"/>
      <c r="AE174" s="1885"/>
      <c r="AF174" s="1885"/>
      <c r="AG174" s="1885"/>
      <c r="AH174" s="1885"/>
      <c r="AI174" s="1885"/>
      <c r="AJ174" s="1885"/>
      <c r="AK174" s="1929" t="s">
        <v>730</v>
      </c>
      <c r="AL174" s="1930"/>
      <c r="AM174" s="1930"/>
      <c r="AN174" s="1930"/>
      <c r="AO174" s="1931"/>
    </row>
    <row r="175" spans="1:41" ht="43.15" customHeight="1">
      <c r="A175" s="1822"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57"/>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3186.4145045894702</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3234.8901062179734</v>
      </c>
      <c r="D178" s="1509">
        <f>'Input data'!E118</f>
        <v>48329934.380163118</v>
      </c>
      <c r="E178" s="1510">
        <f>'Input data'!J118*C178</f>
        <v>38077.524188021431</v>
      </c>
      <c r="F178" s="1511">
        <f>'Input data'!L118</f>
        <v>86407.458568184549</v>
      </c>
      <c r="G178" s="1512">
        <f>G177*0.94</f>
        <v>64333.325846758482</v>
      </c>
      <c r="H178" s="1511">
        <f>E178*$B$12+I178*$E$80-G178</f>
        <v>2871.164846991669</v>
      </c>
      <c r="I178" s="1513">
        <f t="shared" ref="I178:I210" si="135">D178/1000</f>
        <v>48329.934380163118</v>
      </c>
      <c r="J178" s="1456">
        <f>($J$190-$J$177)/($A$190-$A$177)+J177</f>
        <v>8.7582527933999524E-2</v>
      </c>
      <c r="K178" s="1514">
        <f>(I178)*J178-(I178)*$J$137</f>
        <v>1258.259660347187</v>
      </c>
      <c r="L178" s="1514">
        <f t="shared" ref="L178:L210" si="136">(E178)*$C$12*$G$12-(E178)*$C$12*$G$12</f>
        <v>0</v>
      </c>
      <c r="M178" s="1513">
        <f>L178+K178</f>
        <v>1258.259660347187</v>
      </c>
      <c r="N178" s="1456">
        <v>0.05</v>
      </c>
      <c r="O178" s="1513">
        <f t="shared" ref="O178:O210" si="137">N178*$E$177*($C$85)*$B$12</f>
        <v>75.191700000000026</v>
      </c>
      <c r="P178" s="1483">
        <f>O178+M178</f>
        <v>1333.4513603471871</v>
      </c>
      <c r="Q178" s="1366">
        <f t="shared" ref="Q178:Q210" si="138">E178*$B$12+(1-$J$137)*I178-P178</f>
        <v>65871.039333402965</v>
      </c>
      <c r="R178" s="1366">
        <f>Q178-G178</f>
        <v>1537.7134866444831</v>
      </c>
      <c r="S178" s="1516">
        <f t="shared" ref="S178:S210" si="139">R178/(Q178-I178*(1-J178))</f>
        <v>7.0621664145420926E-2</v>
      </c>
      <c r="T178" s="135" t="str">
        <f t="shared" ref="T178:T210" si="140">IF(AND(S178&gt;=0,S178&lt;=1),"Yes","No")</f>
        <v>Yes</v>
      </c>
      <c r="U178" s="1528">
        <f t="shared" ref="U178:U210" si="141">IF(S178&lt;=0,0,IF(S178&gt;=1,1,S178))</f>
        <v>7.0621664145420926E-2</v>
      </c>
      <c r="V178" s="1496">
        <f t="shared" ref="V178:V210" si="142">AC178</f>
        <v>84869.745081540066</v>
      </c>
      <c r="W178" s="1493">
        <f t="shared" si="134"/>
        <v>1.7796073534914414E-2</v>
      </c>
      <c r="X178" s="527">
        <f t="shared" ref="X178:X210" si="143">(E178*$B$12-O178-L178)*(1-U178)+I178*(1-J178)</f>
        <v>64333.325846758482</v>
      </c>
      <c r="Y178" s="1511">
        <f t="shared" ref="Y178:Y210" si="144">I178*J178+E178*$G$12*$C$12</f>
        <v>7282.0351866064684</v>
      </c>
      <c r="Z178" s="1533">
        <f t="shared" ref="Z178:Z210" si="145">($C$12*$H$12*E178+O178)</f>
        <v>1795.8958632668132</v>
      </c>
      <c r="AA178" s="1533">
        <f t="shared" ref="AA178:AA210" si="146">$F$137*$D$11</f>
        <v>0</v>
      </c>
      <c r="AB178" s="1533">
        <f t="shared" ref="AB178:AB210" si="147">E178*$E$12</f>
        <v>11458.488184908307</v>
      </c>
      <c r="AC178" s="1533">
        <f t="shared" ref="AC178:AC210" si="148">SUM(X178:AB178)</f>
        <v>84869.745081540066</v>
      </c>
      <c r="AD178" s="1489">
        <f t="shared" ref="AD178:AD210" si="149">X178-G178</f>
        <v>0</v>
      </c>
      <c r="AE178" s="649">
        <f t="shared" ref="AE178:AE210" si="150">X178/AC178</f>
        <v>0.7580242615899121</v>
      </c>
      <c r="AF178" s="417">
        <f t="shared" ref="AF178:AF210" si="151">Y178/AC178</f>
        <v>8.5802486853355439E-2</v>
      </c>
      <c r="AG178" s="417">
        <f t="shared" ref="AG178:AG210" si="152">Z178/AC178</f>
        <v>2.1160613379259893E-2</v>
      </c>
      <c r="AH178" s="417">
        <f>AA178/AC178</f>
        <v>0</v>
      </c>
      <c r="AI178" s="417">
        <f t="shared" ref="AI178:AI209" si="153">AB178/AC178</f>
        <v>0.13501263817747264</v>
      </c>
      <c r="AJ178" s="417">
        <f t="shared" ref="AJ178:AJ210" si="154">SUM(AE178:AI178)</f>
        <v>1</v>
      </c>
      <c r="AK178" s="1499">
        <f t="shared" ref="AK178:AK210" si="155">I178*(1-$J$177)-K178</f>
        <v>44097.076552264116</v>
      </c>
      <c r="AL178" s="1500">
        <f t="shared" ref="AL178:AL210" si="156">(E178*$C$86*$B$12-L178)*(1-U178)</f>
        <v>18887.237637451635</v>
      </c>
      <c r="AM178" s="1500">
        <f t="shared" ref="AM178:AM210" si="157">(E178*($C$85)*$B$12-O178)*(1-U178)</f>
        <v>1349.0116570427213</v>
      </c>
      <c r="AN178" s="1500">
        <f t="shared" ref="AN178:AN210" si="158">SUM(AK178:AM178)</f>
        <v>64333.325846758467</v>
      </c>
      <c r="AO178" s="1186">
        <f t="shared" ref="AO178:AO210" si="159">AN178-X178</f>
        <v>0</v>
      </c>
    </row>
    <row r="179" spans="1:41">
      <c r="A179" s="100">
        <f>'Input data'!A119</f>
        <v>2019</v>
      </c>
      <c r="B179" s="1508">
        <f>'Input data'!B119</f>
        <v>58.364834921819444</v>
      </c>
      <c r="C179" s="1509">
        <f>'Input data'!C119</f>
        <v>3281.9371885478658</v>
      </c>
      <c r="D179" s="1509">
        <f>'Input data'!E119</f>
        <v>48002205.380408831</v>
      </c>
      <c r="E179" s="1510">
        <f>'Input data'!J119*C179</f>
        <v>38631.310052941197</v>
      </c>
      <c r="F179" s="1511">
        <f>'Input data'!L119</f>
        <v>86633.515433350025</v>
      </c>
      <c r="G179" s="1512">
        <f>G177*0.89</f>
        <v>60911.340429377713</v>
      </c>
      <c r="H179" s="1511">
        <f t="shared" ref="H179:H210" si="160">E179*$B$12+I179*$E$80-G179</f>
        <v>6303.3585155271285</v>
      </c>
      <c r="I179" s="1513">
        <f t="shared" si="135"/>
        <v>48002.205380408828</v>
      </c>
      <c r="J179" s="1456">
        <f t="shared" ref="J179:J189" si="161">($J$190-$J$177)/($A$190-$A$177)+J178</f>
        <v>0.11361731727283289</v>
      </c>
      <c r="K179" s="1514">
        <f t="shared" ref="K179:K210" si="162">(I179)*J179-(I179)*$J$137</f>
        <v>2499.4546097567149</v>
      </c>
      <c r="L179" s="1514">
        <f t="shared" si="136"/>
        <v>0</v>
      </c>
      <c r="M179" s="1513">
        <f t="shared" ref="M179:M210" si="163">L179+K179</f>
        <v>2499.4546097567149</v>
      </c>
      <c r="N179" s="1456">
        <v>0.1</v>
      </c>
      <c r="O179" s="1513">
        <f t="shared" si="137"/>
        <v>150.38340000000005</v>
      </c>
      <c r="P179" s="1483">
        <f>O179+M179</f>
        <v>2649.8380097567151</v>
      </c>
      <c r="Q179" s="1366">
        <f t="shared" si="138"/>
        <v>64564.860935148128</v>
      </c>
      <c r="R179" s="1366">
        <f t="shared" ref="R179:R210" si="164">Q179-G179</f>
        <v>3653.5205057704152</v>
      </c>
      <c r="S179" s="1516">
        <f t="shared" si="139"/>
        <v>0.16594437386552102</v>
      </c>
      <c r="T179" s="135" t="str">
        <f t="shared" si="140"/>
        <v>Yes</v>
      </c>
      <c r="U179" s="1528">
        <f t="shared" si="141"/>
        <v>0.16594437386552102</v>
      </c>
      <c r="V179" s="1496">
        <f t="shared" si="142"/>
        <v>82979.994927579624</v>
      </c>
      <c r="W179" s="1493">
        <f t="shared" si="134"/>
        <v>4.2172137278455146E-2</v>
      </c>
      <c r="X179" s="527">
        <f t="shared" si="143"/>
        <v>60911.340429377713</v>
      </c>
      <c r="Y179" s="1511">
        <f t="shared" si="144"/>
        <v>8547.4052998980587</v>
      </c>
      <c r="Z179" s="1533">
        <f t="shared" si="145"/>
        <v>1896.1128679221383</v>
      </c>
      <c r="AA179" s="1533">
        <f t="shared" si="146"/>
        <v>0</v>
      </c>
      <c r="AB179" s="1533">
        <f t="shared" si="147"/>
        <v>11625.136330381707</v>
      </c>
      <c r="AC179" s="1533">
        <f t="shared" si="148"/>
        <v>82979.994927579624</v>
      </c>
      <c r="AD179" s="1489">
        <f t="shared" si="149"/>
        <v>0</v>
      </c>
      <c r="AE179" s="649">
        <f t="shared" si="150"/>
        <v>0.73404849545408846</v>
      </c>
      <c r="AF179" s="417">
        <f t="shared" si="151"/>
        <v>0.1030056136705933</v>
      </c>
      <c r="AG179" s="417">
        <f t="shared" si="152"/>
        <v>2.2850240827044656E-2</v>
      </c>
      <c r="AH179" s="417">
        <f t="shared" ref="AH179:AH210" si="165">AA179/AC179</f>
        <v>0</v>
      </c>
      <c r="AI179" s="417">
        <f t="shared" si="153"/>
        <v>0.14009565004827351</v>
      </c>
      <c r="AJ179" s="417">
        <f t="shared" si="154"/>
        <v>0.99999999999999989</v>
      </c>
      <c r="AK179" s="1499">
        <f t="shared" si="155"/>
        <v>42548.323581907236</v>
      </c>
      <c r="AL179" s="1500">
        <f t="shared" si="156"/>
        <v>17196.562780029581</v>
      </c>
      <c r="AM179" s="1500">
        <f t="shared" si="157"/>
        <v>1166.4540674408911</v>
      </c>
      <c r="AN179" s="1500">
        <f t="shared" si="158"/>
        <v>60911.340429377713</v>
      </c>
      <c r="AO179" s="1186">
        <f t="shared" si="159"/>
        <v>0</v>
      </c>
    </row>
    <row r="180" spans="1:41">
      <c r="A180" s="100">
        <f>'Input data'!A120</f>
        <v>2020</v>
      </c>
      <c r="B180" s="1508">
        <f>'Input data'!B120</f>
        <v>59.308690000000006</v>
      </c>
      <c r="C180" s="1509">
        <f>'Input data'!C120</f>
        <v>3041.2887390260316</v>
      </c>
      <c r="D180" s="1509">
        <f>'Input data'!E120</f>
        <v>46272916.150132425</v>
      </c>
      <c r="E180" s="1510">
        <f>'Input data'!J120*C180</f>
        <v>35798.664474080826</v>
      </c>
      <c r="F180" s="1511">
        <f>'Input data'!L120</f>
        <v>82071.580624213253</v>
      </c>
      <c r="G180" s="1512">
        <f>G177*0.81</f>
        <v>55436.163761568481</v>
      </c>
      <c r="H180" s="1511">
        <f t="shared" si="160"/>
        <v>8530.2875937118151</v>
      </c>
      <c r="I180" s="1513">
        <f t="shared" si="135"/>
        <v>46272.916150132427</v>
      </c>
      <c r="J180" s="1456">
        <f t="shared" si="161"/>
        <v>0.13965210661166627</v>
      </c>
      <c r="K180" s="1514">
        <f t="shared" si="162"/>
        <v>3614.1168721865952</v>
      </c>
      <c r="L180" s="1514">
        <f t="shared" si="136"/>
        <v>0</v>
      </c>
      <c r="M180" s="1513">
        <f t="shared" si="163"/>
        <v>3614.1168721865952</v>
      </c>
      <c r="N180" s="1456">
        <f>($N$142-$N$137)/($A$102-$A$97)+N179</f>
        <v>0.2</v>
      </c>
      <c r="O180" s="1513">
        <f t="shared" si="137"/>
        <v>300.7668000000001</v>
      </c>
      <c r="P180" s="1483">
        <f t="shared" ref="P180:P210" si="166">O180+M180</f>
        <v>3914.8836721865955</v>
      </c>
      <c r="Q180" s="1366">
        <f t="shared" si="138"/>
        <v>60051.567683093701</v>
      </c>
      <c r="R180" s="1366">
        <f t="shared" si="164"/>
        <v>4615.4039215252196</v>
      </c>
      <c r="S180" s="1516">
        <f t="shared" si="139"/>
        <v>0.22802520863522954</v>
      </c>
      <c r="T180" s="135" t="str">
        <f t="shared" si="140"/>
        <v>Yes</v>
      </c>
      <c r="U180" s="1528">
        <f t="shared" si="141"/>
        <v>0.22802520863522954</v>
      </c>
      <c r="V180" s="1496">
        <f t="shared" si="142"/>
        <v>77456.176702688041</v>
      </c>
      <c r="W180" s="1493">
        <f t="shared" si="134"/>
        <v>5.6236323053872606E-2</v>
      </c>
      <c r="X180" s="527">
        <f t="shared" si="143"/>
        <v>55436.163761568481</v>
      </c>
      <c r="Y180" s="1511">
        <f t="shared" si="144"/>
        <v>9328.800728176604</v>
      </c>
      <c r="Z180" s="1533">
        <f t="shared" si="145"/>
        <v>1918.4904391677128</v>
      </c>
      <c r="AA180" s="1533">
        <f t="shared" si="146"/>
        <v>0</v>
      </c>
      <c r="AB180" s="1533">
        <f t="shared" si="147"/>
        <v>10772.72177377524</v>
      </c>
      <c r="AC180" s="1533">
        <f t="shared" si="148"/>
        <v>77456.176702688041</v>
      </c>
      <c r="AD180" s="1489">
        <f t="shared" si="149"/>
        <v>0</v>
      </c>
      <c r="AE180" s="649">
        <f t="shared" si="150"/>
        <v>0.71571004562176666</v>
      </c>
      <c r="AF180" s="417">
        <f t="shared" si="151"/>
        <v>0.12043972637566111</v>
      </c>
      <c r="AG180" s="417">
        <f t="shared" si="152"/>
        <v>2.4768721112220008E-2</v>
      </c>
      <c r="AH180" s="417">
        <f t="shared" si="165"/>
        <v>0</v>
      </c>
      <c r="AI180" s="417">
        <f t="shared" si="153"/>
        <v>0.13908150689035215</v>
      </c>
      <c r="AJ180" s="417">
        <f t="shared" si="154"/>
        <v>1</v>
      </c>
      <c r="AK180" s="1499">
        <f t="shared" si="155"/>
        <v>39810.805930701434</v>
      </c>
      <c r="AL180" s="1500">
        <f t="shared" si="156"/>
        <v>14749.494658177151</v>
      </c>
      <c r="AM180" s="1500">
        <f t="shared" si="157"/>
        <v>875.86317268988478</v>
      </c>
      <c r="AN180" s="1500">
        <f t="shared" si="158"/>
        <v>55436.163761568467</v>
      </c>
      <c r="AO180" s="1186">
        <f t="shared" si="159"/>
        <v>0</v>
      </c>
    </row>
    <row r="181" spans="1:41">
      <c r="A181" s="100">
        <f>'Input data'!A121</f>
        <v>2021</v>
      </c>
      <c r="B181" s="1508">
        <f>'Input data'!B121</f>
        <v>59.991580449204264</v>
      </c>
      <c r="C181" s="1509">
        <f>'Input data'!C121</f>
        <v>3124.0453356348257</v>
      </c>
      <c r="D181" s="1509">
        <f>'Input data'!E121</f>
        <v>46867340.754761256</v>
      </c>
      <c r="E181" s="1510">
        <f>'Input data'!J121*C181</f>
        <v>36772.782977529416</v>
      </c>
      <c r="F181" s="1511">
        <f>'Input data'!L121</f>
        <v>83640.123732290667</v>
      </c>
      <c r="G181" s="1512">
        <f>G177*0.65</f>
        <v>44485.810425950018</v>
      </c>
      <c r="H181" s="1511">
        <f t="shared" si="160"/>
        <v>20597.436176527641</v>
      </c>
      <c r="I181" s="1513">
        <f t="shared" si="135"/>
        <v>46867.340754761259</v>
      </c>
      <c r="J181" s="1456">
        <f t="shared" si="161"/>
        <v>0.16568689595049965</v>
      </c>
      <c r="K181" s="1514">
        <f t="shared" si="162"/>
        <v>4880.7253736861176</v>
      </c>
      <c r="L181" s="1514">
        <f t="shared" si="136"/>
        <v>0</v>
      </c>
      <c r="M181" s="1513">
        <f t="shared" si="163"/>
        <v>4880.7253736861176</v>
      </c>
      <c r="N181" s="1456">
        <v>0.4</v>
      </c>
      <c r="O181" s="1513">
        <f t="shared" si="137"/>
        <v>601.53360000000021</v>
      </c>
      <c r="P181" s="1483">
        <f t="shared" si="166"/>
        <v>5482.2589736861173</v>
      </c>
      <c r="Q181" s="1366">
        <f t="shared" si="138"/>
        <v>59600.987628791539</v>
      </c>
      <c r="R181" s="1366">
        <f t="shared" si="164"/>
        <v>15115.177202841522</v>
      </c>
      <c r="S181" s="1516">
        <f t="shared" si="139"/>
        <v>0.73736344557639288</v>
      </c>
      <c r="T181" s="135" t="str">
        <f t="shared" si="140"/>
        <v>Yes</v>
      </c>
      <c r="U181" s="1528">
        <f t="shared" si="141"/>
        <v>0.73736344557639288</v>
      </c>
      <c r="V181" s="1496">
        <f t="shared" si="142"/>
        <v>68524.946529449153</v>
      </c>
      <c r="W181" s="1493">
        <f t="shared" si="134"/>
        <v>0.18071682020965318</v>
      </c>
      <c r="X181" s="527">
        <f t="shared" si="143"/>
        <v>44485.810425950018</v>
      </c>
      <c r="Y181" s="1511">
        <f t="shared" si="144"/>
        <v>10710.000318926999</v>
      </c>
      <c r="Z181" s="1533">
        <f t="shared" si="145"/>
        <v>2263.2771643110218</v>
      </c>
      <c r="AA181" s="1533">
        <f t="shared" si="146"/>
        <v>0</v>
      </c>
      <c r="AB181" s="1533">
        <f t="shared" si="147"/>
        <v>11065.858620261115</v>
      </c>
      <c r="AC181" s="1533">
        <f t="shared" si="148"/>
        <v>68524.946529449153</v>
      </c>
      <c r="AD181" s="1005">
        <f t="shared" si="149"/>
        <v>0</v>
      </c>
      <c r="AE181" s="649">
        <f t="shared" si="150"/>
        <v>0.64919146499197744</v>
      </c>
      <c r="AF181" s="417">
        <f t="shared" si="151"/>
        <v>0.15629345021559835</v>
      </c>
      <c r="AG181" s="417">
        <f t="shared" si="152"/>
        <v>3.3028514124244665E-2</v>
      </c>
      <c r="AH181" s="417">
        <f t="shared" si="165"/>
        <v>0</v>
      </c>
      <c r="AI181" s="417">
        <f t="shared" si="153"/>
        <v>0.16148657066817954</v>
      </c>
      <c r="AJ181" s="417">
        <f t="shared" si="154"/>
        <v>1</v>
      </c>
      <c r="AK181" s="1499">
        <f t="shared" si="155"/>
        <v>39102.036543650516</v>
      </c>
      <c r="AL181" s="1500">
        <f t="shared" si="156"/>
        <v>5154.527584294955</v>
      </c>
      <c r="AM181" s="1500">
        <f t="shared" si="157"/>
        <v>229.24629800454514</v>
      </c>
      <c r="AN181" s="1500">
        <f t="shared" si="158"/>
        <v>44485.810425950018</v>
      </c>
      <c r="AO181" s="1186">
        <f t="shared" si="159"/>
        <v>0</v>
      </c>
    </row>
    <row r="182" spans="1:41">
      <c r="A182" s="100">
        <f>'Input data'!A122</f>
        <v>2022</v>
      </c>
      <c r="B182" s="1508">
        <f>'Input data'!B122</f>
        <v>60.682333816399378</v>
      </c>
      <c r="C182" s="1509">
        <f>'Input data'!C122</f>
        <v>3203.6482685742712</v>
      </c>
      <c r="D182" s="1509">
        <f>'Input data'!E122</f>
        <v>46761499.391012542</v>
      </c>
      <c r="E182" s="1510">
        <f>'Input data'!J122*C182</f>
        <v>37709.780063956852</v>
      </c>
      <c r="F182" s="1511">
        <f>'Input data'!L122</f>
        <v>84471.279454969394</v>
      </c>
      <c r="G182" s="1512">
        <f>G177*(1-E4)</f>
        <v>34219.854173807704</v>
      </c>
      <c r="H182" s="1511">
        <f t="shared" si="160"/>
        <v>31301.720960877014</v>
      </c>
      <c r="I182" s="1513">
        <f t="shared" si="135"/>
        <v>46761.499391012541</v>
      </c>
      <c r="J182" s="1456">
        <f t="shared" si="161"/>
        <v>0.19172168528933303</v>
      </c>
      <c r="K182" s="1514">
        <f t="shared" si="162"/>
        <v>6087.1289290649838</v>
      </c>
      <c r="L182" s="1514">
        <f t="shared" si="136"/>
        <v>0</v>
      </c>
      <c r="M182" s="1513">
        <f t="shared" si="163"/>
        <v>6087.1289290649838</v>
      </c>
      <c r="N182" s="1456">
        <f>$E$26</f>
        <v>0.5</v>
      </c>
      <c r="O182" s="1513">
        <f t="shared" si="137"/>
        <v>751.91700000000026</v>
      </c>
      <c r="P182" s="1483">
        <f t="shared" si="166"/>
        <v>6839.0459290649842</v>
      </c>
      <c r="Q182" s="1366">
        <f t="shared" si="138"/>
        <v>58682.529205619736</v>
      </c>
      <c r="R182" s="1366">
        <f t="shared" si="164"/>
        <v>24462.675031812032</v>
      </c>
      <c r="S182" s="1516">
        <f t="shared" si="139"/>
        <v>1.1712349666373874</v>
      </c>
      <c r="T182" s="135" t="str">
        <f t="shared" si="140"/>
        <v>No</v>
      </c>
      <c r="U182" s="1528">
        <f t="shared" si="141"/>
        <v>1</v>
      </c>
      <c r="V182" s="1496">
        <f t="shared" si="142"/>
        <v>63585.056170461161</v>
      </c>
      <c r="W182" s="1493">
        <f>(1-V182/F182)</f>
        <v>0.24725828020211793</v>
      </c>
      <c r="X182" s="527">
        <f t="shared" si="143"/>
        <v>37796.305921111496</v>
      </c>
      <c r="Y182" s="1511">
        <f t="shared" si="144"/>
        <v>11984.922562713953</v>
      </c>
      <c r="Z182" s="1533">
        <f t="shared" si="145"/>
        <v>2456.0029912929672</v>
      </c>
      <c r="AA182" s="1533">
        <f t="shared" si="146"/>
        <v>0</v>
      </c>
      <c r="AB182" s="1533">
        <f t="shared" si="147"/>
        <v>11347.824695342748</v>
      </c>
      <c r="AC182" s="1533">
        <f t="shared" si="148"/>
        <v>63585.056170461161</v>
      </c>
      <c r="AD182" s="1005">
        <f t="shared" si="149"/>
        <v>3576.4517473037922</v>
      </c>
      <c r="AE182" s="649">
        <f t="shared" si="150"/>
        <v>0.59442120833841472</v>
      </c>
      <c r="AF182" s="417">
        <f t="shared" si="151"/>
        <v>0.18848646654623266</v>
      </c>
      <c r="AG182" s="417">
        <f t="shared" si="152"/>
        <v>3.862547490260642E-2</v>
      </c>
      <c r="AH182" s="417">
        <f t="shared" si="165"/>
        <v>0</v>
      </c>
      <c r="AI182" s="417">
        <f t="shared" si="153"/>
        <v>0.17846685021274625</v>
      </c>
      <c r="AJ182" s="417">
        <f t="shared" si="154"/>
        <v>1</v>
      </c>
      <c r="AK182" s="1499">
        <f t="shared" si="155"/>
        <v>37796.305921111503</v>
      </c>
      <c r="AL182" s="1500">
        <f t="shared" si="156"/>
        <v>0</v>
      </c>
      <c r="AM182" s="1500">
        <f t="shared" si="157"/>
        <v>0</v>
      </c>
      <c r="AN182" s="1500">
        <f t="shared" si="158"/>
        <v>37796.305921111503</v>
      </c>
      <c r="AO182" s="1186">
        <f t="shared" si="159"/>
        <v>0</v>
      </c>
    </row>
    <row r="183" spans="1:41">
      <c r="A183" s="100">
        <f>'Input data'!A123</f>
        <v>2023</v>
      </c>
      <c r="B183" s="1508">
        <f>'Input data'!B123</f>
        <v>61.381040636574369</v>
      </c>
      <c r="C183" s="1509">
        <f>'Input data'!C123</f>
        <v>3285.3162532788688</v>
      </c>
      <c r="D183" s="1509">
        <f>'Input data'!E123</f>
        <v>47518102.465945646</v>
      </c>
      <c r="E183" s="1510">
        <f>'Input data'!J123*C183</f>
        <v>38671.084640269633</v>
      </c>
      <c r="F183" s="1511">
        <f>'Input data'!L123</f>
        <v>86189.187106215279</v>
      </c>
      <c r="G183" s="1512">
        <f>($G$147-$G$142)/($A$147-$A$142)+G182</f>
        <v>32166.662923379241</v>
      </c>
      <c r="H183" s="1511">
        <f t="shared" si="160"/>
        <v>34616.551488088713</v>
      </c>
      <c r="I183" s="1513">
        <f t="shared" si="135"/>
        <v>47518.102465945645</v>
      </c>
      <c r="J183" s="1456">
        <f t="shared" si="161"/>
        <v>0.21775647462816641</v>
      </c>
      <c r="K183" s="1514">
        <f t="shared" si="162"/>
        <v>7422.7427248919612</v>
      </c>
      <c r="L183" s="1514">
        <f t="shared" si="136"/>
        <v>0</v>
      </c>
      <c r="M183" s="1513">
        <f t="shared" si="163"/>
        <v>7422.7427248919612</v>
      </c>
      <c r="N183" s="1456">
        <f>($N$147-$N$142)/($A$107-$A$102)+N182</f>
        <v>0.5</v>
      </c>
      <c r="O183" s="1513">
        <f t="shared" si="137"/>
        <v>751.91700000000026</v>
      </c>
      <c r="P183" s="1483">
        <f t="shared" si="166"/>
        <v>8174.6597248919616</v>
      </c>
      <c r="Q183" s="1366">
        <f t="shared" si="138"/>
        <v>58608.55468657599</v>
      </c>
      <c r="R183" s="1366">
        <f t="shared" si="164"/>
        <v>26441.891763196749</v>
      </c>
      <c r="S183" s="1516">
        <f t="shared" si="139"/>
        <v>1.2334222185784576</v>
      </c>
      <c r="T183" s="135" t="str">
        <f t="shared" si="140"/>
        <v>No</v>
      </c>
      <c r="U183" s="1528">
        <f t="shared" si="141"/>
        <v>1</v>
      </c>
      <c r="V183" s="1496">
        <f t="shared" si="142"/>
        <v>64751.360411580637</v>
      </c>
      <c r="W183" s="1493">
        <f t="shared" si="134"/>
        <v>0.24872988613079416</v>
      </c>
      <c r="X183" s="527">
        <f t="shared" si="143"/>
        <v>37170.727991941341</v>
      </c>
      <c r="Y183" s="1511">
        <f t="shared" si="144"/>
        <v>13444.083050421268</v>
      </c>
      <c r="Z183" s="1533">
        <f t="shared" si="145"/>
        <v>2499.4438615150179</v>
      </c>
      <c r="AA183" s="1533">
        <f t="shared" si="146"/>
        <v>0</v>
      </c>
      <c r="AB183" s="1533">
        <f t="shared" si="147"/>
        <v>11637.105507703007</v>
      </c>
      <c r="AC183" s="1533">
        <f t="shared" si="148"/>
        <v>64751.360411580637</v>
      </c>
      <c r="AD183" s="1005">
        <f t="shared" si="149"/>
        <v>5004.0650685621004</v>
      </c>
      <c r="AE183" s="649">
        <f t="shared" si="150"/>
        <v>0.57405323618951243</v>
      </c>
      <c r="AF183" s="417">
        <f t="shared" si="151"/>
        <v>0.20762626398837519</v>
      </c>
      <c r="AG183" s="417">
        <f t="shared" si="152"/>
        <v>3.8600638590876583E-2</v>
      </c>
      <c r="AH183" s="417">
        <f t="shared" si="165"/>
        <v>0</v>
      </c>
      <c r="AI183" s="417">
        <f t="shared" si="153"/>
        <v>0.17971986123123579</v>
      </c>
      <c r="AJ183" s="417">
        <f t="shared" si="154"/>
        <v>1</v>
      </c>
      <c r="AK183" s="1499">
        <f t="shared" si="155"/>
        <v>37170.727991941341</v>
      </c>
      <c r="AL183" s="1500">
        <f t="shared" si="156"/>
        <v>0</v>
      </c>
      <c r="AM183" s="1500">
        <f t="shared" si="157"/>
        <v>0</v>
      </c>
      <c r="AN183" s="1500">
        <f t="shared" si="158"/>
        <v>37170.727991941341</v>
      </c>
      <c r="AO183" s="1186">
        <f t="shared" si="159"/>
        <v>0</v>
      </c>
    </row>
    <row r="184" spans="1:41">
      <c r="A184" s="100">
        <f>'Input data'!A124</f>
        <v>2024</v>
      </c>
      <c r="B184" s="1508">
        <f>'Input data'!B124</f>
        <v>62.087792487153699</v>
      </c>
      <c r="C184" s="1509">
        <f>'Input data'!C124</f>
        <v>3372.8712894396804</v>
      </c>
      <c r="D184" s="1509">
        <f>'Input data'!E124</f>
        <v>48058532.430373028</v>
      </c>
      <c r="E184" s="1510">
        <f>'Input data'!J124*C184</f>
        <v>39701.685030925299</v>
      </c>
      <c r="F184" s="1511">
        <f>'Input data'!L124</f>
        <v>87760.217461298336</v>
      </c>
      <c r="G184" s="1512">
        <f t="shared" ref="G184:G186" si="167">($G$147-$G$142)/($A$147-$A$142)+G183</f>
        <v>30113.471672950778</v>
      </c>
      <c r="H184" s="1511">
        <f t="shared" si="160"/>
        <v>37768.276302529499</v>
      </c>
      <c r="I184" s="1513">
        <f t="shared" si="135"/>
        <v>48058.53243037303</v>
      </c>
      <c r="J184" s="1456">
        <f t="shared" si="161"/>
        <v>0.24379126396699979</v>
      </c>
      <c r="K184" s="1514">
        <f t="shared" si="162"/>
        <v>8758.3563743077775</v>
      </c>
      <c r="L184" s="1514">
        <f t="shared" si="136"/>
        <v>0</v>
      </c>
      <c r="M184" s="1513">
        <f t="shared" si="163"/>
        <v>8758.3563743077775</v>
      </c>
      <c r="N184" s="1456">
        <f>($N$147-$N$142)/($A$107-$A$102)+N183</f>
        <v>0.5</v>
      </c>
      <c r="O184" s="1513">
        <f t="shared" si="137"/>
        <v>751.91700000000026</v>
      </c>
      <c r="P184" s="1483">
        <f t="shared" si="166"/>
        <v>9510.273374307777</v>
      </c>
      <c r="Q184" s="1366">
        <f t="shared" si="138"/>
        <v>58371.4746011725</v>
      </c>
      <c r="R184" s="1366">
        <f t="shared" si="164"/>
        <v>28258.002928221722</v>
      </c>
      <c r="S184" s="1516">
        <f t="shared" si="139"/>
        <v>1.2827525512580911</v>
      </c>
      <c r="T184" s="135" t="str">
        <f t="shared" si="140"/>
        <v>No</v>
      </c>
      <c r="U184" s="1528">
        <f t="shared" si="141"/>
        <v>1</v>
      </c>
      <c r="V184" s="1496">
        <f t="shared" si="142"/>
        <v>65731.024924899175</v>
      </c>
      <c r="W184" s="1493">
        <f t="shared" si="134"/>
        <v>0.25101570134684192</v>
      </c>
      <c r="X184" s="527">
        <f t="shared" si="143"/>
        <v>36342.282064773339</v>
      </c>
      <c r="Y184" s="1511">
        <f t="shared" si="144"/>
        <v>14895.487505626652</v>
      </c>
      <c r="Z184" s="1533">
        <f t="shared" si="145"/>
        <v>2546.0161747281622</v>
      </c>
      <c r="AA184" s="1533">
        <f t="shared" si="146"/>
        <v>0</v>
      </c>
      <c r="AB184" s="1533">
        <f t="shared" si="147"/>
        <v>11947.239179771024</v>
      </c>
      <c r="AC184" s="1533">
        <f t="shared" si="148"/>
        <v>65731.024924899175</v>
      </c>
      <c r="AD184" s="1005">
        <f t="shared" si="149"/>
        <v>6228.8103918225606</v>
      </c>
      <c r="AE184" s="649">
        <f t="shared" si="150"/>
        <v>0.55289389000545974</v>
      </c>
      <c r="AF184" s="417">
        <f t="shared" si="151"/>
        <v>0.22661273763257847</v>
      </c>
      <c r="AG184" s="417">
        <f t="shared" si="152"/>
        <v>3.8733857834060963E-2</v>
      </c>
      <c r="AH184" s="417">
        <f t="shared" si="165"/>
        <v>0</v>
      </c>
      <c r="AI184" s="417">
        <f t="shared" si="153"/>
        <v>0.18175951452790085</v>
      </c>
      <c r="AJ184" s="417">
        <f t="shared" si="154"/>
        <v>1</v>
      </c>
      <c r="AK184" s="1499">
        <f t="shared" si="155"/>
        <v>36342.282064773339</v>
      </c>
      <c r="AL184" s="1500">
        <f t="shared" si="156"/>
        <v>0</v>
      </c>
      <c r="AM184" s="1500">
        <f t="shared" si="157"/>
        <v>0</v>
      </c>
      <c r="AN184" s="1500">
        <f t="shared" si="158"/>
        <v>36342.282064773339</v>
      </c>
      <c r="AO184" s="1186">
        <f t="shared" si="159"/>
        <v>0</v>
      </c>
    </row>
    <row r="185" spans="1:41">
      <c r="A185" s="100">
        <f>'Input data'!A125</f>
        <v>2025</v>
      </c>
      <c r="B185" s="1508">
        <f>'Input data'!B125</f>
        <v>62.802682000000026</v>
      </c>
      <c r="C185" s="1509">
        <f>'Input data'!C125</f>
        <v>3469.1978221051486</v>
      </c>
      <c r="D185" s="1509">
        <f>'Input data'!E125</f>
        <v>48067893.250297412</v>
      </c>
      <c r="E185" s="1510">
        <f>'Input data'!J125*C185</f>
        <v>40835.533711122305</v>
      </c>
      <c r="F185" s="1511">
        <f>'Input data'!L125</f>
        <v>88903.426961419726</v>
      </c>
      <c r="G185" s="1512">
        <f t="shared" si="167"/>
        <v>28060.280422522315</v>
      </c>
      <c r="H185" s="1511">
        <f t="shared" si="160"/>
        <v>40480.862680988845</v>
      </c>
      <c r="I185" s="1513">
        <f t="shared" si="135"/>
        <v>48067.893250297413</v>
      </c>
      <c r="J185" s="1456">
        <f t="shared" si="161"/>
        <v>0.26982605330583315</v>
      </c>
      <c r="K185" s="1514">
        <f t="shared" si="162"/>
        <v>10011.49979786419</v>
      </c>
      <c r="L185" s="1514">
        <f t="shared" si="136"/>
        <v>0</v>
      </c>
      <c r="M185" s="1513">
        <f t="shared" si="163"/>
        <v>10011.49979786419</v>
      </c>
      <c r="N185" s="1456">
        <f>($N$147-$N$142)/($A$107-$A$102)+N184</f>
        <v>0.5</v>
      </c>
      <c r="O185" s="1513">
        <f t="shared" si="137"/>
        <v>751.91700000000026</v>
      </c>
      <c r="P185" s="1483">
        <f t="shared" si="166"/>
        <v>10763.416797864189</v>
      </c>
      <c r="Q185" s="1366">
        <f t="shared" si="138"/>
        <v>57777.726305646967</v>
      </c>
      <c r="R185" s="1366">
        <f t="shared" si="164"/>
        <v>29717.445883124652</v>
      </c>
      <c r="S185" s="1516">
        <f t="shared" si="139"/>
        <v>1.3103044107996764</v>
      </c>
      <c r="T185" s="135" t="str">
        <f t="shared" si="140"/>
        <v>No</v>
      </c>
      <c r="U185" s="1528">
        <f t="shared" si="141"/>
        <v>1</v>
      </c>
      <c r="V185" s="1496">
        <f t="shared" si="142"/>
        <v>66223.623979616314</v>
      </c>
      <c r="W185" s="1493">
        <f t="shared" si="134"/>
        <v>0.255106060103234</v>
      </c>
      <c r="X185" s="527">
        <f t="shared" si="143"/>
        <v>35097.923323843563</v>
      </c>
      <c r="Y185" s="1511">
        <f t="shared" si="144"/>
        <v>16240.003561199985</v>
      </c>
      <c r="Z185" s="1533">
        <f t="shared" si="145"/>
        <v>2597.2542262069223</v>
      </c>
      <c r="AA185" s="1533">
        <f t="shared" si="146"/>
        <v>0</v>
      </c>
      <c r="AB185" s="1533">
        <f t="shared" si="147"/>
        <v>12288.442868365841</v>
      </c>
      <c r="AC185" s="1533">
        <f t="shared" si="148"/>
        <v>66223.623979616314</v>
      </c>
      <c r="AD185" s="1005">
        <f t="shared" si="149"/>
        <v>7037.6429013212473</v>
      </c>
      <c r="AE185" s="649">
        <f t="shared" si="150"/>
        <v>0.52999097927118477</v>
      </c>
      <c r="AF185" s="417">
        <f t="shared" si="151"/>
        <v>0.24522976220991274</v>
      </c>
      <c r="AG185" s="417">
        <f t="shared" si="152"/>
        <v>3.9219451762506373E-2</v>
      </c>
      <c r="AH185" s="417">
        <f t="shared" si="165"/>
        <v>0</v>
      </c>
      <c r="AI185" s="417">
        <f t="shared" si="153"/>
        <v>0.18555980675639608</v>
      </c>
      <c r="AJ185" s="417">
        <f t="shared" si="154"/>
        <v>1</v>
      </c>
      <c r="AK185" s="1499">
        <f t="shared" si="155"/>
        <v>35097.923323843563</v>
      </c>
      <c r="AL185" s="1500">
        <f t="shared" si="156"/>
        <v>0</v>
      </c>
      <c r="AM185" s="1500">
        <f t="shared" si="157"/>
        <v>0</v>
      </c>
      <c r="AN185" s="1500">
        <f t="shared" si="158"/>
        <v>35097.923323843563</v>
      </c>
      <c r="AO185" s="1186">
        <f t="shared" si="159"/>
        <v>0</v>
      </c>
    </row>
    <row r="186" spans="1:41">
      <c r="A186" s="100">
        <f>'Input data'!A126</f>
        <v>2026</v>
      </c>
      <c r="B186" s="1508">
        <f>'Input data'!B126</f>
        <v>63.421065342005143</v>
      </c>
      <c r="C186" s="1509">
        <f>'Input data'!C126</f>
        <v>3568.6143300345457</v>
      </c>
      <c r="D186" s="1509">
        <f>'Input data'!E126</f>
        <v>47214250.183632493</v>
      </c>
      <c r="E186" s="1510">
        <f>'Input data'!J126*C186</f>
        <v>42005.754139350713</v>
      </c>
      <c r="F186" s="1511">
        <f>'Input data'!L126</f>
        <v>89220.004322983208</v>
      </c>
      <c r="G186" s="1512">
        <f t="shared" si="167"/>
        <v>26007.089172093853</v>
      </c>
      <c r="H186" s="1511">
        <f t="shared" si="160"/>
        <v>42404.43147845511</v>
      </c>
      <c r="I186" s="1513">
        <f t="shared" si="135"/>
        <v>47214.250183632495</v>
      </c>
      <c r="J186" s="1456">
        <f t="shared" si="161"/>
        <v>0.2958608426446665</v>
      </c>
      <c r="K186" s="1514">
        <f t="shared" si="162"/>
        <v>11062.917515896621</v>
      </c>
      <c r="L186" s="1514">
        <f t="shared" si="136"/>
        <v>0</v>
      </c>
      <c r="M186" s="1513">
        <f t="shared" si="163"/>
        <v>11062.917515896621</v>
      </c>
      <c r="N186" s="1456">
        <f>($N$147-$N$142)/($A$107-$A$102)+N185</f>
        <v>0.5</v>
      </c>
      <c r="O186" s="1513">
        <f t="shared" si="137"/>
        <v>751.91700000000026</v>
      </c>
      <c r="P186" s="1483">
        <f t="shared" si="166"/>
        <v>11814.83451589662</v>
      </c>
      <c r="Q186" s="1366">
        <f t="shared" si="138"/>
        <v>56596.686134652344</v>
      </c>
      <c r="R186" s="1366">
        <f t="shared" si="164"/>
        <v>30589.596962558491</v>
      </c>
      <c r="S186" s="1516">
        <f t="shared" si="139"/>
        <v>1.3099749560178537</v>
      </c>
      <c r="T186" s="135" t="str">
        <f t="shared" si="140"/>
        <v>No</v>
      </c>
      <c r="U186" s="1528">
        <f t="shared" si="141"/>
        <v>1</v>
      </c>
      <c r="V186" s="1496">
        <f t="shared" si="142"/>
        <v>65868.720527797763</v>
      </c>
      <c r="W186" s="1493">
        <f t="shared" si="134"/>
        <v>0.26172699690365431</v>
      </c>
      <c r="X186" s="527">
        <f t="shared" si="143"/>
        <v>33245.402339466884</v>
      </c>
      <c r="Y186" s="1511">
        <f t="shared" si="144"/>
        <v>17332.590555605697</v>
      </c>
      <c r="Z186" s="1533">
        <f t="shared" si="145"/>
        <v>2650.1358986825171</v>
      </c>
      <c r="AA186" s="1533">
        <f t="shared" si="146"/>
        <v>0</v>
      </c>
      <c r="AB186" s="1533">
        <f t="shared" si="147"/>
        <v>12640.591734042664</v>
      </c>
      <c r="AC186" s="1533">
        <f t="shared" si="148"/>
        <v>65868.720527797763</v>
      </c>
      <c r="AD186" s="1005">
        <f t="shared" si="149"/>
        <v>7238.3131673730313</v>
      </c>
      <c r="AE186" s="1456">
        <f t="shared" si="150"/>
        <v>0.50472215147152788</v>
      </c>
      <c r="AF186" s="1506">
        <f t="shared" si="151"/>
        <v>0.26313841253817943</v>
      </c>
      <c r="AG186" s="1506">
        <f t="shared" si="152"/>
        <v>4.0233602193079081E-2</v>
      </c>
      <c r="AH186" s="1506">
        <f t="shared" si="165"/>
        <v>0</v>
      </c>
      <c r="AI186" s="1506">
        <f t="shared" si="153"/>
        <v>0.19190583379721352</v>
      </c>
      <c r="AJ186" s="1506">
        <f t="shared" si="154"/>
        <v>0.99999999999999989</v>
      </c>
      <c r="AK186" s="1557">
        <f t="shared" si="155"/>
        <v>33245.402339466891</v>
      </c>
      <c r="AL186" s="1558">
        <f t="shared" si="156"/>
        <v>0</v>
      </c>
      <c r="AM186" s="1558">
        <f t="shared" si="157"/>
        <v>0</v>
      </c>
      <c r="AN186" s="1558">
        <f t="shared" si="158"/>
        <v>33245.402339466891</v>
      </c>
      <c r="AO186" s="1545">
        <f t="shared" si="159"/>
        <v>0</v>
      </c>
    </row>
    <row r="187" spans="1:41">
      <c r="A187" s="100">
        <f>'Input data'!A127</f>
        <v>2027</v>
      </c>
      <c r="B187" s="1508">
        <f>'Input data'!B127</f>
        <v>64.045537563425796</v>
      </c>
      <c r="C187" s="1509">
        <f>'Input data'!C127</f>
        <v>3674.2774167399657</v>
      </c>
      <c r="D187" s="1509">
        <f>'Input data'!E127</f>
        <v>46342627.412279971</v>
      </c>
      <c r="E187" s="1510">
        <f>'Input data'!J127*C187</f>
        <v>43249.502337186874</v>
      </c>
      <c r="F187" s="1511">
        <f>'Input data'!L127</f>
        <v>89592.12974946684</v>
      </c>
      <c r="G187" s="1512">
        <f>G177*(1-E5)</f>
        <v>23953.89792166539</v>
      </c>
      <c r="H187" s="1511">
        <f t="shared" si="160"/>
        <v>44353.317939097375</v>
      </c>
      <c r="I187" s="1513">
        <f t="shared" si="135"/>
        <v>46342.627412279973</v>
      </c>
      <c r="J187" s="1456">
        <f t="shared" si="161"/>
        <v>0.32189563198349985</v>
      </c>
      <c r="K187" s="1514">
        <f t="shared" si="162"/>
        <v>12065.205420867538</v>
      </c>
      <c r="L187" s="1514">
        <f t="shared" si="136"/>
        <v>0</v>
      </c>
      <c r="M187" s="1513">
        <f t="shared" si="163"/>
        <v>12065.205420867538</v>
      </c>
      <c r="N187" s="1456">
        <f>$C$27</f>
        <v>0.5</v>
      </c>
      <c r="O187" s="1513">
        <f t="shared" si="137"/>
        <v>751.91700000000026</v>
      </c>
      <c r="P187" s="1483">
        <f t="shared" si="166"/>
        <v>12817.122420867538</v>
      </c>
      <c r="Q187" s="1366">
        <f t="shared" si="138"/>
        <v>55490.093439895223</v>
      </c>
      <c r="R187" s="1366">
        <f t="shared" si="164"/>
        <v>31536.195518229833</v>
      </c>
      <c r="S187" s="1516">
        <f t="shared" si="139"/>
        <v>1.310461417370242</v>
      </c>
      <c r="T187" s="135" t="str">
        <f t="shared" si="140"/>
        <v>No</v>
      </c>
      <c r="U187" s="1528">
        <f t="shared" si="141"/>
        <v>1</v>
      </c>
      <c r="V187" s="1496">
        <f t="shared" si="142"/>
        <v>65527.174383199868</v>
      </c>
      <c r="W187" s="1493">
        <f t="shared" si="134"/>
        <v>0.26860568482478986</v>
      </c>
      <c r="X187" s="527">
        <f t="shared" si="143"/>
        <v>31425.138073628248</v>
      </c>
      <c r="Y187" s="1511">
        <f t="shared" si="144"/>
        <v>18380.829093902983</v>
      </c>
      <c r="Z187" s="1533">
        <f t="shared" si="145"/>
        <v>2706.340254078752</v>
      </c>
      <c r="AA187" s="1533">
        <f t="shared" si="146"/>
        <v>0</v>
      </c>
      <c r="AB187" s="1533">
        <f t="shared" si="147"/>
        <v>13014.866961589889</v>
      </c>
      <c r="AC187" s="1533">
        <f t="shared" si="148"/>
        <v>65527.174383199868</v>
      </c>
      <c r="AD187" s="1005">
        <f t="shared" si="149"/>
        <v>7471.2401519628584</v>
      </c>
      <c r="AE187" s="1456">
        <f t="shared" si="150"/>
        <v>0.4795741365232003</v>
      </c>
      <c r="AF187" s="1506">
        <f t="shared" si="151"/>
        <v>0.28050696931341412</v>
      </c>
      <c r="AG187" s="1506">
        <f t="shared" si="152"/>
        <v>4.1301037005688664E-2</v>
      </c>
      <c r="AH187" s="1506">
        <f t="shared" si="165"/>
        <v>0</v>
      </c>
      <c r="AI187" s="1506">
        <f t="shared" si="153"/>
        <v>0.19861785715769692</v>
      </c>
      <c r="AJ187" s="1506">
        <f t="shared" si="154"/>
        <v>1</v>
      </c>
      <c r="AK187" s="1557">
        <f t="shared" si="155"/>
        <v>31425.138073628244</v>
      </c>
      <c r="AL187" s="1558">
        <f t="shared" si="156"/>
        <v>0</v>
      </c>
      <c r="AM187" s="1558">
        <f t="shared" si="157"/>
        <v>0</v>
      </c>
      <c r="AN187" s="1558">
        <f t="shared" si="158"/>
        <v>31425.138073628244</v>
      </c>
      <c r="AO187" s="1545">
        <f t="shared" si="159"/>
        <v>0</v>
      </c>
    </row>
    <row r="188" spans="1:41">
      <c r="A188" s="100">
        <f>'Input data'!A128</f>
        <v>2028</v>
      </c>
      <c r="B188" s="1508">
        <f>'Input data'!B128</f>
        <v>64.676158618096451</v>
      </c>
      <c r="C188" s="1509">
        <f>'Input data'!C128</f>
        <v>3786.9238480374697</v>
      </c>
      <c r="D188" s="1509">
        <f>'Input data'!E128</f>
        <v>47016036.124858685</v>
      </c>
      <c r="E188" s="1510">
        <f>'Input data'!J128*C188</f>
        <v>44575.450691407721</v>
      </c>
      <c r="F188" s="1511">
        <f>'Input data'!L128</f>
        <v>91591.486816266406</v>
      </c>
      <c r="G188" s="1512">
        <f>($G$152-$G$147)/($A$152-$A$147)+G187</f>
        <v>21900.706671236927</v>
      </c>
      <c r="H188" s="1511">
        <f t="shared" si="160"/>
        <v>47799.30972475381</v>
      </c>
      <c r="I188" s="1513">
        <f t="shared" si="135"/>
        <v>47016.036124858685</v>
      </c>
      <c r="J188" s="1456">
        <f t="shared" si="161"/>
        <v>0.34793042132233321</v>
      </c>
      <c r="K188" s="1514">
        <f t="shared" si="162"/>
        <v>13464.578556634431</v>
      </c>
      <c r="L188" s="1514">
        <f t="shared" si="136"/>
        <v>0</v>
      </c>
      <c r="M188" s="1513">
        <f t="shared" si="163"/>
        <v>13464.578556634431</v>
      </c>
      <c r="N188" s="1456">
        <f>N187</f>
        <v>0.5</v>
      </c>
      <c r="O188" s="1513">
        <f t="shared" si="137"/>
        <v>751.91700000000026</v>
      </c>
      <c r="P188" s="1483">
        <f t="shared" si="166"/>
        <v>14216.495556634431</v>
      </c>
      <c r="Q188" s="1366">
        <f t="shared" si="138"/>
        <v>55483.520839356308</v>
      </c>
      <c r="R188" s="1366">
        <f t="shared" si="164"/>
        <v>33582.814168119381</v>
      </c>
      <c r="S188" s="1516">
        <f t="shared" si="139"/>
        <v>1.3527387766753973</v>
      </c>
      <c r="T188" s="135" t="str">
        <f t="shared" si="140"/>
        <v>No</v>
      </c>
      <c r="U188" s="1528">
        <f t="shared" si="141"/>
        <v>1</v>
      </c>
      <c r="V188" s="1496">
        <f t="shared" si="142"/>
        <v>66765.692843940662</v>
      </c>
      <c r="W188" s="1493">
        <f t="shared" si="134"/>
        <v>0.27104914261438484</v>
      </c>
      <c r="X188" s="527">
        <f t="shared" si="143"/>
        <v>30657.726867030564</v>
      </c>
      <c r="Y188" s="1511">
        <f t="shared" si="144"/>
        <v>19927.828492620687</v>
      </c>
      <c r="Z188" s="1533">
        <f t="shared" si="145"/>
        <v>2766.2591931914562</v>
      </c>
      <c r="AA188" s="1533">
        <f t="shared" si="146"/>
        <v>0</v>
      </c>
      <c r="AB188" s="1533">
        <f t="shared" si="147"/>
        <v>13413.878291097961</v>
      </c>
      <c r="AC188" s="1533">
        <f t="shared" si="148"/>
        <v>66765.692843940662</v>
      </c>
      <c r="AD188" s="1005">
        <f t="shared" si="149"/>
        <v>8757.020195793637</v>
      </c>
      <c r="AE188" s="1456">
        <f t="shared" si="150"/>
        <v>0.45918383470820096</v>
      </c>
      <c r="AF188" s="1506">
        <f t="shared" si="151"/>
        <v>0.29847407618760663</v>
      </c>
      <c r="AG188" s="1506">
        <f t="shared" si="152"/>
        <v>4.1432344597357215E-2</v>
      </c>
      <c r="AH188" s="1506">
        <f t="shared" si="165"/>
        <v>0</v>
      </c>
      <c r="AI188" s="1506">
        <f t="shared" si="153"/>
        <v>0.2009097445068353</v>
      </c>
      <c r="AJ188" s="1506">
        <f t="shared" si="154"/>
        <v>1</v>
      </c>
      <c r="AK188" s="1557">
        <f t="shared" si="155"/>
        <v>30657.72686703056</v>
      </c>
      <c r="AL188" s="1558">
        <f t="shared" si="156"/>
        <v>0</v>
      </c>
      <c r="AM188" s="1558">
        <f t="shared" si="157"/>
        <v>0</v>
      </c>
      <c r="AN188" s="1558">
        <f t="shared" si="158"/>
        <v>30657.72686703056</v>
      </c>
      <c r="AO188" s="1545">
        <f t="shared" si="159"/>
        <v>0</v>
      </c>
    </row>
    <row r="189" spans="1:41">
      <c r="A189" s="100">
        <f>'Input data'!A129</f>
        <v>2029</v>
      </c>
      <c r="B189" s="1508">
        <f>'Input data'!B129</f>
        <v>65.31298905018393</v>
      </c>
      <c r="C189" s="1509">
        <f>'Input data'!C129</f>
        <v>3912.6600480250477</v>
      </c>
      <c r="D189" s="1509">
        <f>'Input data'!E129</f>
        <v>47584252.923668914</v>
      </c>
      <c r="E189" s="1510">
        <f>'Input data'!J129*C189</f>
        <v>46055.477226817413</v>
      </c>
      <c r="F189" s="1511">
        <f>'Input data'!L129</f>
        <v>93639.730150486328</v>
      </c>
      <c r="G189" s="1512">
        <f t="shared" ref="G189:G191" si="168">($G$152-$G$147)/($A$152-$A$147)+G188</f>
        <v>19847.515420808464</v>
      </c>
      <c r="H189" s="1511">
        <f t="shared" si="160"/>
        <v>51234.995078415384</v>
      </c>
      <c r="I189" s="1513">
        <f t="shared" si="135"/>
        <v>47584.252923668915</v>
      </c>
      <c r="J189" s="1456">
        <f t="shared" si="161"/>
        <v>0.37396521066116656</v>
      </c>
      <c r="K189" s="1514">
        <f t="shared" si="162"/>
        <v>14866.15200856183</v>
      </c>
      <c r="L189" s="1514">
        <f t="shared" si="136"/>
        <v>0</v>
      </c>
      <c r="M189" s="1513">
        <f t="shared" si="163"/>
        <v>14866.15200856183</v>
      </c>
      <c r="N189" s="1456">
        <f t="shared" ref="N189:N210" si="169">N188</f>
        <v>0.5</v>
      </c>
      <c r="O189" s="1513">
        <f t="shared" si="137"/>
        <v>751.91700000000026</v>
      </c>
      <c r="P189" s="1483">
        <f t="shared" si="166"/>
        <v>15618.06900856183</v>
      </c>
      <c r="Q189" s="1366">
        <f t="shared" si="138"/>
        <v>55464.441490662022</v>
      </c>
      <c r="R189" s="1366">
        <f t="shared" si="164"/>
        <v>35616.926069853558</v>
      </c>
      <c r="S189" s="1516">
        <f t="shared" si="139"/>
        <v>1.3872196844698792</v>
      </c>
      <c r="T189" s="135" t="str">
        <f t="shared" si="140"/>
        <v>No</v>
      </c>
      <c r="U189" s="1528">
        <f t="shared" si="141"/>
        <v>1</v>
      </c>
      <c r="V189" s="1496">
        <f t="shared" si="142"/>
        <v>67964.686414739146</v>
      </c>
      <c r="W189" s="1493">
        <f t="shared" si="134"/>
        <v>0.27418963824954845</v>
      </c>
      <c r="X189" s="527">
        <f t="shared" si="143"/>
        <v>29789.397754914837</v>
      </c>
      <c r="Y189" s="1511">
        <f t="shared" si="144"/>
        <v>21482.892177437967</v>
      </c>
      <c r="Z189" s="1533">
        <f t="shared" si="145"/>
        <v>2833.1408478034955</v>
      </c>
      <c r="AA189" s="1533">
        <f t="shared" si="146"/>
        <v>0</v>
      </c>
      <c r="AB189" s="1533">
        <f t="shared" si="147"/>
        <v>13859.255634582853</v>
      </c>
      <c r="AC189" s="1533">
        <f t="shared" si="148"/>
        <v>67964.686414739146</v>
      </c>
      <c r="AD189" s="1005">
        <f t="shared" si="149"/>
        <v>9941.8823341063726</v>
      </c>
      <c r="AE189" s="1456">
        <f t="shared" si="150"/>
        <v>0.43830699921326444</v>
      </c>
      <c r="AF189" s="1506">
        <f t="shared" si="151"/>
        <v>0.31608903550799117</v>
      </c>
      <c r="AG189" s="1506">
        <f t="shared" si="152"/>
        <v>4.1685483995539882E-2</v>
      </c>
      <c r="AH189" s="1506">
        <f t="shared" si="165"/>
        <v>0</v>
      </c>
      <c r="AI189" s="1506">
        <f t="shared" si="153"/>
        <v>0.20391848128320458</v>
      </c>
      <c r="AJ189" s="1506">
        <f t="shared" si="154"/>
        <v>1</v>
      </c>
      <c r="AK189" s="1557">
        <f t="shared" si="155"/>
        <v>29789.39775491484</v>
      </c>
      <c r="AL189" s="1558">
        <f t="shared" si="156"/>
        <v>0</v>
      </c>
      <c r="AM189" s="1558">
        <f t="shared" si="157"/>
        <v>0</v>
      </c>
      <c r="AN189" s="1558">
        <f t="shared" si="158"/>
        <v>29789.39775491484</v>
      </c>
      <c r="AO189" s="1545">
        <f t="shared" si="159"/>
        <v>0</v>
      </c>
    </row>
    <row r="190" spans="1:41">
      <c r="A190" s="100">
        <f>'Input data'!A130</f>
        <v>2030</v>
      </c>
      <c r="B190" s="1508">
        <f>'Input data'!B130</f>
        <v>65.956090000000003</v>
      </c>
      <c r="C190" s="1509">
        <f>'Input data'!C130</f>
        <v>4038.577780220473</v>
      </c>
      <c r="D190" s="1509">
        <f>'Input data'!E130</f>
        <v>47515343.951691307</v>
      </c>
      <c r="E190" s="1510">
        <f>'Input data'!J130*C190</f>
        <v>47537.640557236606</v>
      </c>
      <c r="F190" s="1511">
        <f>'Input data'!L130</f>
        <v>95052.984508927912</v>
      </c>
      <c r="G190" s="1512">
        <f t="shared" si="168"/>
        <v>17794.324170380001</v>
      </c>
      <c r="H190" s="1511">
        <f t="shared" si="160"/>
        <v>54073.994419871684</v>
      </c>
      <c r="I190" s="1513">
        <f t="shared" si="135"/>
        <v>47515.343951691306</v>
      </c>
      <c r="J190" s="1506">
        <f>$H$19</f>
        <v>0.4</v>
      </c>
      <c r="K190" s="1514">
        <f t="shared" si="162"/>
        <v>16081.67561187842</v>
      </c>
      <c r="L190" s="1514">
        <f t="shared" si="136"/>
        <v>0</v>
      </c>
      <c r="M190" s="1513">
        <f t="shared" si="163"/>
        <v>16081.67561187842</v>
      </c>
      <c r="N190" s="1456">
        <f t="shared" si="169"/>
        <v>0.5</v>
      </c>
      <c r="O190" s="1513">
        <f t="shared" si="137"/>
        <v>751.91700000000026</v>
      </c>
      <c r="P190" s="1483">
        <f t="shared" si="166"/>
        <v>16833.592611878419</v>
      </c>
      <c r="Q190" s="1366">
        <f t="shared" si="138"/>
        <v>55034.725978373266</v>
      </c>
      <c r="R190" s="1366">
        <f t="shared" si="164"/>
        <v>37240.401807993265</v>
      </c>
      <c r="S190" s="1516">
        <f t="shared" si="139"/>
        <v>1.4039461755788696</v>
      </c>
      <c r="T190" s="135" t="str">
        <f t="shared" si="140"/>
        <v>No</v>
      </c>
      <c r="U190" s="1528">
        <f t="shared" si="141"/>
        <v>1</v>
      </c>
      <c r="V190" s="1496">
        <f t="shared" si="142"/>
        <v>68527.46490156943</v>
      </c>
      <c r="W190" s="1493">
        <f t="shared" si="134"/>
        <v>0.279060355068252</v>
      </c>
      <c r="X190" s="527">
        <f t="shared" si="143"/>
        <v>28509.206371014781</v>
      </c>
      <c r="Y190" s="1511">
        <f t="shared" si="144"/>
        <v>22812.863473824244</v>
      </c>
      <c r="Z190" s="1533">
        <f t="shared" si="145"/>
        <v>2900.1190631071054</v>
      </c>
      <c r="AA190" s="1533">
        <f t="shared" si="146"/>
        <v>0</v>
      </c>
      <c r="AB190" s="1533">
        <f t="shared" si="147"/>
        <v>14305.275993623301</v>
      </c>
      <c r="AC190" s="1533">
        <f t="shared" si="148"/>
        <v>68527.46490156943</v>
      </c>
      <c r="AD190" s="1005">
        <f t="shared" si="149"/>
        <v>10714.88220063478</v>
      </c>
      <c r="AE190" s="1456">
        <f t="shared" si="150"/>
        <v>0.41602598917039257</v>
      </c>
      <c r="AF190" s="1506">
        <f t="shared" si="151"/>
        <v>0.33290102744340361</v>
      </c>
      <c r="AG190" s="1506">
        <f t="shared" si="152"/>
        <v>4.232053625904212E-2</v>
      </c>
      <c r="AH190" s="1506">
        <f t="shared" si="165"/>
        <v>0</v>
      </c>
      <c r="AI190" s="1506">
        <f t="shared" si="153"/>
        <v>0.20875244712716171</v>
      </c>
      <c r="AJ190" s="1506">
        <f t="shared" si="154"/>
        <v>1</v>
      </c>
      <c r="AK190" s="1557">
        <f t="shared" si="155"/>
        <v>28509.206371014785</v>
      </c>
      <c r="AL190" s="1558">
        <f t="shared" si="156"/>
        <v>0</v>
      </c>
      <c r="AM190" s="1558">
        <f t="shared" si="157"/>
        <v>0</v>
      </c>
      <c r="AN190" s="1558">
        <f t="shared" si="158"/>
        <v>28509.206371014785</v>
      </c>
      <c r="AO190" s="1545">
        <f t="shared" si="159"/>
        <v>0</v>
      </c>
    </row>
    <row r="191" spans="1:41">
      <c r="A191" s="100">
        <f>'Input data'!A131</f>
        <v>2031</v>
      </c>
      <c r="B191" s="1508">
        <f>'Input data'!B131</f>
        <v>66.518977190687664</v>
      </c>
      <c r="C191" s="1509">
        <f>'Input data'!C131</f>
        <v>4183.320783363688</v>
      </c>
      <c r="D191" s="1509">
        <f>'Input data'!E131</f>
        <v>46577086.636707537</v>
      </c>
      <c r="E191" s="1510">
        <f>'Input data'!J131*C191</f>
        <v>49241.394014777165</v>
      </c>
      <c r="F191" s="1511">
        <f>'Input data'!L131</f>
        <v>95818.480651484701</v>
      </c>
      <c r="G191" s="1512">
        <f t="shared" si="168"/>
        <v>15741.132919951538</v>
      </c>
      <c r="H191" s="1511">
        <f t="shared" si="160"/>
        <v>56224.301835491518</v>
      </c>
      <c r="I191" s="1513">
        <f t="shared" si="135"/>
        <v>46577.086636707536</v>
      </c>
      <c r="J191" s="1506">
        <f>J190</f>
        <v>0.4</v>
      </c>
      <c r="K191" s="1514">
        <f t="shared" si="162"/>
        <v>15764.120301842533</v>
      </c>
      <c r="L191" s="1514">
        <f t="shared" si="136"/>
        <v>0</v>
      </c>
      <c r="M191" s="1513">
        <f t="shared" si="163"/>
        <v>15764.120301842533</v>
      </c>
      <c r="N191" s="1456">
        <f t="shared" si="169"/>
        <v>0.5</v>
      </c>
      <c r="O191" s="1513">
        <f t="shared" si="137"/>
        <v>751.91700000000026</v>
      </c>
      <c r="P191" s="1483">
        <f t="shared" si="166"/>
        <v>16516.037301842534</v>
      </c>
      <c r="Q191" s="1366">
        <f t="shared" si="138"/>
        <v>55449.397453600526</v>
      </c>
      <c r="R191" s="1366">
        <f t="shared" si="164"/>
        <v>39708.264533648988</v>
      </c>
      <c r="S191" s="1516">
        <f t="shared" si="139"/>
        <v>1.4437717523868951</v>
      </c>
      <c r="T191" s="135" t="str">
        <f t="shared" si="140"/>
        <v>No</v>
      </c>
      <c r="U191" s="1528">
        <f t="shared" si="141"/>
        <v>1</v>
      </c>
      <c r="V191" s="1496">
        <f t="shared" si="142"/>
        <v>68315.335179908696</v>
      </c>
      <c r="W191" s="1493">
        <f t="shared" si="134"/>
        <v>0.28703382984762293</v>
      </c>
      <c r="X191" s="527">
        <f t="shared" si="143"/>
        <v>27946.251982024522</v>
      </c>
      <c r="Y191" s="1511">
        <f t="shared" si="144"/>
        <v>22573.993957784067</v>
      </c>
      <c r="Z191" s="1533">
        <f t="shared" si="145"/>
        <v>2977.1108247850489</v>
      </c>
      <c r="AA191" s="1533">
        <f t="shared" si="146"/>
        <v>0</v>
      </c>
      <c r="AB191" s="1533">
        <f t="shared" si="147"/>
        <v>14817.978415315061</v>
      </c>
      <c r="AC191" s="1533">
        <f t="shared" si="148"/>
        <v>68315.335179908696</v>
      </c>
      <c r="AD191" s="1005">
        <f t="shared" si="149"/>
        <v>12205.119062072983</v>
      </c>
      <c r="AE191" s="1456">
        <f t="shared" si="150"/>
        <v>0.40907728708975755</v>
      </c>
      <c r="AF191" s="1506">
        <f t="shared" si="151"/>
        <v>0.33043816440826013</v>
      </c>
      <c r="AG191" s="1506">
        <f t="shared" si="152"/>
        <v>4.3578953641152697E-2</v>
      </c>
      <c r="AH191" s="1506">
        <f t="shared" si="165"/>
        <v>0</v>
      </c>
      <c r="AI191" s="1506">
        <f t="shared" si="153"/>
        <v>0.21690559486082969</v>
      </c>
      <c r="AJ191" s="1506">
        <f t="shared" si="154"/>
        <v>1</v>
      </c>
      <c r="AK191" s="1557">
        <f t="shared" si="155"/>
        <v>27946.251982024518</v>
      </c>
      <c r="AL191" s="1558">
        <f t="shared" si="156"/>
        <v>0</v>
      </c>
      <c r="AM191" s="1558">
        <f t="shared" si="157"/>
        <v>0</v>
      </c>
      <c r="AN191" s="1558">
        <f t="shared" si="158"/>
        <v>27946.251982024518</v>
      </c>
      <c r="AO191" s="1545">
        <f t="shared" si="159"/>
        <v>0</v>
      </c>
    </row>
    <row r="192" spans="1:41">
      <c r="A192" s="100">
        <f>'Input data'!A132</f>
        <v>2032</v>
      </c>
      <c r="B192" s="1508">
        <f>'Input data'!B132</f>
        <v>67.08666821358311</v>
      </c>
      <c r="C192" s="1509">
        <f>'Input data'!C132</f>
        <v>4333.6309583850216</v>
      </c>
      <c r="D192" s="1509">
        <f>'Input data'!E132</f>
        <v>45644546.54822024</v>
      </c>
      <c r="E192" s="1510">
        <f>'Input data'!J132*C192</f>
        <v>51010.678020462306</v>
      </c>
      <c r="F192" s="1511">
        <f>'Input data'!L132</f>
        <v>96655.224568682548</v>
      </c>
      <c r="G192" s="1512">
        <f>G177*(1-E6)</f>
        <v>13687.941669523079</v>
      </c>
      <c r="H192" s="1511">
        <f t="shared" si="160"/>
        <v>58417.576490331732</v>
      </c>
      <c r="I192" s="1513">
        <f t="shared" si="135"/>
        <v>45644.546548220242</v>
      </c>
      <c r="J192" s="1506">
        <f t="shared" ref="J192:J210" si="170">J191</f>
        <v>0.4</v>
      </c>
      <c r="K192" s="1514">
        <f t="shared" si="162"/>
        <v>15448.500000043343</v>
      </c>
      <c r="L192" s="1514">
        <f t="shared" si="136"/>
        <v>0</v>
      </c>
      <c r="M192" s="1513">
        <f t="shared" si="163"/>
        <v>15448.500000043343</v>
      </c>
      <c r="N192" s="1456">
        <f t="shared" si="169"/>
        <v>0.5</v>
      </c>
      <c r="O192" s="1513">
        <f t="shared" si="137"/>
        <v>751.91700000000026</v>
      </c>
      <c r="P192" s="1483">
        <f t="shared" si="166"/>
        <v>16200.417000043342</v>
      </c>
      <c r="Q192" s="1366">
        <f t="shared" si="138"/>
        <v>55905.101159811464</v>
      </c>
      <c r="R192" s="1366">
        <f t="shared" si="164"/>
        <v>42217.159490288381</v>
      </c>
      <c r="S192" s="1516">
        <f t="shared" si="139"/>
        <v>1.4803494977959051</v>
      </c>
      <c r="T192" s="135" t="str">
        <f t="shared" si="140"/>
        <v>No</v>
      </c>
      <c r="U192" s="1528">
        <f t="shared" si="141"/>
        <v>1</v>
      </c>
      <c r="V192" s="1496">
        <f t="shared" si="142"/>
        <v>68136.851337803237</v>
      </c>
      <c r="W192" s="1493">
        <f t="shared" si="134"/>
        <v>0.29505257846268151</v>
      </c>
      <c r="X192" s="527">
        <f t="shared" si="143"/>
        <v>27386.727928932145</v>
      </c>
      <c r="Y192" s="1511">
        <f t="shared" si="144"/>
        <v>22342.658896830115</v>
      </c>
      <c r="Z192" s="1533">
        <f t="shared" si="145"/>
        <v>3057.0638789686905</v>
      </c>
      <c r="AA192" s="1533">
        <f t="shared" si="146"/>
        <v>0</v>
      </c>
      <c r="AB192" s="1533">
        <f t="shared" si="147"/>
        <v>15350.400633072279</v>
      </c>
      <c r="AC192" s="1533">
        <f t="shared" si="148"/>
        <v>68136.851337803237</v>
      </c>
      <c r="AD192" s="1005">
        <f t="shared" si="149"/>
        <v>13698.786259409066</v>
      </c>
      <c r="AE192" s="1456">
        <f t="shared" si="150"/>
        <v>0.40193709264838928</v>
      </c>
      <c r="AF192" s="1506">
        <f t="shared" si="151"/>
        <v>0.32790859069876199</v>
      </c>
      <c r="AG192" s="1506">
        <f t="shared" si="152"/>
        <v>4.4866526981304618E-2</v>
      </c>
      <c r="AH192" s="1506">
        <f t="shared" si="165"/>
        <v>0</v>
      </c>
      <c r="AI192" s="1506">
        <f t="shared" si="153"/>
        <v>0.22528778967154403</v>
      </c>
      <c r="AJ192" s="1506">
        <f t="shared" si="154"/>
        <v>1</v>
      </c>
      <c r="AK192" s="1557">
        <f t="shared" si="155"/>
        <v>27386.727928932145</v>
      </c>
      <c r="AL192" s="1558">
        <f t="shared" si="156"/>
        <v>0</v>
      </c>
      <c r="AM192" s="1558">
        <f t="shared" si="157"/>
        <v>0</v>
      </c>
      <c r="AN192" s="1558">
        <f t="shared" si="158"/>
        <v>27386.727928932145</v>
      </c>
      <c r="AO192" s="1545">
        <f t="shared" si="159"/>
        <v>0</v>
      </c>
    </row>
    <row r="193" spans="1:41">
      <c r="A193" s="100">
        <f>'Input data'!A133</f>
        <v>2033</v>
      </c>
      <c r="B193" s="1508">
        <f>'Input data'!B133</f>
        <v>67.659204065895452</v>
      </c>
      <c r="C193" s="1509">
        <f>'Input data'!C133</f>
        <v>4488.9741986919034</v>
      </c>
      <c r="D193" s="1509">
        <f>'Input data'!E133</f>
        <v>44106865.137795135</v>
      </c>
      <c r="E193" s="1510">
        <f>'Input data'!J133*C193</f>
        <v>52839.205666227208</v>
      </c>
      <c r="F193" s="1511">
        <f>'Input data'!L133</f>
        <v>96946.07080402234</v>
      </c>
      <c r="G193" s="1512">
        <f>G192</f>
        <v>13687.941669523079</v>
      </c>
      <c r="H193" s="1511">
        <f t="shared" si="160"/>
        <v>58023.758075178484</v>
      </c>
      <c r="I193" s="1513">
        <f t="shared" si="135"/>
        <v>44106.865137795132</v>
      </c>
      <c r="J193" s="1506">
        <f t="shared" si="170"/>
        <v>0.4</v>
      </c>
      <c r="K193" s="1514">
        <f t="shared" si="162"/>
        <v>14928.068249364791</v>
      </c>
      <c r="L193" s="1514">
        <f t="shared" si="136"/>
        <v>0</v>
      </c>
      <c r="M193" s="1513">
        <f t="shared" si="163"/>
        <v>14928.068249364791</v>
      </c>
      <c r="N193" s="1456">
        <f t="shared" si="169"/>
        <v>0.5</v>
      </c>
      <c r="O193" s="1513">
        <f t="shared" si="137"/>
        <v>751.91700000000026</v>
      </c>
      <c r="P193" s="1483">
        <f t="shared" si="166"/>
        <v>15679.98524936479</v>
      </c>
      <c r="Q193" s="1366">
        <f t="shared" si="138"/>
        <v>56031.714495336768</v>
      </c>
      <c r="R193" s="1366">
        <f t="shared" si="164"/>
        <v>42343.772825813692</v>
      </c>
      <c r="S193" s="1516">
        <f t="shared" si="139"/>
        <v>1.4321006573190509</v>
      </c>
      <c r="T193" s="135" t="str">
        <f t="shared" si="140"/>
        <v>No</v>
      </c>
      <c r="U193" s="1528">
        <f t="shared" si="141"/>
        <v>1</v>
      </c>
      <c r="V193" s="1496">
        <f t="shared" si="142"/>
        <v>67378.475391362663</v>
      </c>
      <c r="W193" s="1493">
        <f t="shared" si="134"/>
        <v>0.30499013696419874</v>
      </c>
      <c r="X193" s="527">
        <f t="shared" si="143"/>
        <v>26464.11908267708</v>
      </c>
      <c r="Y193" s="1511">
        <f t="shared" si="144"/>
        <v>21874.011427676909</v>
      </c>
      <c r="Z193" s="1533">
        <f t="shared" si="145"/>
        <v>3139.6941234451924</v>
      </c>
      <c r="AA193" s="1533">
        <f t="shared" si="146"/>
        <v>0</v>
      </c>
      <c r="AB193" s="1533">
        <f t="shared" si="147"/>
        <v>15900.650757563475</v>
      </c>
      <c r="AC193" s="1533">
        <f t="shared" si="148"/>
        <v>67378.475391362663</v>
      </c>
      <c r="AD193" s="1005">
        <f t="shared" si="149"/>
        <v>12776.177413154001</v>
      </c>
      <c r="AE193" s="1456">
        <f t="shared" si="150"/>
        <v>0.39276814930825149</v>
      </c>
      <c r="AF193" s="1506">
        <f t="shared" si="151"/>
        <v>0.32464390594508713</v>
      </c>
      <c r="AG193" s="1506">
        <f t="shared" si="152"/>
        <v>4.6597880186640052E-2</v>
      </c>
      <c r="AH193" s="1506">
        <f t="shared" si="165"/>
        <v>0</v>
      </c>
      <c r="AI193" s="1506">
        <f t="shared" si="153"/>
        <v>0.2359900645600212</v>
      </c>
      <c r="AJ193" s="1506">
        <f t="shared" si="154"/>
        <v>0.99999999999999978</v>
      </c>
      <c r="AK193" s="1557">
        <f t="shared" si="155"/>
        <v>26464.119082677076</v>
      </c>
      <c r="AL193" s="1558">
        <f t="shared" si="156"/>
        <v>0</v>
      </c>
      <c r="AM193" s="1558">
        <f t="shared" si="157"/>
        <v>0</v>
      </c>
      <c r="AN193" s="1558">
        <f t="shared" si="158"/>
        <v>26464.119082677076</v>
      </c>
      <c r="AO193" s="1545">
        <f t="shared" si="159"/>
        <v>0</v>
      </c>
    </row>
    <row r="194" spans="1:41">
      <c r="A194" s="100">
        <f>'Input data'!A134</f>
        <v>2034</v>
      </c>
      <c r="B194" s="1508">
        <f>'Input data'!B134</f>
        <v>68.236626094715163</v>
      </c>
      <c r="C194" s="1509">
        <f>'Input data'!C134</f>
        <v>4648.7470334265818</v>
      </c>
      <c r="D194" s="1509">
        <f>'Input data'!E134</f>
        <v>43027121.811283164</v>
      </c>
      <c r="E194" s="1510">
        <f>'Input data'!J134*C194</f>
        <v>54719.873565116424</v>
      </c>
      <c r="F194" s="1511">
        <f>'Input data'!L134</f>
        <v>97746.995376399587</v>
      </c>
      <c r="G194" s="1512">
        <f t="shared" ref="G194:G210" si="171">G193</f>
        <v>13687.941669523079</v>
      </c>
      <c r="H194" s="1511">
        <f t="shared" si="160"/>
        <v>58089.611138924665</v>
      </c>
      <c r="I194" s="1513">
        <f t="shared" si="135"/>
        <v>43027.121811283163</v>
      </c>
      <c r="J194" s="1506">
        <f t="shared" si="170"/>
        <v>0.4</v>
      </c>
      <c r="K194" s="1514">
        <f t="shared" si="162"/>
        <v>14562.626678770039</v>
      </c>
      <c r="L194" s="1514">
        <f t="shared" si="136"/>
        <v>0</v>
      </c>
      <c r="M194" s="1513">
        <f t="shared" si="163"/>
        <v>14562.626678770039</v>
      </c>
      <c r="N194" s="1456">
        <f t="shared" si="169"/>
        <v>0.5</v>
      </c>
      <c r="O194" s="1513">
        <f t="shared" si="137"/>
        <v>751.91700000000026</v>
      </c>
      <c r="P194" s="1483">
        <f t="shared" si="166"/>
        <v>15314.543678770038</v>
      </c>
      <c r="Q194" s="1366">
        <f t="shared" si="138"/>
        <v>56463.009129677703</v>
      </c>
      <c r="R194" s="1366">
        <f t="shared" si="164"/>
        <v>42775.06746015462</v>
      </c>
      <c r="S194" s="1516">
        <f t="shared" si="139"/>
        <v>1.395746268061506</v>
      </c>
      <c r="T194" s="135" t="str">
        <f t="shared" si="140"/>
        <v>No</v>
      </c>
      <c r="U194" s="1528">
        <f t="shared" si="141"/>
        <v>1</v>
      </c>
      <c r="V194" s="1496">
        <f t="shared" si="142"/>
        <v>67100.259333491791</v>
      </c>
      <c r="W194" s="1493">
        <f t="shared" si="134"/>
        <v>0.31353123361894419</v>
      </c>
      <c r="X194" s="527">
        <f t="shared" si="143"/>
        <v>25816.273086769896</v>
      </c>
      <c r="Y194" s="1511">
        <f t="shared" si="144"/>
        <v>21592.714486641176</v>
      </c>
      <c r="Z194" s="1533">
        <f t="shared" si="145"/>
        <v>3224.6805597313769</v>
      </c>
      <c r="AA194" s="1533">
        <f t="shared" si="146"/>
        <v>0</v>
      </c>
      <c r="AB194" s="1533">
        <f t="shared" si="147"/>
        <v>16466.591200349339</v>
      </c>
      <c r="AC194" s="1533">
        <f t="shared" si="148"/>
        <v>67100.259333491791</v>
      </c>
      <c r="AD194" s="1005">
        <f t="shared" si="149"/>
        <v>12128.331417246816</v>
      </c>
      <c r="AE194" s="1456">
        <f t="shared" si="150"/>
        <v>0.3847417780974835</v>
      </c>
      <c r="AF194" s="1506">
        <f t="shared" si="151"/>
        <v>0.32179777993590541</v>
      </c>
      <c r="AG194" s="1506">
        <f t="shared" si="152"/>
        <v>4.8057646747750205E-2</v>
      </c>
      <c r="AH194" s="1506">
        <f t="shared" si="165"/>
        <v>0</v>
      </c>
      <c r="AI194" s="1506">
        <f t="shared" si="153"/>
        <v>0.2454027952188608</v>
      </c>
      <c r="AJ194" s="1506">
        <f t="shared" si="154"/>
        <v>0.99999999999999989</v>
      </c>
      <c r="AK194" s="1557">
        <f t="shared" si="155"/>
        <v>25816.273086769899</v>
      </c>
      <c r="AL194" s="1558">
        <f t="shared" si="156"/>
        <v>0</v>
      </c>
      <c r="AM194" s="1558">
        <f t="shared" si="157"/>
        <v>0</v>
      </c>
      <c r="AN194" s="1558">
        <f t="shared" si="158"/>
        <v>25816.273086769899</v>
      </c>
      <c r="AO194" s="1545">
        <f t="shared" si="159"/>
        <v>0</v>
      </c>
    </row>
    <row r="195" spans="1:41">
      <c r="A195" s="100">
        <f>'Input data'!A135</f>
        <v>2035</v>
      </c>
      <c r="B195" s="1508">
        <f>'Input data'!B135</f>
        <v>68.818976000000006</v>
      </c>
      <c r="C195" s="1509">
        <f>'Input data'!C135</f>
        <v>4799.4403595911344</v>
      </c>
      <c r="D195" s="1509">
        <f>'Input data'!E135</f>
        <v>42456998.900165863</v>
      </c>
      <c r="E195" s="1510">
        <f>'Input data'!J135*C195</f>
        <v>56493.667599409811</v>
      </c>
      <c r="F195" s="1511">
        <f>'Input data'!L135</f>
        <v>98950.666499575673</v>
      </c>
      <c r="G195" s="1512">
        <f t="shared" si="171"/>
        <v>13687.941669523079</v>
      </c>
      <c r="H195" s="1511">
        <f t="shared" si="160"/>
        <v>58572.393649536883</v>
      </c>
      <c r="I195" s="1513">
        <f t="shared" si="135"/>
        <v>42456.998900165861</v>
      </c>
      <c r="J195" s="1506">
        <f t="shared" si="170"/>
        <v>0.4</v>
      </c>
      <c r="K195" s="1514">
        <f t="shared" si="162"/>
        <v>14369.667290223681</v>
      </c>
      <c r="L195" s="1514">
        <f t="shared" si="136"/>
        <v>0</v>
      </c>
      <c r="M195" s="1513">
        <f t="shared" si="163"/>
        <v>14369.667290223681</v>
      </c>
      <c r="N195" s="1456">
        <f t="shared" si="169"/>
        <v>0.5</v>
      </c>
      <c r="O195" s="1513">
        <f t="shared" si="137"/>
        <v>751.91700000000026</v>
      </c>
      <c r="P195" s="1483">
        <f t="shared" si="166"/>
        <v>15121.58429022368</v>
      </c>
      <c r="Q195" s="1366">
        <f t="shared" si="138"/>
        <v>57138.751028836283</v>
      </c>
      <c r="R195" s="1366">
        <f t="shared" si="164"/>
        <v>43450.809359313207</v>
      </c>
      <c r="S195" s="1516">
        <f t="shared" si="139"/>
        <v>1.3722224709332889</v>
      </c>
      <c r="T195" s="135" t="str">
        <f t="shared" si="140"/>
        <v>No</v>
      </c>
      <c r="U195" s="1528">
        <f t="shared" si="141"/>
        <v>1</v>
      </c>
      <c r="V195" s="1496">
        <f t="shared" si="142"/>
        <v>67286.114810838917</v>
      </c>
      <c r="W195" s="1493">
        <f t="shared" si="134"/>
        <v>0.32000341997567583</v>
      </c>
      <c r="X195" s="527">
        <f t="shared" si="143"/>
        <v>25474.199340099516</v>
      </c>
      <c r="Y195" s="1511">
        <f t="shared" si="144"/>
        <v>21506.707451342954</v>
      </c>
      <c r="Z195" s="1533">
        <f t="shared" si="145"/>
        <v>3304.8374198390679</v>
      </c>
      <c r="AA195" s="1533">
        <f t="shared" si="146"/>
        <v>0</v>
      </c>
      <c r="AB195" s="1533">
        <f t="shared" si="147"/>
        <v>17000.37059955738</v>
      </c>
      <c r="AC195" s="1533">
        <f t="shared" si="148"/>
        <v>67286.114810838917</v>
      </c>
      <c r="AD195" s="1005">
        <f t="shared" si="149"/>
        <v>11786.257670576437</v>
      </c>
      <c r="AE195" s="1456">
        <f t="shared" si="150"/>
        <v>0.37859518879511755</v>
      </c>
      <c r="AF195" s="1506">
        <f t="shared" si="151"/>
        <v>0.31963069218373868</v>
      </c>
      <c r="AG195" s="1506">
        <f t="shared" si="152"/>
        <v>4.9116187331218919E-2</v>
      </c>
      <c r="AH195" s="1506">
        <f t="shared" si="165"/>
        <v>0</v>
      </c>
      <c r="AI195" s="1506">
        <f t="shared" si="153"/>
        <v>0.25265793168992484</v>
      </c>
      <c r="AJ195" s="1506">
        <f t="shared" si="154"/>
        <v>1</v>
      </c>
      <c r="AK195" s="1557">
        <f t="shared" si="155"/>
        <v>25474.199340099512</v>
      </c>
      <c r="AL195" s="1558">
        <f t="shared" si="156"/>
        <v>0</v>
      </c>
      <c r="AM195" s="1558">
        <f t="shared" si="157"/>
        <v>0</v>
      </c>
      <c r="AN195" s="1558">
        <f t="shared" si="158"/>
        <v>25474.199340099512</v>
      </c>
      <c r="AO195" s="1545">
        <f t="shared" si="159"/>
        <v>0</v>
      </c>
    </row>
    <row r="196" spans="1:41">
      <c r="A196" s="100">
        <f>'Input data'!A136</f>
        <v>2036</v>
      </c>
      <c r="B196" s="1508">
        <f>'Input data'!B136</f>
        <v>69.322810489383542</v>
      </c>
      <c r="C196" s="1509">
        <f>'Input data'!C136</f>
        <v>4956.2842542859398</v>
      </c>
      <c r="D196" s="1509">
        <f>'Input data'!E136</f>
        <v>41219839.691941068</v>
      </c>
      <c r="E196" s="1510">
        <f>'Input data'!J136*C196</f>
        <v>58339.859277607895</v>
      </c>
      <c r="F196" s="1511">
        <f>'Input data'!L136</f>
        <v>99559.698969548961</v>
      </c>
      <c r="G196" s="1512">
        <f t="shared" si="171"/>
        <v>13687.941669523079</v>
      </c>
      <c r="H196" s="1511">
        <f t="shared" si="160"/>
        <v>58470.736722214337</v>
      </c>
      <c r="I196" s="1513">
        <f t="shared" si="135"/>
        <v>41219.839691941066</v>
      </c>
      <c r="J196" s="1506">
        <f t="shared" si="170"/>
        <v>0.4</v>
      </c>
      <c r="K196" s="1514">
        <f t="shared" si="162"/>
        <v>13950.947958482186</v>
      </c>
      <c r="L196" s="1514">
        <f t="shared" si="136"/>
        <v>0</v>
      </c>
      <c r="M196" s="1513">
        <f t="shared" si="163"/>
        <v>13950.947958482186</v>
      </c>
      <c r="N196" s="1456">
        <f t="shared" si="169"/>
        <v>0.5</v>
      </c>
      <c r="O196" s="1513">
        <f t="shared" si="137"/>
        <v>751.91700000000026</v>
      </c>
      <c r="P196" s="1483">
        <f t="shared" si="166"/>
        <v>14702.864958482185</v>
      </c>
      <c r="Q196" s="1366">
        <f t="shared" si="138"/>
        <v>57455.813433255229</v>
      </c>
      <c r="R196" s="1366">
        <f t="shared" si="164"/>
        <v>43767.871763732153</v>
      </c>
      <c r="S196" s="1516">
        <f t="shared" si="139"/>
        <v>1.3374890798358698</v>
      </c>
      <c r="T196" s="135" t="str">
        <f t="shared" si="140"/>
        <v>No</v>
      </c>
      <c r="U196" s="1528">
        <f t="shared" si="141"/>
        <v>1</v>
      </c>
      <c r="V196" s="1496">
        <f t="shared" si="142"/>
        <v>66835.78935145837</v>
      </c>
      <c r="W196" s="1493">
        <f t="shared" si="134"/>
        <v>0.32868630537040322</v>
      </c>
      <c r="X196" s="527">
        <f t="shared" si="143"/>
        <v>24731.903815164638</v>
      </c>
      <c r="Y196" s="1511">
        <f t="shared" si="144"/>
        <v>21159.683365953329</v>
      </c>
      <c r="Z196" s="1533">
        <f t="shared" si="145"/>
        <v>3388.2658930553844</v>
      </c>
      <c r="AA196" s="1533">
        <f t="shared" si="146"/>
        <v>0</v>
      </c>
      <c r="AB196" s="1533">
        <f t="shared" si="147"/>
        <v>17555.936277285022</v>
      </c>
      <c r="AC196" s="1533">
        <f t="shared" si="148"/>
        <v>66835.78935145837</v>
      </c>
      <c r="AD196" s="1005">
        <f t="shared" si="149"/>
        <v>11043.962145641559</v>
      </c>
      <c r="AE196" s="1456">
        <f t="shared" si="150"/>
        <v>0.37003982529645973</v>
      </c>
      <c r="AF196" s="1506">
        <f t="shared" si="151"/>
        <v>0.3165921068828017</v>
      </c>
      <c r="AG196" s="1506">
        <f t="shared" si="152"/>
        <v>5.0695382308392704E-2</v>
      </c>
      <c r="AH196" s="1506">
        <f t="shared" si="165"/>
        <v>0</v>
      </c>
      <c r="AI196" s="1506">
        <f t="shared" si="153"/>
        <v>0.2626726855123459</v>
      </c>
      <c r="AJ196" s="1506">
        <f t="shared" si="154"/>
        <v>1</v>
      </c>
      <c r="AK196" s="1557">
        <f t="shared" si="155"/>
        <v>24731.903815164635</v>
      </c>
      <c r="AL196" s="1558">
        <f t="shared" si="156"/>
        <v>0</v>
      </c>
      <c r="AM196" s="1558">
        <f t="shared" si="157"/>
        <v>0</v>
      </c>
      <c r="AN196" s="1558">
        <f t="shared" si="158"/>
        <v>24731.903815164635</v>
      </c>
      <c r="AO196" s="1545">
        <f t="shared" si="159"/>
        <v>0</v>
      </c>
    </row>
    <row r="197" spans="1:41">
      <c r="A197" s="100">
        <f>'Input data'!A137</f>
        <v>2037</v>
      </c>
      <c r="B197" s="1508">
        <f>'Input data'!B137</f>
        <v>69.830333629884052</v>
      </c>
      <c r="C197" s="1509">
        <f>'Input data'!C137</f>
        <v>5124.0082229631989</v>
      </c>
      <c r="D197" s="1509">
        <f>'Input data'!E137</f>
        <v>38725570.23065158</v>
      </c>
      <c r="E197" s="1510">
        <f>'Input data'!J137*C197</f>
        <v>60314.119071454799</v>
      </c>
      <c r="F197" s="1511">
        <f>'Input data'!L137</f>
        <v>99039.689302106388</v>
      </c>
      <c r="G197" s="1512">
        <f t="shared" si="171"/>
        <v>13687.941669523079</v>
      </c>
      <c r="H197" s="1511">
        <f t="shared" si="160"/>
        <v>57262.828231638967</v>
      </c>
      <c r="I197" s="1513">
        <f t="shared" si="135"/>
        <v>38725.570230651581</v>
      </c>
      <c r="J197" s="1506">
        <f t="shared" si="170"/>
        <v>0.4</v>
      </c>
      <c r="K197" s="1514">
        <f t="shared" si="162"/>
        <v>13106.756818755741</v>
      </c>
      <c r="L197" s="1514">
        <f t="shared" si="136"/>
        <v>0</v>
      </c>
      <c r="M197" s="1513">
        <f t="shared" si="163"/>
        <v>13106.756818755741</v>
      </c>
      <c r="N197" s="1456">
        <f t="shared" si="169"/>
        <v>0.5</v>
      </c>
      <c r="O197" s="1513">
        <f t="shared" si="137"/>
        <v>751.91700000000026</v>
      </c>
      <c r="P197" s="1483">
        <f t="shared" si="166"/>
        <v>13858.67381875574</v>
      </c>
      <c r="Q197" s="1366">
        <f t="shared" si="138"/>
        <v>57092.0960824063</v>
      </c>
      <c r="R197" s="1366">
        <f t="shared" si="164"/>
        <v>43404.154412883217</v>
      </c>
      <c r="S197" s="1516">
        <f t="shared" si="139"/>
        <v>1.2819939703804801</v>
      </c>
      <c r="T197" s="135" t="str">
        <f t="shared" si="140"/>
        <v>No</v>
      </c>
      <c r="U197" s="1528">
        <f t="shared" si="141"/>
        <v>1</v>
      </c>
      <c r="V197" s="1496">
        <f t="shared" si="142"/>
        <v>65182.935358091054</v>
      </c>
      <c r="W197" s="1493">
        <f t="shared" si="134"/>
        <v>0.34185036506667699</v>
      </c>
      <c r="X197" s="527">
        <f t="shared" si="143"/>
        <v>23235.342138390948</v>
      </c>
      <c r="Y197" s="1511">
        <f t="shared" si="144"/>
        <v>20320.070635986754</v>
      </c>
      <c r="Z197" s="1533">
        <f t="shared" si="145"/>
        <v>3477.4816999935711</v>
      </c>
      <c r="AA197" s="1533">
        <f t="shared" si="146"/>
        <v>0</v>
      </c>
      <c r="AB197" s="1533">
        <f t="shared" si="147"/>
        <v>18150.040883719772</v>
      </c>
      <c r="AC197" s="1533">
        <f t="shared" si="148"/>
        <v>65182.935358091054</v>
      </c>
      <c r="AD197" s="1005">
        <f t="shared" si="149"/>
        <v>9547.4004688678688</v>
      </c>
      <c r="AE197" s="1456">
        <f t="shared" si="150"/>
        <v>0.35646357456509947</v>
      </c>
      <c r="AF197" s="1506">
        <f t="shared" si="151"/>
        <v>0.31173911583385694</v>
      </c>
      <c r="AG197" s="1506">
        <f t="shared" si="152"/>
        <v>5.3349571952989942E-2</v>
      </c>
      <c r="AH197" s="1506">
        <f t="shared" si="165"/>
        <v>0</v>
      </c>
      <c r="AI197" s="1506">
        <f t="shared" si="153"/>
        <v>0.27844773764805358</v>
      </c>
      <c r="AJ197" s="1506">
        <f t="shared" si="154"/>
        <v>1</v>
      </c>
      <c r="AK197" s="1557">
        <f t="shared" si="155"/>
        <v>23235.342138390952</v>
      </c>
      <c r="AL197" s="1558">
        <f t="shared" si="156"/>
        <v>0</v>
      </c>
      <c r="AM197" s="1558">
        <f t="shared" si="157"/>
        <v>0</v>
      </c>
      <c r="AN197" s="1558">
        <f t="shared" si="158"/>
        <v>23235.342138390952</v>
      </c>
      <c r="AO197" s="1545">
        <f t="shared" si="159"/>
        <v>0</v>
      </c>
    </row>
    <row r="198" spans="1:41">
      <c r="A198" s="100">
        <f>'Input data'!A138</f>
        <v>2038</v>
      </c>
      <c r="B198" s="1508">
        <f>'Input data'!B138</f>
        <v>70.341572426693446</v>
      </c>
      <c r="C198" s="1509">
        <f>'Input data'!C138</f>
        <v>5299.6292724366804</v>
      </c>
      <c r="D198" s="1509">
        <f>'Input data'!E138</f>
        <v>36022455.593038395</v>
      </c>
      <c r="E198" s="1510">
        <f>'Input data'!J138*C198</f>
        <v>62381.334506810177</v>
      </c>
      <c r="F198" s="1511">
        <f>'Input data'!L138</f>
        <v>98403.790099848557</v>
      </c>
      <c r="G198" s="1512">
        <f t="shared" si="171"/>
        <v>13687.941669523079</v>
      </c>
      <c r="H198" s="1511">
        <f t="shared" si="160"/>
        <v>55912.267121976605</v>
      </c>
      <c r="I198" s="1513">
        <f t="shared" si="135"/>
        <v>36022.455593038394</v>
      </c>
      <c r="J198" s="1506">
        <f t="shared" si="170"/>
        <v>0.4</v>
      </c>
      <c r="K198" s="1514">
        <f t="shared" si="162"/>
        <v>12191.881556819049</v>
      </c>
      <c r="L198" s="1514">
        <f t="shared" si="136"/>
        <v>0</v>
      </c>
      <c r="M198" s="1513">
        <f t="shared" si="163"/>
        <v>12191.881556819049</v>
      </c>
      <c r="N198" s="1456">
        <f t="shared" si="169"/>
        <v>0.5</v>
      </c>
      <c r="O198" s="1513">
        <f t="shared" si="137"/>
        <v>751.91700000000026</v>
      </c>
      <c r="P198" s="1483">
        <f t="shared" si="166"/>
        <v>12943.798556819049</v>
      </c>
      <c r="Q198" s="1366">
        <f t="shared" si="138"/>
        <v>56656.410234680632</v>
      </c>
      <c r="R198" s="1366">
        <f t="shared" si="164"/>
        <v>42968.468565157556</v>
      </c>
      <c r="S198" s="1516">
        <f t="shared" si="139"/>
        <v>1.22616630888268</v>
      </c>
      <c r="T198" s="135" t="str">
        <f t="shared" si="140"/>
        <v>No</v>
      </c>
      <c r="U198" s="1528">
        <f t="shared" si="141"/>
        <v>1</v>
      </c>
      <c r="V198" s="1496">
        <f t="shared" si="142"/>
        <v>63360.853220990975</v>
      </c>
      <c r="W198" s="1493">
        <f t="shared" si="134"/>
        <v>0.35611369077654575</v>
      </c>
      <c r="X198" s="527">
        <f t="shared" si="143"/>
        <v>21613.473355823036</v>
      </c>
      <c r="Y198" s="1511">
        <f t="shared" si="144"/>
        <v>19404.363550477319</v>
      </c>
      <c r="Z198" s="1533">
        <f t="shared" si="145"/>
        <v>3570.8981256104553</v>
      </c>
      <c r="AA198" s="1533">
        <f t="shared" si="146"/>
        <v>0</v>
      </c>
      <c r="AB198" s="1533">
        <f t="shared" si="147"/>
        <v>18772.118189080171</v>
      </c>
      <c r="AC198" s="1533">
        <f t="shared" si="148"/>
        <v>63360.853220990975</v>
      </c>
      <c r="AD198" s="1005">
        <f t="shared" si="149"/>
        <v>7925.5316862999571</v>
      </c>
      <c r="AE198" s="1456">
        <f t="shared" si="150"/>
        <v>0.34111714500496426</v>
      </c>
      <c r="AF198" s="1506">
        <f t="shared" si="151"/>
        <v>0.30625161379690513</v>
      </c>
      <c r="AG198" s="1506">
        <f t="shared" si="152"/>
        <v>5.6358113000085731E-2</v>
      </c>
      <c r="AH198" s="1506">
        <f t="shared" si="165"/>
        <v>0</v>
      </c>
      <c r="AI198" s="1506">
        <f t="shared" si="153"/>
        <v>0.29627312819804497</v>
      </c>
      <c r="AJ198" s="1506">
        <f t="shared" si="154"/>
        <v>1</v>
      </c>
      <c r="AK198" s="1557">
        <f t="shared" si="155"/>
        <v>21613.473355823036</v>
      </c>
      <c r="AL198" s="1558">
        <f t="shared" si="156"/>
        <v>0</v>
      </c>
      <c r="AM198" s="1558">
        <f t="shared" si="157"/>
        <v>0</v>
      </c>
      <c r="AN198" s="1558">
        <f t="shared" si="158"/>
        <v>21613.473355823036</v>
      </c>
      <c r="AO198" s="1545">
        <f t="shared" si="159"/>
        <v>0</v>
      </c>
    </row>
    <row r="199" spans="1:41">
      <c r="A199" s="100">
        <f>'Input data'!A139</f>
        <v>2039</v>
      </c>
      <c r="B199" s="1508">
        <f>'Input data'!B139</f>
        <v>70.856554082712819</v>
      </c>
      <c r="C199" s="1509">
        <f>'Input data'!C139</f>
        <v>5473.1256649722955</v>
      </c>
      <c r="D199" s="1509">
        <f>'Input data'!E139</f>
        <v>33319340.955425207</v>
      </c>
      <c r="E199" s="1510">
        <f>'Input data'!J139*C199</f>
        <v>64423.540846559081</v>
      </c>
      <c r="F199" s="1511">
        <f>'Input data'!L139</f>
        <v>97742.881801984287</v>
      </c>
      <c r="G199" s="1512">
        <f t="shared" si="171"/>
        <v>13687.941669523079</v>
      </c>
      <c r="H199" s="1511">
        <f t="shared" si="160"/>
        <v>54547.355615197026</v>
      </c>
      <c r="I199" s="1513">
        <f t="shared" si="135"/>
        <v>33319.340955425207</v>
      </c>
      <c r="J199" s="1506">
        <f t="shared" si="170"/>
        <v>0.4</v>
      </c>
      <c r="K199" s="1514">
        <f t="shared" si="162"/>
        <v>11277.00629488236</v>
      </c>
      <c r="L199" s="1514">
        <f t="shared" si="136"/>
        <v>0</v>
      </c>
      <c r="M199" s="1513">
        <f t="shared" si="163"/>
        <v>11277.00629488236</v>
      </c>
      <c r="N199" s="1456">
        <f t="shared" si="169"/>
        <v>0.5</v>
      </c>
      <c r="O199" s="1513">
        <f t="shared" si="137"/>
        <v>751.91700000000026</v>
      </c>
      <c r="P199" s="1483">
        <f t="shared" si="166"/>
        <v>12028.923294882359</v>
      </c>
      <c r="Q199" s="1366">
        <f t="shared" si="138"/>
        <v>56206.373989837739</v>
      </c>
      <c r="R199" s="1366">
        <f t="shared" si="164"/>
        <v>42518.432320314663</v>
      </c>
      <c r="S199" s="1516">
        <f t="shared" si="139"/>
        <v>1.1740633174056778</v>
      </c>
      <c r="T199" s="135" t="str">
        <f t="shared" si="140"/>
        <v>No</v>
      </c>
      <c r="U199" s="1528">
        <f t="shared" si="141"/>
        <v>1</v>
      </c>
      <c r="V199" s="1496">
        <f t="shared" si="142"/>
        <v>61528.112385401677</v>
      </c>
      <c r="W199" s="1493">
        <f t="shared" si="134"/>
        <v>0.3705105553358814</v>
      </c>
      <c r="X199" s="527">
        <f t="shared" si="143"/>
        <v>19991.604573255125</v>
      </c>
      <c r="Y199" s="1511">
        <f t="shared" si="144"/>
        <v>18486.653783078473</v>
      </c>
      <c r="Z199" s="1533">
        <f t="shared" si="145"/>
        <v>3663.1844027776374</v>
      </c>
      <c r="AA199" s="1533">
        <f t="shared" si="146"/>
        <v>0</v>
      </c>
      <c r="AB199" s="1533">
        <f t="shared" si="147"/>
        <v>19386.669626290448</v>
      </c>
      <c r="AC199" s="1533">
        <f t="shared" si="148"/>
        <v>61528.112385401677</v>
      </c>
      <c r="AD199" s="1005">
        <f t="shared" si="149"/>
        <v>6303.6629037320454</v>
      </c>
      <c r="AE199" s="1456">
        <f t="shared" si="150"/>
        <v>0.32491821702624485</v>
      </c>
      <c r="AF199" s="1506">
        <f t="shared" si="151"/>
        <v>0.30045865322961973</v>
      </c>
      <c r="AG199" s="1506">
        <f t="shared" si="152"/>
        <v>5.9536759064410597E-2</v>
      </c>
      <c r="AH199" s="1506">
        <f t="shared" si="165"/>
        <v>0</v>
      </c>
      <c r="AI199" s="1506">
        <f t="shared" si="153"/>
        <v>0.31508637067972495</v>
      </c>
      <c r="AJ199" s="1506">
        <f t="shared" si="154"/>
        <v>1.0000000000000002</v>
      </c>
      <c r="AK199" s="1557">
        <f t="shared" si="155"/>
        <v>19991.604573255121</v>
      </c>
      <c r="AL199" s="1558">
        <f t="shared" si="156"/>
        <v>0</v>
      </c>
      <c r="AM199" s="1558">
        <f t="shared" si="157"/>
        <v>0</v>
      </c>
      <c r="AN199" s="1558">
        <f t="shared" si="158"/>
        <v>19991.604573255121</v>
      </c>
      <c r="AO199" s="1545">
        <f t="shared" si="159"/>
        <v>0</v>
      </c>
    </row>
    <row r="200" spans="1:41">
      <c r="A200" s="100">
        <f>'Input data'!A140</f>
        <v>2040</v>
      </c>
      <c r="B200" s="1508">
        <f>'Input data'!B140</f>
        <v>71.375305999999995</v>
      </c>
      <c r="C200" s="1509">
        <f>'Input data'!C140</f>
        <v>5650.0998146930788</v>
      </c>
      <c r="D200" s="1509">
        <f>'Input data'!E140</f>
        <v>30616226.317812026</v>
      </c>
      <c r="E200" s="1510">
        <f>'Input data'!J140*C200</f>
        <v>66506.683471309996</v>
      </c>
      <c r="F200" s="1511">
        <f>'Input data'!L140</f>
        <v>97122.90978912203</v>
      </c>
      <c r="G200" s="1512">
        <f t="shared" si="171"/>
        <v>13687.941669523079</v>
      </c>
      <c r="H200" s="1511">
        <f t="shared" si="160"/>
        <v>53205.93364020728</v>
      </c>
      <c r="I200" s="1513">
        <f t="shared" si="135"/>
        <v>30616.226317812027</v>
      </c>
      <c r="J200" s="1506">
        <f t="shared" si="170"/>
        <v>0.4</v>
      </c>
      <c r="K200" s="1514">
        <f t="shared" si="162"/>
        <v>10362.13103294567</v>
      </c>
      <c r="L200" s="1514">
        <f t="shared" si="136"/>
        <v>0</v>
      </c>
      <c r="M200" s="1513">
        <f t="shared" si="163"/>
        <v>10362.13103294567</v>
      </c>
      <c r="N200" s="1456">
        <f t="shared" si="169"/>
        <v>0.5</v>
      </c>
      <c r="O200" s="1513">
        <f t="shared" si="137"/>
        <v>751.91700000000026</v>
      </c>
      <c r="P200" s="1483">
        <f t="shared" si="166"/>
        <v>11114.04803294567</v>
      </c>
      <c r="Q200" s="1366">
        <f t="shared" si="138"/>
        <v>55779.827276784687</v>
      </c>
      <c r="R200" s="1366">
        <f t="shared" si="164"/>
        <v>42091.885607261604</v>
      </c>
      <c r="S200" s="1516">
        <f t="shared" si="139"/>
        <v>1.1251478928594441</v>
      </c>
      <c r="T200" s="135" t="str">
        <f t="shared" si="140"/>
        <v>No</v>
      </c>
      <c r="U200" s="1528">
        <f t="shared" si="141"/>
        <v>1</v>
      </c>
      <c r="V200" s="1496">
        <f t="shared" si="142"/>
        <v>59712.818303024556</v>
      </c>
      <c r="W200" s="1493">
        <f t="shared" si="134"/>
        <v>0.38518297657395228</v>
      </c>
      <c r="X200" s="527">
        <f t="shared" si="143"/>
        <v>18369.735790687217</v>
      </c>
      <c r="Y200" s="1511">
        <f t="shared" si="144"/>
        <v>17572.222117290472</v>
      </c>
      <c r="Z200" s="1533">
        <f t="shared" si="145"/>
        <v>3757.3205700711787</v>
      </c>
      <c r="AA200" s="1533">
        <f t="shared" si="146"/>
        <v>0</v>
      </c>
      <c r="AB200" s="1533">
        <f t="shared" si="147"/>
        <v>20013.539824975691</v>
      </c>
      <c r="AC200" s="1533">
        <f t="shared" si="148"/>
        <v>59712.818303024556</v>
      </c>
      <c r="AD200" s="1005">
        <f t="shared" si="149"/>
        <v>4681.7941211641373</v>
      </c>
      <c r="AE200" s="1456">
        <f t="shared" si="150"/>
        <v>0.30763471416583194</v>
      </c>
      <c r="AF200" s="1506">
        <f t="shared" si="151"/>
        <v>0.2942788938233788</v>
      </c>
      <c r="AG200" s="1506">
        <f t="shared" si="152"/>
        <v>6.2923182607190126E-2</v>
      </c>
      <c r="AH200" s="1506">
        <f t="shared" si="165"/>
        <v>0</v>
      </c>
      <c r="AI200" s="1506">
        <f t="shared" si="153"/>
        <v>0.33516320940359923</v>
      </c>
      <c r="AJ200" s="1506">
        <f t="shared" si="154"/>
        <v>1</v>
      </c>
      <c r="AK200" s="1557">
        <f t="shared" si="155"/>
        <v>18369.735790687213</v>
      </c>
      <c r="AL200" s="1558">
        <f t="shared" si="156"/>
        <v>0</v>
      </c>
      <c r="AM200" s="1558">
        <f t="shared" si="157"/>
        <v>0</v>
      </c>
      <c r="AN200" s="1558">
        <f t="shared" si="158"/>
        <v>18369.735790687213</v>
      </c>
      <c r="AO200" s="1545">
        <f t="shared" si="159"/>
        <v>0</v>
      </c>
    </row>
    <row r="201" spans="1:41">
      <c r="A201" s="100">
        <f>'Input data'!A141</f>
        <v>2041</v>
      </c>
      <c r="B201" s="1508">
        <f>'Input data'!B141</f>
        <v>71.818612994947316</v>
      </c>
      <c r="C201" s="1509">
        <f>'Input data'!C141</f>
        <v>5833.433358340184</v>
      </c>
      <c r="D201" s="1509">
        <f>'Input data'!E141</f>
        <v>27637545.123285081</v>
      </c>
      <c r="E201" s="1510">
        <f>'Input data'!J141*C201</f>
        <v>68664.681799995087</v>
      </c>
      <c r="F201" s="1511">
        <f>'Input data'!L141</f>
        <v>96302.226923280192</v>
      </c>
      <c r="G201" s="1512">
        <f t="shared" si="171"/>
        <v>13687.941669523079</v>
      </c>
      <c r="H201" s="1511">
        <f t="shared" si="160"/>
        <v>51648.858342584819</v>
      </c>
      <c r="I201" s="1513">
        <f t="shared" si="135"/>
        <v>27637.545123285083</v>
      </c>
      <c r="J201" s="1506">
        <f t="shared" si="170"/>
        <v>0.4</v>
      </c>
      <c r="K201" s="1514">
        <f t="shared" si="162"/>
        <v>9353.9896466539758</v>
      </c>
      <c r="L201" s="1514">
        <f t="shared" si="136"/>
        <v>0</v>
      </c>
      <c r="M201" s="1513">
        <f t="shared" si="163"/>
        <v>9353.9896466539758</v>
      </c>
      <c r="N201" s="1456">
        <f t="shared" si="169"/>
        <v>0.5</v>
      </c>
      <c r="O201" s="1513">
        <f t="shared" si="137"/>
        <v>751.91700000000026</v>
      </c>
      <c r="P201" s="1483">
        <f t="shared" si="166"/>
        <v>10105.906646653975</v>
      </c>
      <c r="Q201" s="1366">
        <f t="shared" si="138"/>
        <v>55230.893365453921</v>
      </c>
      <c r="R201" s="1366">
        <f t="shared" si="164"/>
        <v>41542.951695930838</v>
      </c>
      <c r="S201" s="1516">
        <f t="shared" si="139"/>
        <v>1.0748954142748812</v>
      </c>
      <c r="T201" s="135" t="str">
        <f t="shared" si="140"/>
        <v>No</v>
      </c>
      <c r="U201" s="1528">
        <f t="shared" si="141"/>
        <v>1</v>
      </c>
      <c r="V201" s="1496">
        <f t="shared" si="142"/>
        <v>57653.86063179731</v>
      </c>
      <c r="W201" s="1493">
        <f t="shared" si="134"/>
        <v>0.40132370274544493</v>
      </c>
      <c r="X201" s="527">
        <f t="shared" si="143"/>
        <v>16582.52707397105</v>
      </c>
      <c r="Y201" s="1511">
        <f t="shared" si="144"/>
        <v>16553.558134366689</v>
      </c>
      <c r="Z201" s="1533">
        <f t="shared" si="145"/>
        <v>3854.8394289695575</v>
      </c>
      <c r="AA201" s="1533">
        <f t="shared" si="146"/>
        <v>0</v>
      </c>
      <c r="AB201" s="1533">
        <f t="shared" si="147"/>
        <v>20662.935994490013</v>
      </c>
      <c r="AC201" s="1533">
        <f t="shared" si="148"/>
        <v>57653.86063179731</v>
      </c>
      <c r="AD201" s="1005">
        <f t="shared" si="149"/>
        <v>2894.5854044479711</v>
      </c>
      <c r="AE201" s="1456">
        <f t="shared" si="150"/>
        <v>0.28762214519985568</v>
      </c>
      <c r="AF201" s="1506">
        <f t="shared" si="151"/>
        <v>0.28711968206404992</v>
      </c>
      <c r="AG201" s="1506">
        <f t="shared" si="152"/>
        <v>6.6861774506103644E-2</v>
      </c>
      <c r="AH201" s="1506">
        <f t="shared" si="165"/>
        <v>0</v>
      </c>
      <c r="AI201" s="1506">
        <f t="shared" si="153"/>
        <v>0.35839639822999075</v>
      </c>
      <c r="AJ201" s="1506">
        <f t="shared" si="154"/>
        <v>1</v>
      </c>
      <c r="AK201" s="1557">
        <f t="shared" si="155"/>
        <v>16582.527073971047</v>
      </c>
      <c r="AL201" s="1558">
        <f t="shared" si="156"/>
        <v>0</v>
      </c>
      <c r="AM201" s="1558">
        <f t="shared" si="157"/>
        <v>0</v>
      </c>
      <c r="AN201" s="1558">
        <f t="shared" si="158"/>
        <v>16582.527073971047</v>
      </c>
      <c r="AO201" s="1545">
        <f t="shared" si="159"/>
        <v>0</v>
      </c>
    </row>
    <row r="202" spans="1:41">
      <c r="A202" s="100">
        <f>'Input data'!A142</f>
        <v>2042</v>
      </c>
      <c r="B202" s="1508">
        <f>'Input data'!B142</f>
        <v>72.264673338395411</v>
      </c>
      <c r="C202" s="1509">
        <f>'Input data'!C142</f>
        <v>6025.8165210195993</v>
      </c>
      <c r="D202" s="1509">
        <f>'Input data'!E142</f>
        <v>24658863.928758133</v>
      </c>
      <c r="E202" s="1510">
        <f>'Input data'!J142*C202</f>
        <v>70929.202166919684</v>
      </c>
      <c r="F202" s="1511">
        <f>'Input data'!L142</f>
        <v>95588.066095677816</v>
      </c>
      <c r="G202" s="1512">
        <f t="shared" si="171"/>
        <v>13687.941669523079</v>
      </c>
      <c r="H202" s="1511">
        <f t="shared" si="160"/>
        <v>50152.906148913331</v>
      </c>
      <c r="I202" s="1513">
        <f t="shared" si="135"/>
        <v>24658.863928758132</v>
      </c>
      <c r="J202" s="1506">
        <f t="shared" si="170"/>
        <v>0.4</v>
      </c>
      <c r="K202" s="1514">
        <f t="shared" si="162"/>
        <v>8345.8482603622761</v>
      </c>
      <c r="L202" s="1514">
        <f t="shared" si="136"/>
        <v>0</v>
      </c>
      <c r="M202" s="1513">
        <f t="shared" si="163"/>
        <v>8345.8482603622761</v>
      </c>
      <c r="N202" s="1456">
        <f t="shared" si="169"/>
        <v>0.5</v>
      </c>
      <c r="O202" s="1513">
        <f t="shared" si="137"/>
        <v>751.91700000000026</v>
      </c>
      <c r="P202" s="1483">
        <f t="shared" si="166"/>
        <v>9097.7652603622755</v>
      </c>
      <c r="Q202" s="1366">
        <f t="shared" si="138"/>
        <v>54743.082558074129</v>
      </c>
      <c r="R202" s="1366">
        <f t="shared" si="164"/>
        <v>41055.140888551046</v>
      </c>
      <c r="S202" s="1516">
        <f t="shared" si="139"/>
        <v>1.0277206174083977</v>
      </c>
      <c r="T202" s="135" t="str">
        <f t="shared" si="140"/>
        <v>No</v>
      </c>
      <c r="U202" s="1528">
        <f t="shared" si="141"/>
        <v>1</v>
      </c>
      <c r="V202" s="1496">
        <f t="shared" si="142"/>
        <v>55640.30189485856</v>
      </c>
      <c r="W202" s="1493">
        <f t="shared" si="134"/>
        <v>0.41791581138208178</v>
      </c>
      <c r="X202" s="527">
        <f t="shared" si="143"/>
        <v>14795.318357254879</v>
      </c>
      <c r="Y202" s="1511">
        <f t="shared" si="144"/>
        <v>15543.424238262607</v>
      </c>
      <c r="Z202" s="1533">
        <f t="shared" si="145"/>
        <v>3957.1719651903718</v>
      </c>
      <c r="AA202" s="1533">
        <f t="shared" si="146"/>
        <v>0</v>
      </c>
      <c r="AB202" s="1533">
        <f t="shared" si="147"/>
        <v>21344.387334150706</v>
      </c>
      <c r="AC202" s="1533">
        <f t="shared" si="148"/>
        <v>55640.30189485856</v>
      </c>
      <c r="AD202" s="1005">
        <f t="shared" si="149"/>
        <v>1107.3766877317994</v>
      </c>
      <c r="AE202" s="1456">
        <f t="shared" si="150"/>
        <v>0.26591010209134108</v>
      </c>
      <c r="AF202" s="1506">
        <f t="shared" si="151"/>
        <v>0.27935549788414965</v>
      </c>
      <c r="AG202" s="1506">
        <f t="shared" si="152"/>
        <v>7.112060557593837E-2</v>
      </c>
      <c r="AH202" s="1506">
        <f t="shared" si="165"/>
        <v>0</v>
      </c>
      <c r="AI202" s="1506">
        <f t="shared" si="153"/>
        <v>0.38361379444857097</v>
      </c>
      <c r="AJ202" s="1506">
        <f t="shared" si="154"/>
        <v>1</v>
      </c>
      <c r="AK202" s="1557">
        <f t="shared" si="155"/>
        <v>14795.318357254877</v>
      </c>
      <c r="AL202" s="1558">
        <f t="shared" si="156"/>
        <v>0</v>
      </c>
      <c r="AM202" s="1558">
        <f t="shared" si="157"/>
        <v>0</v>
      </c>
      <c r="AN202" s="1558">
        <f t="shared" si="158"/>
        <v>14795.318357254877</v>
      </c>
      <c r="AO202" s="1545">
        <f t="shared" si="159"/>
        <v>0</v>
      </c>
    </row>
    <row r="203" spans="1:41">
      <c r="A203" s="100">
        <f>'Input data'!A143</f>
        <v>2043</v>
      </c>
      <c r="B203" s="1508">
        <f>'Input data'!B143</f>
        <v>72.713504131197794</v>
      </c>
      <c r="C203" s="1509">
        <f>'Input data'!C143</f>
        <v>6229.3040338992396</v>
      </c>
      <c r="D203" s="1509">
        <f>'Input data'!E143</f>
        <v>21680182.734231193</v>
      </c>
      <c r="E203" s="1510">
        <f>'Input data'!J143*C203</f>
        <v>73324.430579390755</v>
      </c>
      <c r="F203" s="1511">
        <f>'Input data'!L143</f>
        <v>95004.613313621943</v>
      </c>
      <c r="G203" s="1512">
        <f t="shared" si="171"/>
        <v>13687.941669523079</v>
      </c>
      <c r="H203" s="1511">
        <f t="shared" si="160"/>
        <v>48731.95516238366</v>
      </c>
      <c r="I203" s="1513">
        <f t="shared" si="135"/>
        <v>21680.182734231192</v>
      </c>
      <c r="J203" s="1506">
        <f t="shared" si="170"/>
        <v>0.4</v>
      </c>
      <c r="K203" s="1514">
        <f t="shared" si="162"/>
        <v>7337.7068740705818</v>
      </c>
      <c r="L203" s="1514">
        <f t="shared" si="136"/>
        <v>0</v>
      </c>
      <c r="M203" s="1513">
        <f t="shared" si="163"/>
        <v>7337.7068740705818</v>
      </c>
      <c r="N203" s="1456">
        <f t="shared" si="169"/>
        <v>0.5</v>
      </c>
      <c r="O203" s="1513">
        <f t="shared" si="137"/>
        <v>751.91700000000026</v>
      </c>
      <c r="P203" s="1483">
        <f t="shared" si="166"/>
        <v>8089.6238740705821</v>
      </c>
      <c r="Q203" s="1366">
        <f t="shared" si="138"/>
        <v>54330.272957836161</v>
      </c>
      <c r="R203" s="1366">
        <f t="shared" si="164"/>
        <v>40642.331288313086</v>
      </c>
      <c r="S203" s="1516">
        <f t="shared" si="139"/>
        <v>0.9835480048862838</v>
      </c>
      <c r="T203" s="135" t="str">
        <f t="shared" si="140"/>
        <v>Yes</v>
      </c>
      <c r="U203" s="1528">
        <f t="shared" si="141"/>
        <v>0.9835480048862838</v>
      </c>
      <c r="V203" s="1496">
        <f t="shared" si="142"/>
        <v>54362.282025308872</v>
      </c>
      <c r="W203" s="1493">
        <f t="shared" si="134"/>
        <v>0.42779323940983505</v>
      </c>
      <c r="X203" s="527">
        <f t="shared" si="143"/>
        <v>13687.941669523074</v>
      </c>
      <c r="Y203" s="1511">
        <f t="shared" si="144"/>
        <v>14543.757199486579</v>
      </c>
      <c r="Z203" s="1533">
        <f t="shared" si="145"/>
        <v>4065.4111322371223</v>
      </c>
      <c r="AA203" s="1533">
        <f t="shared" si="146"/>
        <v>0</v>
      </c>
      <c r="AB203" s="1533">
        <f t="shared" si="147"/>
        <v>22065.172024062096</v>
      </c>
      <c r="AC203" s="1533">
        <f t="shared" si="148"/>
        <v>54362.282025308872</v>
      </c>
      <c r="AD203" s="1005">
        <f t="shared" si="149"/>
        <v>0</v>
      </c>
      <c r="AE203" s="1456">
        <f t="shared" si="150"/>
        <v>0.25179115297533911</v>
      </c>
      <c r="AF203" s="1506">
        <f t="shared" si="151"/>
        <v>0.26753397130598006</v>
      </c>
      <c r="AG203" s="1506">
        <f t="shared" si="152"/>
        <v>7.4783673178849111E-2</v>
      </c>
      <c r="AH203" s="1506">
        <f t="shared" si="165"/>
        <v>0</v>
      </c>
      <c r="AI203" s="1506">
        <f t="shared" si="153"/>
        <v>0.40589120253983169</v>
      </c>
      <c r="AJ203" s="1506">
        <f t="shared" si="154"/>
        <v>1</v>
      </c>
      <c r="AK203" s="1557">
        <f t="shared" si="155"/>
        <v>13008.109640538712</v>
      </c>
      <c r="AL203" s="1558">
        <f t="shared" si="156"/>
        <v>643.83483117070909</v>
      </c>
      <c r="AM203" s="1558">
        <f t="shared" si="157"/>
        <v>35.997197813651205</v>
      </c>
      <c r="AN203" s="1558">
        <f t="shared" si="158"/>
        <v>13687.941669523072</v>
      </c>
      <c r="AO203" s="1545">
        <f t="shared" si="159"/>
        <v>0</v>
      </c>
    </row>
    <row r="204" spans="1:41">
      <c r="A204" s="100">
        <f>'Input data'!A144</f>
        <v>2044</v>
      </c>
      <c r="B204" s="1508">
        <f>'Input data'!B144</f>
        <v>73.165122580420132</v>
      </c>
      <c r="C204" s="1509">
        <f>'Input data'!C144</f>
        <v>6443.2712061240654</v>
      </c>
      <c r="D204" s="1509">
        <f>'Input data'!E144</f>
        <v>18701501.539704241</v>
      </c>
      <c r="E204" s="1510">
        <f>'Input data'!J144*C204</f>
        <v>75843.013872273834</v>
      </c>
      <c r="F204" s="1511">
        <f>'Input data'!L144</f>
        <v>94544.515411978078</v>
      </c>
      <c r="G204" s="1512">
        <f t="shared" si="171"/>
        <v>13687.941669523079</v>
      </c>
      <c r="H204" s="1511">
        <f t="shared" si="160"/>
        <v>47381.786084489009</v>
      </c>
      <c r="I204" s="1513">
        <f t="shared" si="135"/>
        <v>18701.501539704241</v>
      </c>
      <c r="J204" s="1506">
        <f t="shared" si="170"/>
        <v>0.4</v>
      </c>
      <c r="K204" s="1514">
        <f t="shared" si="162"/>
        <v>6329.565487778882</v>
      </c>
      <c r="L204" s="1514">
        <f t="shared" si="136"/>
        <v>0</v>
      </c>
      <c r="M204" s="1513">
        <f t="shared" si="163"/>
        <v>6329.565487778882</v>
      </c>
      <c r="N204" s="1456">
        <f t="shared" si="169"/>
        <v>0.5</v>
      </c>
      <c r="O204" s="1513">
        <f t="shared" si="137"/>
        <v>751.91700000000026</v>
      </c>
      <c r="P204" s="1483">
        <f t="shared" si="166"/>
        <v>7081.4824877788824</v>
      </c>
      <c r="Q204" s="1366">
        <f t="shared" si="138"/>
        <v>53988.2452662332</v>
      </c>
      <c r="R204" s="1366">
        <f t="shared" si="164"/>
        <v>40300.303596710117</v>
      </c>
      <c r="S204" s="1516">
        <f t="shared" si="139"/>
        <v>0.94231484831163415</v>
      </c>
      <c r="T204" s="135" t="str">
        <f t="shared" si="140"/>
        <v>Yes</v>
      </c>
      <c r="U204" s="1528">
        <f t="shared" si="141"/>
        <v>0.94231484831163415</v>
      </c>
      <c r="V204" s="1496">
        <f t="shared" si="142"/>
        <v>54244.211815267961</v>
      </c>
      <c r="W204" s="1493">
        <f>(1-V204/F204)</f>
        <v>0.42625744519501096</v>
      </c>
      <c r="X204" s="527">
        <f t="shared" si="143"/>
        <v>13687.941669523078</v>
      </c>
      <c r="Y204" s="1511">
        <f t="shared" si="144"/>
        <v>13553.96819024264</v>
      </c>
      <c r="Z204" s="1533">
        <f t="shared" si="145"/>
        <v>4179.2246442763708</v>
      </c>
      <c r="AA204" s="1533">
        <f t="shared" si="146"/>
        <v>0</v>
      </c>
      <c r="AB204" s="1533">
        <f t="shared" si="147"/>
        <v>22823.077311225876</v>
      </c>
      <c r="AC204" s="1533">
        <f t="shared" si="148"/>
        <v>54244.211815267961</v>
      </c>
      <c r="AD204" s="1005">
        <f t="shared" si="149"/>
        <v>0</v>
      </c>
      <c r="AE204" s="1456">
        <f t="shared" si="150"/>
        <v>0.25233921208290783</v>
      </c>
      <c r="AF204" s="1506">
        <f t="shared" si="151"/>
        <v>0.24986939134449077</v>
      </c>
      <c r="AG204" s="1506">
        <f t="shared" si="152"/>
        <v>7.7044619221475291E-2</v>
      </c>
      <c r="AH204" s="1506">
        <f t="shared" si="165"/>
        <v>0</v>
      </c>
      <c r="AI204" s="1506">
        <f t="shared" si="153"/>
        <v>0.42074677735112614</v>
      </c>
      <c r="AJ204" s="1506">
        <f t="shared" si="154"/>
        <v>1</v>
      </c>
      <c r="AK204" s="1557">
        <f t="shared" si="155"/>
        <v>11220.900923822546</v>
      </c>
      <c r="AL204" s="1558">
        <f t="shared" si="156"/>
        <v>2334.9996457501493</v>
      </c>
      <c r="AM204" s="1558">
        <f t="shared" si="157"/>
        <v>132.04109995038385</v>
      </c>
      <c r="AN204" s="1558">
        <f t="shared" si="158"/>
        <v>13687.941669523079</v>
      </c>
      <c r="AO204" s="1545">
        <f t="shared" si="159"/>
        <v>0</v>
      </c>
    </row>
    <row r="205" spans="1:41">
      <c r="A205" s="100">
        <f>'Input data'!A145</f>
        <v>2045</v>
      </c>
      <c r="B205" s="1508">
        <f>'Input data'!B145</f>
        <v>73.619545999999971</v>
      </c>
      <c r="C205" s="1509">
        <f>'Input data'!C145</f>
        <v>6671.9888838459592</v>
      </c>
      <c r="D205" s="1509">
        <f>'Input data'!E145</f>
        <v>15722820.345177298</v>
      </c>
      <c r="E205" s="1510">
        <f>'Input data'!J145*C205</f>
        <v>78535.223690759914</v>
      </c>
      <c r="F205" s="1511">
        <f>'Input data'!L145</f>
        <v>94258.044035937215</v>
      </c>
      <c r="G205" s="1512">
        <f t="shared" si="171"/>
        <v>13687.941669523079</v>
      </c>
      <c r="H205" s="1511">
        <f t="shared" si="160"/>
        <v>46131.245143160981</v>
      </c>
      <c r="I205" s="1513">
        <f t="shared" si="135"/>
        <v>15722.820345177299</v>
      </c>
      <c r="J205" s="1506">
        <f t="shared" si="170"/>
        <v>0.4</v>
      </c>
      <c r="K205" s="1514">
        <f t="shared" si="162"/>
        <v>5321.4241014871877</v>
      </c>
      <c r="L205" s="1514">
        <f t="shared" si="136"/>
        <v>0</v>
      </c>
      <c r="M205" s="1513">
        <f t="shared" si="163"/>
        <v>5321.4241014871877</v>
      </c>
      <c r="N205" s="1456">
        <f t="shared" si="169"/>
        <v>0.5</v>
      </c>
      <c r="O205" s="1513">
        <f t="shared" si="137"/>
        <v>751.91700000000026</v>
      </c>
      <c r="P205" s="1483">
        <f t="shared" si="166"/>
        <v>6073.3411014871881</v>
      </c>
      <c r="Q205" s="1366">
        <f t="shared" si="138"/>
        <v>53745.845711196867</v>
      </c>
      <c r="R205" s="1366">
        <f t="shared" si="164"/>
        <v>40057.904041673784</v>
      </c>
      <c r="S205" s="1516">
        <f t="shared" si="139"/>
        <v>0.9039936196731222</v>
      </c>
      <c r="T205" s="135" t="str">
        <f t="shared" si="140"/>
        <v>Yes</v>
      </c>
      <c r="U205" s="1528">
        <f t="shared" si="141"/>
        <v>0.9039936196731222</v>
      </c>
      <c r="V205" s="1496">
        <f t="shared" si="142"/>
        <v>54200.139994263431</v>
      </c>
      <c r="W205" s="1493">
        <f t="shared" si="134"/>
        <v>0.42498127827054355</v>
      </c>
      <c r="X205" s="527">
        <f t="shared" si="143"/>
        <v>13687.941669523079</v>
      </c>
      <c r="Y205" s="1511">
        <f t="shared" si="144"/>
        <v>12578.082870433069</v>
      </c>
      <c r="Z205" s="1533">
        <f t="shared" si="145"/>
        <v>4300.8842516652903</v>
      </c>
      <c r="AA205" s="1533">
        <f t="shared" si="146"/>
        <v>0</v>
      </c>
      <c r="AB205" s="1533">
        <f t="shared" si="147"/>
        <v>23633.231202641993</v>
      </c>
      <c r="AC205" s="1533">
        <f t="shared" si="148"/>
        <v>54200.139994263431</v>
      </c>
      <c r="AD205" s="1005">
        <f t="shared" si="149"/>
        <v>0</v>
      </c>
      <c r="AE205" s="1456">
        <f t="shared" si="150"/>
        <v>0.25254439695122222</v>
      </c>
      <c r="AF205" s="1506">
        <f t="shared" si="151"/>
        <v>0.2320673502275887</v>
      </c>
      <c r="AG205" s="1506">
        <f t="shared" si="152"/>
        <v>7.9351903004687779E-2</v>
      </c>
      <c r="AH205" s="1506">
        <f t="shared" si="165"/>
        <v>0</v>
      </c>
      <c r="AI205" s="1506">
        <f t="shared" si="153"/>
        <v>0.4360363498165013</v>
      </c>
      <c r="AJ205" s="1506">
        <f t="shared" si="154"/>
        <v>1</v>
      </c>
      <c r="AK205" s="1557">
        <f t="shared" si="155"/>
        <v>9433.6922071063782</v>
      </c>
      <c r="AL205" s="1558">
        <f t="shared" si="156"/>
        <v>4024.1279257371093</v>
      </c>
      <c r="AM205" s="1558">
        <f t="shared" si="157"/>
        <v>230.12153667959313</v>
      </c>
      <c r="AN205" s="1558">
        <f t="shared" si="158"/>
        <v>13687.941669523081</v>
      </c>
      <c r="AO205" s="1545">
        <f t="shared" si="159"/>
        <v>0</v>
      </c>
    </row>
    <row r="206" spans="1:41">
      <c r="A206" s="100">
        <f>'Input data'!A146</f>
        <v>2046</v>
      </c>
      <c r="B206" s="1508">
        <f>'Input data'!B146</f>
        <v>73.995362001779526</v>
      </c>
      <c r="C206" s="1509">
        <f>'Input data'!C146</f>
        <v>6912.9368583667201</v>
      </c>
      <c r="D206" s="1509">
        <f>'Input data'!E146</f>
        <v>14231175.794576555</v>
      </c>
      <c r="E206" s="1510">
        <f>'Input data'!J146*C206</f>
        <v>81371.394944378015</v>
      </c>
      <c r="F206" s="1511">
        <f>'Input data'!L146</f>
        <v>95602.570738954571</v>
      </c>
      <c r="G206" s="1512">
        <f t="shared" si="171"/>
        <v>13687.941669523079</v>
      </c>
      <c r="H206" s="1511">
        <f t="shared" si="160"/>
        <v>46358.823199564024</v>
      </c>
      <c r="I206" s="1513">
        <f t="shared" si="135"/>
        <v>14231.175794576555</v>
      </c>
      <c r="J206" s="1506">
        <f t="shared" si="170"/>
        <v>0.4</v>
      </c>
      <c r="K206" s="1514">
        <f t="shared" si="162"/>
        <v>4816.5736301241686</v>
      </c>
      <c r="L206" s="1514">
        <f t="shared" si="136"/>
        <v>0</v>
      </c>
      <c r="M206" s="1513">
        <f t="shared" si="163"/>
        <v>4816.5736301241686</v>
      </c>
      <c r="N206" s="1456">
        <f t="shared" si="169"/>
        <v>0.5</v>
      </c>
      <c r="O206" s="1513">
        <f t="shared" si="137"/>
        <v>751.91700000000026</v>
      </c>
      <c r="P206" s="1483">
        <f t="shared" si="166"/>
        <v>5568.490630124169</v>
      </c>
      <c r="Q206" s="1366">
        <f t="shared" si="138"/>
        <v>54478.274238962927</v>
      </c>
      <c r="R206" s="1366">
        <f t="shared" si="164"/>
        <v>40790.332569439852</v>
      </c>
      <c r="S206" s="1516">
        <f t="shared" si="139"/>
        <v>0.88791283132348142</v>
      </c>
      <c r="T206" s="135" t="str">
        <f t="shared" si="140"/>
        <v>Yes</v>
      </c>
      <c r="U206" s="1528">
        <f t="shared" si="141"/>
        <v>0.88791283132348142</v>
      </c>
      <c r="V206" s="1496">
        <f t="shared" si="142"/>
        <v>54812.23816951472</v>
      </c>
      <c r="W206" s="1493">
        <f t="shared" si="134"/>
        <v>0.42666564564271992</v>
      </c>
      <c r="X206" s="527">
        <f t="shared" si="143"/>
        <v>13687.941669523072</v>
      </c>
      <c r="Y206" s="1511">
        <f t="shared" si="144"/>
        <v>12208.540372324713</v>
      </c>
      <c r="Z206" s="1533">
        <f t="shared" si="145"/>
        <v>4429.0494038884372</v>
      </c>
      <c r="AA206" s="1533">
        <f t="shared" si="146"/>
        <v>0</v>
      </c>
      <c r="AB206" s="1533">
        <f t="shared" si="147"/>
        <v>24486.706723778501</v>
      </c>
      <c r="AC206" s="1533">
        <f t="shared" si="148"/>
        <v>54812.23816951472</v>
      </c>
      <c r="AD206" s="1005">
        <f t="shared" si="149"/>
        <v>0</v>
      </c>
      <c r="AE206" s="649">
        <f t="shared" si="150"/>
        <v>0.2497241880032548</v>
      </c>
      <c r="AF206" s="417">
        <f t="shared" si="151"/>
        <v>0.22273384156596648</v>
      </c>
      <c r="AG206" s="417">
        <f t="shared" si="152"/>
        <v>8.0804023915078335E-2</v>
      </c>
      <c r="AH206" s="417">
        <f t="shared" si="165"/>
        <v>0</v>
      </c>
      <c r="AI206" s="417">
        <f t="shared" si="153"/>
        <v>0.44673794651570042</v>
      </c>
      <c r="AJ206" s="417">
        <f t="shared" si="154"/>
        <v>1</v>
      </c>
      <c r="AK206" s="1499">
        <f t="shared" si="155"/>
        <v>8538.7054767459322</v>
      </c>
      <c r="AL206" s="1500">
        <f t="shared" si="156"/>
        <v>4867.8238857650695</v>
      </c>
      <c r="AM206" s="1500">
        <f t="shared" si="157"/>
        <v>281.41230701206928</v>
      </c>
      <c r="AN206" s="1500">
        <f t="shared" si="158"/>
        <v>13687.941669523072</v>
      </c>
      <c r="AO206" s="1186">
        <f t="shared" si="159"/>
        <v>0</v>
      </c>
    </row>
    <row r="207" spans="1:41">
      <c r="A207" s="100">
        <f>'Input data'!A147</f>
        <v>2047</v>
      </c>
      <c r="B207" s="1508">
        <f>'Input data'!B147</f>
        <v>74.373096484110363</v>
      </c>
      <c r="C207" s="1509">
        <f>'Input data'!C147</f>
        <v>7164.8581835001878</v>
      </c>
      <c r="D207" s="1509">
        <f>'Input data'!E147</f>
        <v>12739531.243975813</v>
      </c>
      <c r="E207" s="1510">
        <f>'Input data'!J147*C207</f>
        <v>84336.732262270089</v>
      </c>
      <c r="F207" s="1511">
        <f>'Input data'!L147</f>
        <v>97076.263506245901</v>
      </c>
      <c r="G207" s="1512">
        <f t="shared" si="171"/>
        <v>13687.941669523079</v>
      </c>
      <c r="H207" s="1511">
        <f t="shared" si="160"/>
        <v>46660.517663276187</v>
      </c>
      <c r="I207" s="1513">
        <f t="shared" si="135"/>
        <v>12739.531243975813</v>
      </c>
      <c r="J207" s="1506">
        <f t="shared" si="170"/>
        <v>0.4</v>
      </c>
      <c r="K207" s="1514">
        <f t="shared" si="162"/>
        <v>4311.7231587611504</v>
      </c>
      <c r="L207" s="1514">
        <f t="shared" si="136"/>
        <v>0</v>
      </c>
      <c r="M207" s="1513">
        <f t="shared" si="163"/>
        <v>4311.7231587611504</v>
      </c>
      <c r="N207" s="1456">
        <f t="shared" si="169"/>
        <v>0.5</v>
      </c>
      <c r="O207" s="1513">
        <f t="shared" si="137"/>
        <v>751.91700000000026</v>
      </c>
      <c r="P207" s="1483">
        <f t="shared" si="166"/>
        <v>5063.6401587611508</v>
      </c>
      <c r="Q207" s="1366">
        <f t="shared" si="138"/>
        <v>55284.819174038115</v>
      </c>
      <c r="R207" s="1366">
        <f t="shared" si="164"/>
        <v>41596.87750451504</v>
      </c>
      <c r="S207" s="1516">
        <f t="shared" si="139"/>
        <v>0.87313007321658542</v>
      </c>
      <c r="T207" s="135" t="str">
        <f t="shared" si="140"/>
        <v>Yes</v>
      </c>
      <c r="U207" s="1528">
        <f t="shared" si="141"/>
        <v>0.87313007321658542</v>
      </c>
      <c r="V207" s="1496">
        <f t="shared" si="142"/>
        <v>55479.386001730869</v>
      </c>
      <c r="W207" s="1493">
        <f t="shared" si="134"/>
        <v>0.42849689514305089</v>
      </c>
      <c r="X207" s="527">
        <f t="shared" si="143"/>
        <v>13687.941669523076</v>
      </c>
      <c r="Y207" s="1511">
        <f t="shared" si="144"/>
        <v>11849.341252550326</v>
      </c>
      <c r="Z207" s="1533">
        <f t="shared" si="145"/>
        <v>4563.0515055795049</v>
      </c>
      <c r="AA207" s="1533">
        <f t="shared" si="146"/>
        <v>0</v>
      </c>
      <c r="AB207" s="1533">
        <f t="shared" si="147"/>
        <v>25379.051574077963</v>
      </c>
      <c r="AC207" s="1533">
        <f t="shared" si="148"/>
        <v>55479.386001730869</v>
      </c>
      <c r="AD207" s="1489">
        <f t="shared" si="149"/>
        <v>0</v>
      </c>
      <c r="AE207" s="649">
        <f t="shared" si="150"/>
        <v>0.2467212176626474</v>
      </c>
      <c r="AF207" s="417">
        <f t="shared" si="151"/>
        <v>0.21358097315966412</v>
      </c>
      <c r="AG207" s="417">
        <f t="shared" si="152"/>
        <v>8.2247692961799276E-2</v>
      </c>
      <c r="AH207" s="417">
        <f t="shared" si="165"/>
        <v>0</v>
      </c>
      <c r="AI207" s="417">
        <f t="shared" si="153"/>
        <v>0.45745011621588921</v>
      </c>
      <c r="AJ207" s="417">
        <f t="shared" si="154"/>
        <v>1</v>
      </c>
      <c r="AK207" s="1499">
        <f t="shared" si="155"/>
        <v>7643.7187463854871</v>
      </c>
      <c r="AL207" s="1500">
        <f t="shared" si="156"/>
        <v>5710.6120336667109</v>
      </c>
      <c r="AM207" s="1500">
        <f t="shared" si="157"/>
        <v>333.61088947087836</v>
      </c>
      <c r="AN207" s="1500">
        <f t="shared" si="158"/>
        <v>13687.941669523076</v>
      </c>
      <c r="AO207" s="1186">
        <f t="shared" si="159"/>
        <v>0</v>
      </c>
    </row>
    <row r="208" spans="1:41">
      <c r="A208" s="100">
        <f>'Input data'!A148</f>
        <v>2048</v>
      </c>
      <c r="B208" s="1508">
        <f>'Input data'!B148</f>
        <v>74.752759240528661</v>
      </c>
      <c r="C208" s="1509">
        <f>'Input data'!C148</f>
        <v>7417.2921302498553</v>
      </c>
      <c r="D208" s="1509">
        <f>'Input data'!E148</f>
        <v>11247886.693375073</v>
      </c>
      <c r="E208" s="1510">
        <f>'Input data'!J148*C208</f>
        <v>87308.103591009291</v>
      </c>
      <c r="F208" s="1511">
        <f>'Input data'!L148</f>
        <v>98555.990284384359</v>
      </c>
      <c r="G208" s="1512">
        <f t="shared" si="171"/>
        <v>13687.941669523079</v>
      </c>
      <c r="H208" s="1511">
        <f t="shared" si="160"/>
        <v>46965.674485373034</v>
      </c>
      <c r="I208" s="1513">
        <f t="shared" si="135"/>
        <v>11247.886693375074</v>
      </c>
      <c r="J208" s="1506">
        <f t="shared" si="170"/>
        <v>0.4</v>
      </c>
      <c r="K208" s="1514">
        <f t="shared" si="162"/>
        <v>3806.8726873981327</v>
      </c>
      <c r="L208" s="1514">
        <f t="shared" si="136"/>
        <v>0</v>
      </c>
      <c r="M208" s="1513">
        <f t="shared" si="163"/>
        <v>3806.8726873981327</v>
      </c>
      <c r="N208" s="1456">
        <f t="shared" si="169"/>
        <v>0.5</v>
      </c>
      <c r="O208" s="1513">
        <f t="shared" si="137"/>
        <v>751.91700000000026</v>
      </c>
      <c r="P208" s="1483">
        <f t="shared" si="166"/>
        <v>4558.7896873981326</v>
      </c>
      <c r="Q208" s="1366">
        <f t="shared" si="138"/>
        <v>56094.82646749798</v>
      </c>
      <c r="R208" s="1366">
        <f t="shared" si="164"/>
        <v>42406.884797974897</v>
      </c>
      <c r="S208" s="1516">
        <f t="shared" si="139"/>
        <v>0.85937672007007415</v>
      </c>
      <c r="T208" s="135" t="str">
        <f t="shared" si="140"/>
        <v>Yes</v>
      </c>
      <c r="U208" s="1528">
        <f t="shared" si="141"/>
        <v>0.85937672007007415</v>
      </c>
      <c r="V208" s="1496">
        <f t="shared" si="142"/>
        <v>56149.105486409477</v>
      </c>
      <c r="W208" s="1493">
        <f t="shared" si="134"/>
        <v>0.43028216423587617</v>
      </c>
      <c r="X208" s="527">
        <f t="shared" si="143"/>
        <v>13687.941669523083</v>
      </c>
      <c r="Y208" s="1511">
        <f t="shared" si="144"/>
        <v>11490.625325148598</v>
      </c>
      <c r="Z208" s="1533">
        <f t="shared" si="145"/>
        <v>4697.3262811853629</v>
      </c>
      <c r="AA208" s="1533">
        <f t="shared" si="146"/>
        <v>0</v>
      </c>
      <c r="AB208" s="1533">
        <f t="shared" si="147"/>
        <v>26273.212210552436</v>
      </c>
      <c r="AC208" s="1533">
        <f t="shared" si="148"/>
        <v>56149.105486409477</v>
      </c>
      <c r="AD208" s="1489">
        <f t="shared" si="149"/>
        <v>0</v>
      </c>
      <c r="AE208" s="649">
        <f t="shared" si="150"/>
        <v>0.24377844581755909</v>
      </c>
      <c r="AF208" s="417">
        <f t="shared" si="151"/>
        <v>0.2046448509839543</v>
      </c>
      <c r="AG208" s="417">
        <f t="shared" si="152"/>
        <v>8.3658078619299109E-2</v>
      </c>
      <c r="AH208" s="417">
        <f t="shared" si="165"/>
        <v>0</v>
      </c>
      <c r="AI208" s="417">
        <f t="shared" si="153"/>
        <v>0.46791862457918754</v>
      </c>
      <c r="AJ208" s="417">
        <f t="shared" si="154"/>
        <v>1</v>
      </c>
      <c r="AK208" s="1499">
        <f t="shared" si="155"/>
        <v>6748.7320160250456</v>
      </c>
      <c r="AL208" s="1500">
        <f t="shared" si="156"/>
        <v>6552.6802397093934</v>
      </c>
      <c r="AM208" s="1500">
        <f t="shared" si="157"/>
        <v>386.52941378864398</v>
      </c>
      <c r="AN208" s="1500">
        <f t="shared" si="158"/>
        <v>13687.941669523083</v>
      </c>
      <c r="AO208" s="1186">
        <f t="shared" si="159"/>
        <v>0</v>
      </c>
    </row>
    <row r="209" spans="1:41">
      <c r="A209" s="100">
        <f>'Input data'!A149</f>
        <v>2049</v>
      </c>
      <c r="B209" s="1508">
        <f>'Input data'!B149</f>
        <v>75.134360114565098</v>
      </c>
      <c r="C209" s="1509">
        <f>'Input data'!C149</f>
        <v>7681.7478089987917</v>
      </c>
      <c r="D209" s="1509">
        <f>'Input data'!E149</f>
        <v>9756242.1427743305</v>
      </c>
      <c r="E209" s="1510">
        <f>'Input data'!J149*C209</f>
        <v>90420.981362302497</v>
      </c>
      <c r="F209" s="1511">
        <f>'Input data'!L149</f>
        <v>100177.22350507682</v>
      </c>
      <c r="G209" s="1512">
        <f t="shared" si="171"/>
        <v>13687.941669523079</v>
      </c>
      <c r="H209" s="1511">
        <f t="shared" si="160"/>
        <v>47352.028711696374</v>
      </c>
      <c r="I209" s="1513">
        <f t="shared" si="135"/>
        <v>9756.2421427743302</v>
      </c>
      <c r="J209" s="1506">
        <f t="shared" si="170"/>
        <v>0.4</v>
      </c>
      <c r="K209" s="1514">
        <f t="shared" si="162"/>
        <v>3302.0222160351141</v>
      </c>
      <c r="L209" s="1514">
        <f t="shared" si="136"/>
        <v>0</v>
      </c>
      <c r="M209" s="1513">
        <f t="shared" si="163"/>
        <v>3302.0222160351141</v>
      </c>
      <c r="N209" s="1456">
        <f t="shared" si="169"/>
        <v>0.5</v>
      </c>
      <c r="O209" s="1513">
        <f t="shared" si="137"/>
        <v>751.91700000000026</v>
      </c>
      <c r="P209" s="1483">
        <f t="shared" si="166"/>
        <v>4053.9392160351144</v>
      </c>
      <c r="Q209" s="1366">
        <f t="shared" si="138"/>
        <v>56986.031165184337</v>
      </c>
      <c r="R209" s="1366">
        <f t="shared" si="164"/>
        <v>43298.089495661261</v>
      </c>
      <c r="S209" s="1516">
        <f t="shared" si="139"/>
        <v>0.84678571964653071</v>
      </c>
      <c r="T209" s="135" t="str">
        <f t="shared" si="140"/>
        <v>Yes</v>
      </c>
      <c r="U209" s="1528">
        <f t="shared" si="141"/>
        <v>0.84678571964653071</v>
      </c>
      <c r="V209" s="1496">
        <f t="shared" si="142"/>
        <v>56879.134009415582</v>
      </c>
      <c r="W209" s="1493">
        <f t="shared" si="134"/>
        <v>0.43221490854622224</v>
      </c>
      <c r="X209" s="527">
        <f t="shared" si="143"/>
        <v>13687.941669523072</v>
      </c>
      <c r="Y209" s="1511">
        <f t="shared" si="144"/>
        <v>11143.240970635281</v>
      </c>
      <c r="Z209" s="1533">
        <f t="shared" si="145"/>
        <v>4837.9956617458229</v>
      </c>
      <c r="AA209" s="1533">
        <f t="shared" si="146"/>
        <v>0</v>
      </c>
      <c r="AB209" s="1533">
        <f t="shared" si="147"/>
        <v>27209.955707511406</v>
      </c>
      <c r="AC209" s="1533">
        <f t="shared" si="148"/>
        <v>56879.134009415582</v>
      </c>
      <c r="AD209" s="1489">
        <f t="shared" si="149"/>
        <v>0</v>
      </c>
      <c r="AE209" s="649">
        <f t="shared" si="150"/>
        <v>0.24064961444837074</v>
      </c>
      <c r="AF209" s="417">
        <f t="shared" si="151"/>
        <v>0.19591087601282162</v>
      </c>
      <c r="AG209" s="417">
        <f t="shared" si="152"/>
        <v>8.5057477509150492E-2</v>
      </c>
      <c r="AH209" s="417">
        <f t="shared" si="165"/>
        <v>0</v>
      </c>
      <c r="AI209" s="417">
        <f t="shared" si="153"/>
        <v>0.47838203202965712</v>
      </c>
      <c r="AJ209" s="417">
        <f t="shared" si="154"/>
        <v>1</v>
      </c>
      <c r="AK209" s="1499">
        <f t="shared" si="155"/>
        <v>5853.7452856645987</v>
      </c>
      <c r="AL209" s="1500">
        <f t="shared" si="156"/>
        <v>7393.9355233237293</v>
      </c>
      <c r="AM209" s="1500">
        <f t="shared" si="157"/>
        <v>440.26086053474455</v>
      </c>
      <c r="AN209" s="1500">
        <f t="shared" si="158"/>
        <v>13687.941669523072</v>
      </c>
      <c r="AO209" s="1186">
        <f t="shared" si="159"/>
        <v>0</v>
      </c>
    </row>
    <row r="210" spans="1:41" ht="15.75" thickBot="1">
      <c r="A210" s="161">
        <f>'Input data'!A150</f>
        <v>2050</v>
      </c>
      <c r="B210" s="1517">
        <f>'Input data'!B150</f>
        <v>75.517908999999989</v>
      </c>
      <c r="C210" s="1518">
        <f>'Input data'!C150</f>
        <v>7961.04333606623</v>
      </c>
      <c r="D210" s="1518">
        <f>'Input data'!E150</f>
        <v>8264597.5921735875</v>
      </c>
      <c r="E210" s="1519">
        <f>'Input data'!J150*C210</f>
        <v>93708.537303406847</v>
      </c>
      <c r="F210" s="1520">
        <f>'Input data'!L150</f>
        <v>101973.13489558044</v>
      </c>
      <c r="G210" s="1521">
        <f t="shared" si="171"/>
        <v>13687.941669523079</v>
      </c>
      <c r="H210" s="1520">
        <f t="shared" si="160"/>
        <v>47838.614515520399</v>
      </c>
      <c r="I210" s="1522">
        <f t="shared" si="135"/>
        <v>8264.5975921735881</v>
      </c>
      <c r="J210" s="1523">
        <f t="shared" si="170"/>
        <v>0.4</v>
      </c>
      <c r="K210" s="1520">
        <f t="shared" si="162"/>
        <v>2797.1717446720959</v>
      </c>
      <c r="L210" s="1520">
        <f t="shared" si="136"/>
        <v>0</v>
      </c>
      <c r="M210" s="1522">
        <f t="shared" si="163"/>
        <v>2797.1717446720959</v>
      </c>
      <c r="N210" s="1524">
        <f t="shared" si="169"/>
        <v>0.5</v>
      </c>
      <c r="O210" s="1522">
        <f t="shared" si="137"/>
        <v>751.91700000000026</v>
      </c>
      <c r="P210" s="1484">
        <f t="shared" si="166"/>
        <v>3549.0887446720963</v>
      </c>
      <c r="Q210" s="1487">
        <f t="shared" si="138"/>
        <v>57977.46744037138</v>
      </c>
      <c r="R210" s="1487">
        <f t="shared" si="164"/>
        <v>44289.525770848297</v>
      </c>
      <c r="S210" s="1525">
        <f t="shared" si="139"/>
        <v>0.83535655058779612</v>
      </c>
      <c r="T210" s="1105" t="str">
        <f t="shared" si="140"/>
        <v>Yes</v>
      </c>
      <c r="U210" s="1530">
        <f t="shared" si="141"/>
        <v>0.83535655058779612</v>
      </c>
      <c r="V210" s="1497">
        <f t="shared" si="142"/>
        <v>57683.609124732153</v>
      </c>
      <c r="W210" s="1494">
        <f t="shared" si="134"/>
        <v>0.43432543106770582</v>
      </c>
      <c r="X210" s="670">
        <f t="shared" si="143"/>
        <v>13687.941669523083</v>
      </c>
      <c r="Y210" s="1520">
        <f t="shared" si="144"/>
        <v>10809.844519269725</v>
      </c>
      <c r="Z210" s="1534">
        <f t="shared" si="145"/>
        <v>4986.5586609286947</v>
      </c>
      <c r="AA210" s="1534">
        <f t="shared" si="146"/>
        <v>0</v>
      </c>
      <c r="AB210" s="1534">
        <f t="shared" si="147"/>
        <v>28199.26427501065</v>
      </c>
      <c r="AC210" s="1534">
        <f t="shared" si="148"/>
        <v>57683.609124732153</v>
      </c>
      <c r="AD210" s="1490">
        <f t="shared" si="149"/>
        <v>0</v>
      </c>
      <c r="AE210" s="650">
        <f t="shared" si="150"/>
        <v>0.23729343356316285</v>
      </c>
      <c r="AF210" s="651">
        <f t="shared" si="151"/>
        <v>0.1873988934342693</v>
      </c>
      <c r="AG210" s="651">
        <f t="shared" si="152"/>
        <v>8.6446717474733759E-2</v>
      </c>
      <c r="AH210" s="651">
        <f t="shared" si="165"/>
        <v>0</v>
      </c>
      <c r="AI210" s="651">
        <f>AB210/AC210</f>
        <v>0.4888609555278341</v>
      </c>
      <c r="AJ210" s="651">
        <f t="shared" si="154"/>
        <v>1</v>
      </c>
      <c r="AK210" s="1501">
        <f t="shared" si="155"/>
        <v>4958.7585553041527</v>
      </c>
      <c r="AL210" s="1502">
        <f t="shared" si="156"/>
        <v>8234.3782491355032</v>
      </c>
      <c r="AM210" s="1502">
        <f t="shared" si="157"/>
        <v>494.80486508342585</v>
      </c>
      <c r="AN210" s="1502">
        <f t="shared" si="158"/>
        <v>13687.941669523081</v>
      </c>
      <c r="AO210" s="1187">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1" t="s">
        <v>556</v>
      </c>
      <c r="B4" s="1897" t="s">
        <v>557</v>
      </c>
      <c r="C4" s="579">
        <v>0.5</v>
      </c>
      <c r="D4" s="116">
        <f>2017+10</f>
        <v>2027</v>
      </c>
      <c r="E4" s="579">
        <f>C4</f>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727"/>
      <c r="B28" s="727"/>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782</v>
      </c>
      <c r="R94" s="1924"/>
      <c r="S94" s="1924"/>
      <c r="T94" s="1924"/>
      <c r="U94" s="1925"/>
      <c r="V94" s="1916" t="s">
        <v>599</v>
      </c>
      <c r="W94" s="1781" t="s">
        <v>608</v>
      </c>
      <c r="X94" s="1783"/>
      <c r="Y94" s="1866" t="s">
        <v>594</v>
      </c>
      <c r="Z94" s="1846" t="s">
        <v>770</v>
      </c>
      <c r="AA94" s="1918"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793" t="s">
        <v>660</v>
      </c>
      <c r="BW94" s="1794"/>
      <c r="BX94" s="1813"/>
      <c r="BY94" s="1793" t="s">
        <v>656</v>
      </c>
      <c r="BZ94" s="1794"/>
      <c r="CA94" s="1795"/>
      <c r="CB94" s="1812" t="s">
        <v>661</v>
      </c>
      <c r="CC94" s="1811"/>
      <c r="CD94" s="1812" t="s">
        <v>657</v>
      </c>
      <c r="CE94" s="1811"/>
      <c r="CG94" s="1802" t="s">
        <v>742</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17"/>
      <c r="W95" s="1597" t="s">
        <v>605</v>
      </c>
      <c r="X95" s="1598" t="s">
        <v>576</v>
      </c>
      <c r="Y95" s="1867"/>
      <c r="Z95" s="1847"/>
      <c r="AA95" s="1919"/>
      <c r="AB95" s="1840"/>
      <c r="AC95" s="1849"/>
      <c r="AD95" s="1840"/>
      <c r="AE95" s="1840"/>
      <c r="AF95" s="1896"/>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805" t="s">
        <v>743</v>
      </c>
    </row>
    <row r="96" spans="1:91" ht="32.2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1"/>
      <c r="AC96" s="1849"/>
      <c r="AD96" s="1841"/>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805"/>
    </row>
    <row r="97" spans="1:91">
      <c r="A97" s="127">
        <f>'Input data'!A117</f>
        <v>2017</v>
      </c>
      <c r="B97" s="662">
        <f>'Input data'!B117</f>
        <v>56.521948041648095</v>
      </c>
      <c r="C97" s="236">
        <f>'Input data'!C117</f>
        <v>3186.4145045894702</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3234.8901062179734</v>
      </c>
      <c r="D98" s="236">
        <f>'Input data'!D118</f>
        <v>48329934.380163118</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108.67487596310224</v>
      </c>
      <c r="BW98" s="114">
        <f t="shared" ref="BW98:BW130" si="63">((AK98-AM98*AK98)+(AC138-AC138*AE138))/(AK98+AC138)</f>
        <v>0.31162824179158932</v>
      </c>
      <c r="BX98" s="1695">
        <f t="shared" si="24"/>
        <v>48.329934380163117</v>
      </c>
      <c r="BY98" s="527">
        <f t="shared" ref="BY98:BY130" si="64">(AK98+AC178)*1000/10^6</f>
        <v>108.67487596310224</v>
      </c>
      <c r="BZ98" s="417">
        <f t="shared" ref="BZ98:BZ130" si="65">((AK98-AM98*AK98)+(AC178-AC178*AE178))/(AK98+AC178)</f>
        <v>0.31162824179158932</v>
      </c>
      <c r="CA98" s="544">
        <f t="shared" si="25"/>
        <v>48.329934380163117</v>
      </c>
      <c r="CB98" s="649">
        <f t="shared" si="26"/>
        <v>2.3097802675159818E-2</v>
      </c>
      <c r="CC98" s="525">
        <f t="shared" ref="CC98:CC130" si="66">W178</f>
        <v>1.7796073534914414E-2</v>
      </c>
      <c r="CD98" s="417">
        <f t="shared" si="27"/>
        <v>2.3097802675159818E-2</v>
      </c>
      <c r="CE98" s="525">
        <f t="shared" ref="CE98:CE130" si="67">W178</f>
        <v>1.7796073534914414E-2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3281.9371885478658</v>
      </c>
      <c r="D99" s="1552">
        <f>'Input data'!D119</f>
        <v>48002205.380408831</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106.69556523401992</v>
      </c>
      <c r="BW99" s="114">
        <f t="shared" si="63"/>
        <v>0.33615302292115512</v>
      </c>
      <c r="BX99" s="1695">
        <f t="shared" si="24"/>
        <v>48.002205380408832</v>
      </c>
      <c r="BY99" s="527">
        <f t="shared" si="64"/>
        <v>106.69556523401992</v>
      </c>
      <c r="BZ99" s="417">
        <f t="shared" si="65"/>
        <v>0.33615302292115512</v>
      </c>
      <c r="CA99" s="544">
        <f t="shared" si="25"/>
        <v>48.002205380408832</v>
      </c>
      <c r="CB99" s="649">
        <f t="shared" si="26"/>
        <v>4.2261345922522509E-2</v>
      </c>
      <c r="CC99" s="525">
        <f t="shared" si="66"/>
        <v>4.2172137278455146E-2</v>
      </c>
      <c r="CD99" s="417">
        <f t="shared" si="27"/>
        <v>4.2261345922522509E-2</v>
      </c>
      <c r="CE99" s="525">
        <f t="shared" si="67"/>
        <v>4.2172137278455146E-2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3041.2887390260316</v>
      </c>
      <c r="D100" s="1552">
        <f>'Input data'!D120</f>
        <v>46272916.150132425</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101.03097958247027</v>
      </c>
      <c r="BW100" s="114">
        <f t="shared" si="63"/>
        <v>0.36194987390638389</v>
      </c>
      <c r="BX100" s="1695">
        <f t="shared" si="24"/>
        <v>46.272916150132424</v>
      </c>
      <c r="BY100" s="527">
        <f t="shared" si="64"/>
        <v>101.03097958247027</v>
      </c>
      <c r="BZ100" s="417">
        <f t="shared" si="65"/>
        <v>0.36194987390638389</v>
      </c>
      <c r="CA100" s="544">
        <f t="shared" si="25"/>
        <v>46.272916150132424</v>
      </c>
      <c r="CB100" s="649">
        <f t="shared" si="26"/>
        <v>6.3097402659273327E-2</v>
      </c>
      <c r="CC100" s="525">
        <f t="shared" si="66"/>
        <v>5.6236323053872606E-2</v>
      </c>
      <c r="CD100" s="417">
        <f t="shared" si="27"/>
        <v>6.3097402659273327E-2</v>
      </c>
      <c r="CE100" s="525">
        <f t="shared" si="67"/>
        <v>5.6236323053872606E-2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59.991580449204264</v>
      </c>
      <c r="C101" s="1552">
        <f>'Input data'!C121</f>
        <v>3124.0453356348257</v>
      </c>
      <c r="D101" s="1552">
        <f>'Input data'!D121</f>
        <v>46867340.754761256</v>
      </c>
      <c r="E101" s="1457">
        <f t="shared" si="75"/>
        <v>0.80255384615384628</v>
      </c>
      <c r="F101" s="1451">
        <f t="shared" si="76"/>
        <v>0.31433846153846157</v>
      </c>
      <c r="G101" s="1556">
        <f>B101*F101*'Input data'!$C$9</f>
        <v>577.1781389317141</v>
      </c>
      <c r="H101" s="1544">
        <f>'Input data'!I121</f>
        <v>424.26313389388866</v>
      </c>
      <c r="I101" s="1511">
        <f>'Input data'!K121</f>
        <v>25452.215928626742</v>
      </c>
      <c r="J101" s="1511">
        <f>J97*0.65</f>
        <v>7243.6204632745166</v>
      </c>
      <c r="K101" s="1513">
        <f t="shared" si="77"/>
        <v>4584.4938240444126</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83.854267924368514</v>
      </c>
      <c r="R101" s="1511">
        <f t="shared" si="34"/>
        <v>58.51611439285017</v>
      </c>
      <c r="S101" s="1511">
        <f t="shared" si="35"/>
        <v>171.35941615291358</v>
      </c>
      <c r="T101" s="1511">
        <f t="shared" si="36"/>
        <v>115.38270365905373</v>
      </c>
      <c r="U101" s="1513">
        <f t="shared" si="37"/>
        <v>0</v>
      </c>
      <c r="V101" s="1511">
        <f t="shared" si="38"/>
        <v>429.112502129186</v>
      </c>
      <c r="W101" s="1456">
        <v>0.4</v>
      </c>
      <c r="X101" s="530">
        <f t="shared" si="39"/>
        <v>2426.7883762416568</v>
      </c>
      <c r="Y101" s="1510">
        <f t="shared" si="78"/>
        <v>2855.9008783708427</v>
      </c>
      <c r="Z101" s="1511">
        <f t="shared" si="79"/>
        <v>8972.213408948086</v>
      </c>
      <c r="AA101" s="1513">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91.501465879299019</v>
      </c>
      <c r="BW101" s="114">
        <f t="shared" si="63"/>
        <v>0.43466008558309188</v>
      </c>
      <c r="BX101" s="1695">
        <f t="shared" si="24"/>
        <v>46.867340754761258</v>
      </c>
      <c r="BY101" s="527">
        <f t="shared" si="64"/>
        <v>91.501465879299019</v>
      </c>
      <c r="BZ101" s="417">
        <f t="shared" si="65"/>
        <v>0.43466008558309188</v>
      </c>
      <c r="CA101" s="544">
        <f t="shared" si="25"/>
        <v>46.867340754761258</v>
      </c>
      <c r="CB101" s="649">
        <f t="shared" si="26"/>
        <v>9.726841017376453E-2</v>
      </c>
      <c r="CC101" s="525">
        <f t="shared" si="66"/>
        <v>0.18071682020965318</v>
      </c>
      <c r="CD101" s="417">
        <f t="shared" si="27"/>
        <v>9.726841017376453E-2</v>
      </c>
      <c r="CE101" s="525">
        <f t="shared" si="67"/>
        <v>0.18071682020965318</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8">
        <f>'Input data'!B122</f>
        <v>60.682333816399378</v>
      </c>
      <c r="C102" s="1509">
        <f>'Input data'!C122</f>
        <v>3203.6482685742712</v>
      </c>
      <c r="D102" s="1509">
        <f>'Input data'!D122</f>
        <v>46761499.391012542</v>
      </c>
      <c r="E102" s="1457">
        <f t="shared" si="75"/>
        <v>0.82449230769230786</v>
      </c>
      <c r="F102" s="1451">
        <f t="shared" si="76"/>
        <v>0.32052307692307697</v>
      </c>
      <c r="G102" s="1556">
        <f>B102*F102*'Input data'!$C$9</f>
        <v>595.31061323185247</v>
      </c>
      <c r="H102" s="1551">
        <f>'Input data'!I122</f>
        <v>424.26313389388866</v>
      </c>
      <c r="I102" s="1559">
        <f>'Input data'!K122</f>
        <v>25745.277116940699</v>
      </c>
      <c r="J102" s="1559">
        <f>J97*(1-$G$4)</f>
        <v>5572.0157409803969</v>
      </c>
      <c r="K102" s="1513">
        <f t="shared" si="77"/>
        <v>6392.2894869731472</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106.02472547011826</v>
      </c>
      <c r="R102" s="1511">
        <f t="shared" si="34"/>
        <v>73.987348737881234</v>
      </c>
      <c r="S102" s="1511">
        <f t="shared" si="35"/>
        <v>216.66559739951617</v>
      </c>
      <c r="T102" s="1511">
        <f t="shared" si="36"/>
        <v>145.88904992271819</v>
      </c>
      <c r="U102" s="1513">
        <f t="shared" si="37"/>
        <v>0</v>
      </c>
      <c r="V102" s="1511">
        <f t="shared" si="38"/>
        <v>542.56672153023385</v>
      </c>
      <c r="W102" s="1456">
        <f>$E$26</f>
        <v>0.5</v>
      </c>
      <c r="X102" s="530">
        <f t="shared" si="39"/>
        <v>3033.4854703020706</v>
      </c>
      <c r="Y102" s="1510">
        <f t="shared" si="78"/>
        <v>3576.0521918323043</v>
      </c>
      <c r="Z102" s="1511">
        <f t="shared" si="79"/>
        <v>8388.2530361212393</v>
      </c>
      <c r="AA102" s="1513">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85.271764269484549</v>
      </c>
      <c r="BW102" s="114">
        <f t="shared" si="63"/>
        <v>0.4914105268769286</v>
      </c>
      <c r="BX102" s="1695">
        <f t="shared" si="24"/>
        <v>46.761499391012542</v>
      </c>
      <c r="BY102" s="527">
        <f t="shared" si="64"/>
        <v>85.271764269484549</v>
      </c>
      <c r="BZ102" s="417">
        <f t="shared" si="65"/>
        <v>0.4914105268769286</v>
      </c>
      <c r="CA102" s="544">
        <f t="shared" si="25"/>
        <v>46.761499391012542</v>
      </c>
      <c r="CB102" s="649">
        <f t="shared" si="26"/>
        <v>0.15764324460297707</v>
      </c>
      <c r="CC102" s="525">
        <f t="shared" si="66"/>
        <v>0.24725828020211793</v>
      </c>
      <c r="CD102" s="417">
        <f t="shared" si="27"/>
        <v>0.15764324460297707</v>
      </c>
      <c r="CE102" s="525">
        <f t="shared" si="67"/>
        <v>0.24725828020211793</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8">
        <f>'Input data'!B123</f>
        <v>61.381040636574369</v>
      </c>
      <c r="C103" s="1509">
        <f>'Input data'!C123</f>
        <v>3285.3162532788688</v>
      </c>
      <c r="D103" s="1509">
        <f>'Input data'!D123</f>
        <v>47518102.465945646</v>
      </c>
      <c r="E103" s="1457">
        <f t="shared" si="75"/>
        <v>0.84643076923076943</v>
      </c>
      <c r="F103" s="1451">
        <f t="shared" si="76"/>
        <v>0.32670769230769237</v>
      </c>
      <c r="G103" s="1556">
        <f>B103*F103*'Input data'!$C$9</f>
        <v>613.78412832495871</v>
      </c>
      <c r="H103" s="1551">
        <f>'Input data'!I123</f>
        <v>424.26313389388866</v>
      </c>
      <c r="I103" s="1559">
        <f>'Input data'!K123</f>
        <v>26041.712662141173</v>
      </c>
      <c r="J103" s="1559">
        <f>($J$107-$J$102)/($A$107-$A$102)+J102</f>
        <v>5237.6947965215732</v>
      </c>
      <c r="K103" s="1513">
        <f t="shared" si="77"/>
        <v>6864.3694979622578</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128.6946148561783</v>
      </c>
      <c r="R103" s="1511">
        <f t="shared" si="34"/>
        <v>89.807102143687757</v>
      </c>
      <c r="S103" s="1511">
        <f t="shared" si="35"/>
        <v>262.99238678786514</v>
      </c>
      <c r="T103" s="1511">
        <f t="shared" si="36"/>
        <v>177.08260981849526</v>
      </c>
      <c r="U103" s="1513">
        <f t="shared" si="37"/>
        <v>0</v>
      </c>
      <c r="V103" s="1511">
        <f t="shared" si="38"/>
        <v>658.57671360622646</v>
      </c>
      <c r="W103" s="1456">
        <f>($N$147-$N$142)/($A$107-$A$102)+W102</f>
        <v>0.5</v>
      </c>
      <c r="X103" s="530">
        <f t="shared" si="39"/>
        <v>3033.4854703020706</v>
      </c>
      <c r="Y103" s="1510">
        <f t="shared" si="78"/>
        <v>3692.0621839082969</v>
      </c>
      <c r="Z103" s="1511">
        <f t="shared" si="79"/>
        <v>8410.0021105755332</v>
      </c>
      <c r="AA103" s="1513">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86.193751722759117</v>
      </c>
      <c r="BW103" s="114">
        <f t="shared" si="63"/>
        <v>0.50798727354543105</v>
      </c>
      <c r="BX103" s="1695">
        <f t="shared" si="24"/>
        <v>47.518102465945645</v>
      </c>
      <c r="BY103" s="527">
        <f t="shared" si="64"/>
        <v>86.193751722759117</v>
      </c>
      <c r="BZ103" s="417">
        <f t="shared" si="65"/>
        <v>0.50798727354543105</v>
      </c>
      <c r="CA103" s="544">
        <f t="shared" si="25"/>
        <v>47.518102465945645</v>
      </c>
      <c r="CB103" s="649">
        <f t="shared" si="26"/>
        <v>0.17661362793734681</v>
      </c>
      <c r="CC103" s="525">
        <f t="shared" si="66"/>
        <v>0.24872988613079416</v>
      </c>
      <c r="CD103" s="417">
        <f t="shared" si="27"/>
        <v>0.17661362793734681</v>
      </c>
      <c r="CE103" s="525">
        <f t="shared" si="67"/>
        <v>0.24872988613079416</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8">
        <f>'Input data'!B124</f>
        <v>62.087792487153699</v>
      </c>
      <c r="C104" s="1509">
        <f>'Input data'!C124</f>
        <v>3372.8712894396804</v>
      </c>
      <c r="D104" s="1509">
        <f>'Input data'!D124</f>
        <v>48058532.430373028</v>
      </c>
      <c r="E104" s="1457">
        <f t="shared" si="75"/>
        <v>0.868369230769231</v>
      </c>
      <c r="F104" s="1451">
        <f t="shared" si="76"/>
        <v>0.33289230769230777</v>
      </c>
      <c r="G104" s="1556">
        <f>B104*F104*'Input data'!$C$9</f>
        <v>632.60413388193626</v>
      </c>
      <c r="H104" s="1551">
        <f>'Input data'!I124</f>
        <v>424.26313389388866</v>
      </c>
      <c r="I104" s="1559">
        <f>'Input data'!K124</f>
        <v>26341.561417153265</v>
      </c>
      <c r="J104" s="1559">
        <f t="shared" ref="J104:J106" si="85">($J$107-$J$102)/($A$107-$A$102)+J103</f>
        <v>4903.3738520627494</v>
      </c>
      <c r="K104" s="1513">
        <f t="shared" si="77"/>
        <v>7338.035690518097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151.87249789664475</v>
      </c>
      <c r="R104" s="1511">
        <f t="shared" si="34"/>
        <v>105.98134931025186</v>
      </c>
      <c r="S104" s="1511">
        <f t="shared" si="35"/>
        <v>310.35728071380208</v>
      </c>
      <c r="T104" s="1511">
        <f t="shared" si="36"/>
        <v>208.97516432406155</v>
      </c>
      <c r="U104" s="1513">
        <f t="shared" si="37"/>
        <v>0</v>
      </c>
      <c r="V104" s="1511">
        <f t="shared" si="38"/>
        <v>777.18629224476024</v>
      </c>
      <c r="W104" s="1456">
        <f>($N$147-$N$142)/($A$107-$A$102)+W103</f>
        <v>0.5</v>
      </c>
      <c r="X104" s="530">
        <f t="shared" si="39"/>
        <v>3033.4854703020706</v>
      </c>
      <c r="Y104" s="1510">
        <f t="shared" si="78"/>
        <v>3810.6717625468309</v>
      </c>
      <c r="Z104" s="1511">
        <f t="shared" si="79"/>
        <v>8430.7377800340146</v>
      </c>
      <c r="AA104" s="1513">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86.930797355473686</v>
      </c>
      <c r="BW104" s="114">
        <f t="shared" si="63"/>
        <v>0.52553459566031446</v>
      </c>
      <c r="BX104" s="1695">
        <f t="shared" si="24"/>
        <v>48.058532430373027</v>
      </c>
      <c r="BY104" s="527">
        <f t="shared" si="64"/>
        <v>86.930797355473686</v>
      </c>
      <c r="BZ104" s="417">
        <f t="shared" si="65"/>
        <v>0.52553459566031446</v>
      </c>
      <c r="CA104" s="544">
        <f t="shared" si="25"/>
        <v>48.058532430373027</v>
      </c>
      <c r="CB104" s="649">
        <f t="shared" si="26"/>
        <v>0.19519681863773264</v>
      </c>
      <c r="CC104" s="525">
        <f t="shared" si="66"/>
        <v>0.25101570134684192</v>
      </c>
      <c r="CD104" s="417">
        <f t="shared" si="27"/>
        <v>0.19519681863773264</v>
      </c>
      <c r="CE104" s="525">
        <f t="shared" si="67"/>
        <v>0.25101570134684192</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8">
        <f>'Input data'!B125</f>
        <v>62.802682000000026</v>
      </c>
      <c r="C105" s="1509">
        <f>'Input data'!C125</f>
        <v>3469.1978221051486</v>
      </c>
      <c r="D105" s="1509">
        <f>'Input data'!D125</f>
        <v>48067893.250297412</v>
      </c>
      <c r="E105" s="1457">
        <f t="shared" si="75"/>
        <v>0.89030769230769258</v>
      </c>
      <c r="F105" s="1451">
        <f t="shared" si="76"/>
        <v>0.33907692307692316</v>
      </c>
      <c r="G105" s="1556">
        <f>B105*F105*'Input data'!$C$9</f>
        <v>651.77615985670707</v>
      </c>
      <c r="H105" s="1551">
        <f>'Input data'!I125</f>
        <v>424.26313389388866</v>
      </c>
      <c r="I105" s="1559">
        <f>'Input data'!K125</f>
        <v>26644.862682261322</v>
      </c>
      <c r="J105" s="1559">
        <f t="shared" si="85"/>
        <v>4569.0529076039256</v>
      </c>
      <c r="K105" s="1513">
        <f t="shared" si="77"/>
        <v>7813.3063282078183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175.56706735725811</v>
      </c>
      <c r="R105" s="1511">
        <f t="shared" si="34"/>
        <v>122.51615631968355</v>
      </c>
      <c r="S105" s="1511">
        <f t="shared" si="35"/>
        <v>358.77804317788559</v>
      </c>
      <c r="T105" s="1511">
        <f t="shared" si="36"/>
        <v>241.57867460535908</v>
      </c>
      <c r="U105" s="1513">
        <f t="shared" si="37"/>
        <v>0</v>
      </c>
      <c r="V105" s="1511">
        <f t="shared" si="38"/>
        <v>898.43994146018633</v>
      </c>
      <c r="W105" s="1456">
        <f>($N$147-$N$142)/($A$107-$A$102)+W104</f>
        <v>0.5</v>
      </c>
      <c r="X105" s="530">
        <f t="shared" si="39"/>
        <v>3033.4854703020706</v>
      </c>
      <c r="Y105" s="1510">
        <f t="shared" si="78"/>
        <v>3931.9254117622568</v>
      </c>
      <c r="Z105" s="1511">
        <f t="shared" si="79"/>
        <v>8450.4338240494872</v>
      </c>
      <c r="AA105" s="1513">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87.182463771130955</v>
      </c>
      <c r="BW105" s="114">
        <f t="shared" si="63"/>
        <v>0.54501198388267424</v>
      </c>
      <c r="BX105" s="1695">
        <f t="shared" si="24"/>
        <v>48.067893250297409</v>
      </c>
      <c r="BY105" s="527">
        <f t="shared" si="64"/>
        <v>87.182463771130955</v>
      </c>
      <c r="BZ105" s="417">
        <f t="shared" si="65"/>
        <v>0.54501198388267424</v>
      </c>
      <c r="CA105" s="544">
        <f t="shared" si="25"/>
        <v>48.067893250297409</v>
      </c>
      <c r="CB105" s="649">
        <f t="shared" si="26"/>
        <v>0.21340034507035144</v>
      </c>
      <c r="CC105" s="525">
        <f t="shared" si="66"/>
        <v>0.255106060103234</v>
      </c>
      <c r="CD105" s="417">
        <f t="shared" si="27"/>
        <v>0.21340034507035144</v>
      </c>
      <c r="CE105" s="525">
        <f t="shared" si="67"/>
        <v>0.255106060103234</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8">
        <f>'Input data'!B126</f>
        <v>63.421065342005143</v>
      </c>
      <c r="C106" s="1509">
        <f>'Input data'!C126</f>
        <v>3568.6143300345457</v>
      </c>
      <c r="D106" s="1509">
        <f>'Input data'!D126</f>
        <v>47214250.183632493</v>
      </c>
      <c r="E106" s="1457">
        <f t="shared" si="75"/>
        <v>0.91224615384615415</v>
      </c>
      <c r="F106" s="1451">
        <f t="shared" si="76"/>
        <v>0.34526153846153856</v>
      </c>
      <c r="G106" s="1556">
        <f>B106*F106*'Input data'!$C$9</f>
        <v>670.19900886595155</v>
      </c>
      <c r="H106" s="1551">
        <f>'Input data'!I126</f>
        <v>424.26313389388866</v>
      </c>
      <c r="I106" s="1559">
        <f>'Input data'!K126</f>
        <v>26907.219936888188</v>
      </c>
      <c r="J106" s="1559">
        <f t="shared" si="85"/>
        <v>4234.7319631451019</v>
      </c>
      <c r="K106" s="1513">
        <f t="shared" si="77"/>
        <v>8269.5495288873099</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199.45775177427959</v>
      </c>
      <c r="R106" s="1511">
        <f t="shared" si="34"/>
        <v>139.18781844105331</v>
      </c>
      <c r="S106" s="1511">
        <f t="shared" si="35"/>
        <v>407.5995740853723</v>
      </c>
      <c r="T106" s="1511">
        <f t="shared" si="36"/>
        <v>274.45203726815635</v>
      </c>
      <c r="U106" s="1513">
        <f t="shared" si="37"/>
        <v>0</v>
      </c>
      <c r="V106" s="1511">
        <f t="shared" si="38"/>
        <v>1020.6971815688615</v>
      </c>
      <c r="W106" s="1456">
        <f>($N$147-$N$142)/($A$107-$A$102)+W105</f>
        <v>0.5</v>
      </c>
      <c r="X106" s="530">
        <f t="shared" si="39"/>
        <v>3033.4854703020706</v>
      </c>
      <c r="Y106" s="1510">
        <f t="shared" si="78"/>
        <v>4054.1826518709322</v>
      </c>
      <c r="Z106" s="1511">
        <f t="shared" si="79"/>
        <v>8450.0988401614813</v>
      </c>
      <c r="AA106" s="1513">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86.575402907035212</v>
      </c>
      <c r="BW106" s="114">
        <f t="shared" si="63"/>
        <v>0.56708102943675343</v>
      </c>
      <c r="BX106" s="1695">
        <f t="shared" si="24"/>
        <v>47.214250183632494</v>
      </c>
      <c r="BY106" s="527">
        <f t="shared" si="64"/>
        <v>86.575402907035212</v>
      </c>
      <c r="BZ106" s="417">
        <f t="shared" si="65"/>
        <v>0.56708102943675343</v>
      </c>
      <c r="CA106" s="544">
        <f t="shared" si="25"/>
        <v>47.214250183632494</v>
      </c>
      <c r="CB106" s="649">
        <f t="shared" si="26"/>
        <v>0.23044140465623386</v>
      </c>
      <c r="CC106" s="525">
        <f t="shared" si="66"/>
        <v>0.26172699690365431</v>
      </c>
      <c r="CD106" s="417">
        <f t="shared" si="27"/>
        <v>0.23044140465623386</v>
      </c>
      <c r="CE106" s="525">
        <f t="shared" si="67"/>
        <v>0.26172699690365431</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8">
        <f>'Input data'!B127</f>
        <v>64.045537563425796</v>
      </c>
      <c r="C107" s="1509">
        <f>'Input data'!C127</f>
        <v>3674.2774167399657</v>
      </c>
      <c r="D107" s="1509">
        <f>'Input data'!D127</f>
        <v>46342627.412279971</v>
      </c>
      <c r="E107" s="1457">
        <f t="shared" si="75"/>
        <v>0.93418461538461572</v>
      </c>
      <c r="F107" s="1451">
        <f t="shared" si="76"/>
        <v>0.35144615384615396</v>
      </c>
      <c r="G107" s="1556">
        <f>B107*F107*'Input data'!$C$9</f>
        <v>688.92146577149424</v>
      </c>
      <c r="H107" s="1551">
        <f>'Input data'!I127</f>
        <v>424.26313389388866</v>
      </c>
      <c r="I107" s="1559">
        <f>'Input data'!K127</f>
        <v>27172.160478577796</v>
      </c>
      <c r="J107" s="1559">
        <f>J97*(1-$G$5)</f>
        <v>3900.4110186862777</v>
      </c>
      <c r="K107" s="1513">
        <f t="shared" si="77"/>
        <v>8726.9932307216241</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223.80189128168513</v>
      </c>
      <c r="R107" s="1511">
        <f t="shared" si="34"/>
        <v>156.17591561811867</v>
      </c>
      <c r="S107" s="1511">
        <f t="shared" si="35"/>
        <v>457.34775788081879</v>
      </c>
      <c r="T107" s="1511">
        <f t="shared" si="36"/>
        <v>307.94934997680866</v>
      </c>
      <c r="U107" s="1513">
        <f t="shared" si="37"/>
        <v>0</v>
      </c>
      <c r="V107" s="1511">
        <f t="shared" si="38"/>
        <v>1145.2749147574314</v>
      </c>
      <c r="W107" s="1456">
        <f>$C$27</f>
        <v>0.5</v>
      </c>
      <c r="X107" s="530">
        <f t="shared" si="39"/>
        <v>3033.4854703020706</v>
      </c>
      <c r="Y107" s="1510">
        <f t="shared" si="78"/>
        <v>4178.7603850595024</v>
      </c>
      <c r="Z107" s="1511">
        <f t="shared" si="79"/>
        <v>8448.6438643483998</v>
      </c>
      <c r="AA107" s="1513">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85.982544123138922</v>
      </c>
      <c r="BW107" s="114">
        <f t="shared" si="63"/>
        <v>0.58915440974015076</v>
      </c>
      <c r="BX107" s="1695">
        <f t="shared" si="24"/>
        <v>46.342627412279974</v>
      </c>
      <c r="BY107" s="527">
        <f t="shared" si="64"/>
        <v>85.982544123138922</v>
      </c>
      <c r="BZ107" s="417">
        <f t="shared" si="65"/>
        <v>0.58915440974015076</v>
      </c>
      <c r="CA107" s="544">
        <f t="shared" si="25"/>
        <v>46.342627412279974</v>
      </c>
      <c r="CB107" s="649">
        <f t="shared" si="26"/>
        <v>0.24719384179753368</v>
      </c>
      <c r="CC107" s="525">
        <f t="shared" si="66"/>
        <v>0.26860568482478986</v>
      </c>
      <c r="CD107" s="417">
        <f t="shared" si="27"/>
        <v>0.24719384179753368</v>
      </c>
      <c r="CE107" s="525">
        <f t="shared" si="67"/>
        <v>0.26860568482478986</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8">
        <f>'Input data'!B128</f>
        <v>64.676158618096451</v>
      </c>
      <c r="C108" s="1509">
        <f>'Input data'!C128</f>
        <v>3786.9238480374697</v>
      </c>
      <c r="D108" s="1509">
        <f>'Input data'!D128</f>
        <v>47016036.124858685</v>
      </c>
      <c r="E108" s="1457">
        <f t="shared" si="75"/>
        <v>0.9561230769230773</v>
      </c>
      <c r="F108" s="1451">
        <f t="shared" si="76"/>
        <v>0.35763076923076936</v>
      </c>
      <c r="G108" s="1556">
        <f>B108*F108*'Input data'!$C$9</f>
        <v>707.94764457850295</v>
      </c>
      <c r="H108" s="1551">
        <f>'Input data'!I128</f>
        <v>424.26313389388866</v>
      </c>
      <c r="I108" s="1559">
        <f>'Input data'!K128</f>
        <v>27439.709743531836</v>
      </c>
      <c r="J108" s="1559">
        <f>($J$112-$J$107)/($A$112-$A$107)+J107</f>
        <v>3566.0900742274539</v>
      </c>
      <c r="K108" s="1513">
        <f t="shared" si="77"/>
        <v>9185.6492543829336</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248.60609946091267</v>
      </c>
      <c r="R108" s="1511">
        <f t="shared" si="34"/>
        <v>173.48506301356042</v>
      </c>
      <c r="S108" s="1511">
        <f t="shared" si="35"/>
        <v>508.03610967182658</v>
      </c>
      <c r="T108" s="1511">
        <f t="shared" si="36"/>
        <v>342.07971295872221</v>
      </c>
      <c r="U108" s="1513">
        <f t="shared" si="37"/>
        <v>0</v>
      </c>
      <c r="V108" s="1511">
        <f t="shared" si="38"/>
        <v>1272.2069851050219</v>
      </c>
      <c r="W108" s="1456">
        <f>W107</f>
        <v>0.5</v>
      </c>
      <c r="X108" s="530">
        <f t="shared" si="39"/>
        <v>3033.4854703020706</v>
      </c>
      <c r="Y108" s="1510">
        <f t="shared" si="78"/>
        <v>4305.692455407092</v>
      </c>
      <c r="Z108" s="1511">
        <f t="shared" si="79"/>
        <v>8446.046873203295</v>
      </c>
      <c r="AA108" s="1513">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86.970556689639423</v>
      </c>
      <c r="BW108" s="114">
        <f t="shared" si="63"/>
        <v>0.60648961851091598</v>
      </c>
      <c r="BX108" s="1695">
        <f t="shared" si="24"/>
        <v>47.016036124858687</v>
      </c>
      <c r="BY108" s="527">
        <f t="shared" si="64"/>
        <v>86.970556689639423</v>
      </c>
      <c r="BZ108" s="417">
        <f t="shared" si="65"/>
        <v>0.60648961851091598</v>
      </c>
      <c r="CA108" s="544">
        <f t="shared" si="25"/>
        <v>47.016036124858687</v>
      </c>
      <c r="CB108" s="649">
        <f t="shared" si="26"/>
        <v>0.26366335378378059</v>
      </c>
      <c r="CC108" s="525">
        <f t="shared" si="66"/>
        <v>0.27104914261438484</v>
      </c>
      <c r="CD108" s="417">
        <f t="shared" si="27"/>
        <v>0.26366335378378059</v>
      </c>
      <c r="CE108" s="525">
        <f t="shared" si="67"/>
        <v>0.27104914261438484</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8">
        <f>'Input data'!B129</f>
        <v>65.31298905018393</v>
      </c>
      <c r="C109" s="1509">
        <f>'Input data'!C129</f>
        <v>3912.6600480250477</v>
      </c>
      <c r="D109" s="1509">
        <f>'Input data'!D129</f>
        <v>47584252.923668914</v>
      </c>
      <c r="E109" s="1457">
        <f t="shared" si="75"/>
        <v>0.97806153846153887</v>
      </c>
      <c r="F109" s="1451">
        <f t="shared" si="76"/>
        <v>0.36381538461538476</v>
      </c>
      <c r="G109" s="1556">
        <f>B109*F109*'Input data'!$C$9</f>
        <v>727.28171126107532</v>
      </c>
      <c r="H109" s="1551">
        <f>'Input data'!I129</f>
        <v>424.26313389388866</v>
      </c>
      <c r="I109" s="1559">
        <f>'Input data'!K129</f>
        <v>27709.893418408268</v>
      </c>
      <c r="J109" s="1559">
        <f t="shared" ref="J109:J111" si="86">($J$112-$J$107)/($A$112-$A$107)+J108</f>
        <v>3231.7691297686301</v>
      </c>
      <c r="K109" s="1513">
        <f t="shared" si="77"/>
        <v>9645.5295369350624</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273.87707617034994</v>
      </c>
      <c r="R109" s="1511">
        <f t="shared" si="34"/>
        <v>191.11993599679636</v>
      </c>
      <c r="S109" s="1511">
        <f t="shared" si="35"/>
        <v>559.67832087625584</v>
      </c>
      <c r="T109" s="1511">
        <f t="shared" si="36"/>
        <v>376.85234515759566</v>
      </c>
      <c r="U109" s="1513">
        <f t="shared" si="37"/>
        <v>0</v>
      </c>
      <c r="V109" s="1511">
        <f t="shared" si="38"/>
        <v>1401.5276782009978</v>
      </c>
      <c r="W109" s="1456">
        <f t="shared" ref="W109:W130" si="87">W108</f>
        <v>0.5</v>
      </c>
      <c r="X109" s="530">
        <f t="shared" si="39"/>
        <v>3033.4854703020706</v>
      </c>
      <c r="Y109" s="1510">
        <f t="shared" si="78"/>
        <v>4435.0131485030688</v>
      </c>
      <c r="Z109" s="1511">
        <f t="shared" si="79"/>
        <v>8442.2855182006242</v>
      </c>
      <c r="AA109" s="1513">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87.919810049379308</v>
      </c>
      <c r="BW109" s="114">
        <f t="shared" si="63"/>
        <v>0.62441721761981228</v>
      </c>
      <c r="BX109" s="1695">
        <f t="shared" si="24"/>
        <v>47.584252923668913</v>
      </c>
      <c r="BY109" s="527">
        <f t="shared" si="64"/>
        <v>87.919810049379308</v>
      </c>
      <c r="BZ109" s="417">
        <f t="shared" si="65"/>
        <v>0.62441721761981228</v>
      </c>
      <c r="CA109" s="544">
        <f t="shared" si="25"/>
        <v>47.584252923668913</v>
      </c>
      <c r="CB109" s="649">
        <f t="shared" si="26"/>
        <v>0.27985563375052358</v>
      </c>
      <c r="CC109" s="525">
        <f t="shared" si="66"/>
        <v>0.27418963824954845</v>
      </c>
      <c r="CD109" s="417">
        <f t="shared" si="27"/>
        <v>0.27985563375052358</v>
      </c>
      <c r="CE109" s="525">
        <f t="shared" si="67"/>
        <v>0.27418963824954845</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8">
        <f>'Input data'!B130</f>
        <v>65.956090000000003</v>
      </c>
      <c r="C110" s="1509">
        <f>'Input data'!C130</f>
        <v>4038.577780220473</v>
      </c>
      <c r="D110" s="1509">
        <f>'Input data'!D130</f>
        <v>47515343.951691307</v>
      </c>
      <c r="E110" s="1457">
        <f>C53</f>
        <v>1</v>
      </c>
      <c r="F110" s="1451">
        <f>D53</f>
        <v>0.37</v>
      </c>
      <c r="G110" s="1556">
        <f>B110*F110*'Input data'!$C$9</f>
        <v>746.92788438679418</v>
      </c>
      <c r="H110" s="1551">
        <f>'Input data'!I130</f>
        <v>424.26313389388866</v>
      </c>
      <c r="I110" s="1559">
        <f>'Input data'!K130</f>
        <v>27982.737442787373</v>
      </c>
      <c r="J110" s="1559">
        <f t="shared" si="86"/>
        <v>2897.4481853098064</v>
      </c>
      <c r="K110" s="1513">
        <f t="shared" si="77"/>
        <v>10106.646132979506</v>
      </c>
      <c r="L110" s="1451">
        <f>C19</f>
        <v>0.7</v>
      </c>
      <c r="M110" s="1451">
        <f>D19</f>
        <v>0.6</v>
      </c>
      <c r="N110" s="1451">
        <f>E19</f>
        <v>0.9</v>
      </c>
      <c r="O110" s="1451">
        <f>F19</f>
        <v>0.9</v>
      </c>
      <c r="P110" s="1451">
        <f>G19</f>
        <v>0.23600000000000002</v>
      </c>
      <c r="Q110" s="1510">
        <f t="shared" si="33"/>
        <v>299.62160860317135</v>
      </c>
      <c r="R110" s="1511">
        <f t="shared" si="34"/>
        <v>209.08527088217454</v>
      </c>
      <c r="S110" s="1511">
        <f t="shared" si="35"/>
        <v>612.28826138396289</v>
      </c>
      <c r="T110" s="1511">
        <f t="shared" si="36"/>
        <v>412.27658568899597</v>
      </c>
      <c r="U110" s="1513">
        <f t="shared" si="37"/>
        <v>0</v>
      </c>
      <c r="V110" s="1511">
        <f t="shared" si="38"/>
        <v>1533.2717265583046</v>
      </c>
      <c r="W110" s="1456">
        <f t="shared" si="87"/>
        <v>0.5</v>
      </c>
      <c r="X110" s="530">
        <f t="shared" si="39"/>
        <v>3033.4854703020706</v>
      </c>
      <c r="Y110" s="1510">
        <f t="shared" si="78"/>
        <v>4566.7571968603752</v>
      </c>
      <c r="Z110" s="1511">
        <f t="shared" si="79"/>
        <v>8437.3371214289364</v>
      </c>
      <c r="AA110" s="1513">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88.233569711670938</v>
      </c>
      <c r="BW110" s="114">
        <f t="shared" si="63"/>
        <v>0.64405095862090767</v>
      </c>
      <c r="BX110" s="1695">
        <f t="shared" si="24"/>
        <v>47.515343951691307</v>
      </c>
      <c r="BY110" s="527">
        <f t="shared" si="64"/>
        <v>88.233569711670938</v>
      </c>
      <c r="BZ110" s="417">
        <f t="shared" si="65"/>
        <v>0.64405095862090767</v>
      </c>
      <c r="CA110" s="544">
        <f t="shared" si="25"/>
        <v>47.515343951691307</v>
      </c>
      <c r="CB110" s="649">
        <f t="shared" si="26"/>
        <v>0.29577637461695849</v>
      </c>
      <c r="CC110" s="525">
        <f t="shared" si="66"/>
        <v>0.279060355068252</v>
      </c>
      <c r="CD110" s="417">
        <f t="shared" si="27"/>
        <v>0.29577637461695849</v>
      </c>
      <c r="CE110" s="525">
        <f t="shared" si="67"/>
        <v>0.279060355068252</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8">
        <f>'Input data'!B131</f>
        <v>66.518977190687664</v>
      </c>
      <c r="C111" s="1509">
        <f>'Input data'!C131</f>
        <v>4183.320783363688</v>
      </c>
      <c r="D111" s="1509">
        <f>'Input data'!D131</f>
        <v>46577086.636707537</v>
      </c>
      <c r="E111" s="1457">
        <f>E110</f>
        <v>1</v>
      </c>
      <c r="F111" s="1451">
        <f>F110</f>
        <v>0.37</v>
      </c>
      <c r="G111" s="1556">
        <f>B111*F111*'Input data'!$C$9</f>
        <v>753.30236987386229</v>
      </c>
      <c r="H111" s="1551">
        <f>'Input data'!I131</f>
        <v>424.26313389388866</v>
      </c>
      <c r="I111" s="1559">
        <f>'Input data'!K131</f>
        <v>28221.549726337245</v>
      </c>
      <c r="J111" s="1559">
        <f t="shared" si="86"/>
        <v>2563.1272408509826</v>
      </c>
      <c r="K111" s="1513">
        <f t="shared" si="77"/>
        <v>10551.947551239295</v>
      </c>
      <c r="L111" s="1451">
        <f>L110</f>
        <v>0.7</v>
      </c>
      <c r="M111" s="1451">
        <f t="shared" ref="M111:P126" si="88">M110</f>
        <v>0.6</v>
      </c>
      <c r="N111" s="1451">
        <f t="shared" si="88"/>
        <v>0.9</v>
      </c>
      <c r="O111" s="1451">
        <f t="shared" si="88"/>
        <v>0.9</v>
      </c>
      <c r="P111" s="1451">
        <f t="shared" si="88"/>
        <v>0.23600000000000002</v>
      </c>
      <c r="Q111" s="1510">
        <f t="shared" si="33"/>
        <v>302.1786608107227</v>
      </c>
      <c r="R111" s="1511">
        <f t="shared" si="34"/>
        <v>210.86966138714581</v>
      </c>
      <c r="S111" s="1511">
        <f t="shared" si="35"/>
        <v>617.51369575009085</v>
      </c>
      <c r="T111" s="1511">
        <f t="shared" si="36"/>
        <v>415.79506607655048</v>
      </c>
      <c r="U111" s="1513">
        <f t="shared" si="37"/>
        <v>0</v>
      </c>
      <c r="V111" s="1511">
        <f t="shared" si="38"/>
        <v>1546.3570840245097</v>
      </c>
      <c r="W111" s="1456">
        <f t="shared" si="87"/>
        <v>0.5</v>
      </c>
      <c r="X111" s="530">
        <f t="shared" si="39"/>
        <v>3033.4854703020706</v>
      </c>
      <c r="Y111" s="1510">
        <f t="shared" si="78"/>
        <v>4579.8425543265803</v>
      </c>
      <c r="Z111" s="1511">
        <f t="shared" si="79"/>
        <v>8535.2322377636974</v>
      </c>
      <c r="AA111" s="1513">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87.627851876238893</v>
      </c>
      <c r="BW111" s="114">
        <f t="shared" si="63"/>
        <v>0.65183011371812016</v>
      </c>
      <c r="BX111" s="1695">
        <f t="shared" si="24"/>
        <v>46.577086636707534</v>
      </c>
      <c r="BY111" s="527">
        <f t="shared" si="64"/>
        <v>87.627851876238893</v>
      </c>
      <c r="BZ111" s="417">
        <f t="shared" si="65"/>
        <v>0.65183011371812016</v>
      </c>
      <c r="CA111" s="544">
        <f t="shared" si="25"/>
        <v>46.577086636707534</v>
      </c>
      <c r="CB111" s="649">
        <f t="shared" si="26"/>
        <v>0.31568192095747505</v>
      </c>
      <c r="CC111" s="525">
        <f t="shared" si="66"/>
        <v>0.28703382984762293</v>
      </c>
      <c r="CD111" s="417">
        <f t="shared" si="27"/>
        <v>0.31568192095747505</v>
      </c>
      <c r="CE111" s="525">
        <f t="shared" si="67"/>
        <v>0.28703382984762293</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8">
        <f>'Input data'!B132</f>
        <v>67.08666821358311</v>
      </c>
      <c r="C112" s="1509">
        <f>'Input data'!C132</f>
        <v>4333.6309583850216</v>
      </c>
      <c r="D112" s="1509">
        <f>'Input data'!D132</f>
        <v>45644546.54822024</v>
      </c>
      <c r="E112" s="1457">
        <f t="shared" ref="E112:F127" si="89">E111</f>
        <v>1</v>
      </c>
      <c r="F112" s="1451">
        <f t="shared" si="89"/>
        <v>0.37</v>
      </c>
      <c r="G112" s="1556">
        <f>B112*F112*'Input data'!$C$9</f>
        <v>759.73125695186627</v>
      </c>
      <c r="H112" s="1551">
        <f>'Input data'!I132</f>
        <v>424.26313389388866</v>
      </c>
      <c r="I112" s="1559">
        <f>'Input data'!K132</f>
        <v>28462.400098794296</v>
      </c>
      <c r="J112" s="1559">
        <f>J97*(1-$G$6)</f>
        <v>2228.8062963921584</v>
      </c>
      <c r="K112" s="1513">
        <f t="shared" si="77"/>
        <v>10998.19610701314</v>
      </c>
      <c r="L112" s="1451">
        <f>C20</f>
        <v>0.7</v>
      </c>
      <c r="M112" s="1451">
        <f>D20</f>
        <v>0.6</v>
      </c>
      <c r="N112" s="1451">
        <f t="shared" si="88"/>
        <v>0.9</v>
      </c>
      <c r="O112" s="1451">
        <f t="shared" si="88"/>
        <v>0.9</v>
      </c>
      <c r="P112" s="1451">
        <f t="shared" si="88"/>
        <v>0.23600000000000002</v>
      </c>
      <c r="Q112" s="1510">
        <f t="shared" si="33"/>
        <v>304.75753559650093</v>
      </c>
      <c r="R112" s="1511">
        <f t="shared" si="34"/>
        <v>212.66928036546119</v>
      </c>
      <c r="S112" s="1511">
        <f t="shared" si="35"/>
        <v>622.7837253927205</v>
      </c>
      <c r="T112" s="1511">
        <f t="shared" si="36"/>
        <v>419.34357413161615</v>
      </c>
      <c r="U112" s="1513">
        <f t="shared" si="37"/>
        <v>0</v>
      </c>
      <c r="V112" s="1511">
        <f t="shared" si="38"/>
        <v>1559.5541154862988</v>
      </c>
      <c r="W112" s="1456">
        <f t="shared" si="87"/>
        <v>0.5</v>
      </c>
      <c r="X112" s="530">
        <f t="shared" si="39"/>
        <v>3033.4854703020706</v>
      </c>
      <c r="Y112" s="1510">
        <f t="shared" si="78"/>
        <v>4593.0395857883695</v>
      </c>
      <c r="Z112" s="1511">
        <f t="shared" si="79"/>
        <v>8633.9628176169281</v>
      </c>
      <c r="AA112" s="1513">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87.05730659585673</v>
      </c>
      <c r="BW112" s="114">
        <f t="shared" si="63"/>
        <v>0.65981563887787709</v>
      </c>
      <c r="BX112" s="1695">
        <f t="shared" si="24"/>
        <v>45.644546548220241</v>
      </c>
      <c r="BY112" s="527">
        <f t="shared" si="64"/>
        <v>87.05730659585673</v>
      </c>
      <c r="BZ112" s="417">
        <f t="shared" si="65"/>
        <v>0.65981563887787709</v>
      </c>
      <c r="CA112" s="544">
        <f t="shared" si="25"/>
        <v>45.644546548220241</v>
      </c>
      <c r="CB112" s="649">
        <f t="shared" si="26"/>
        <v>0.33524737223917422</v>
      </c>
      <c r="CC112" s="525">
        <f t="shared" si="66"/>
        <v>0.29505257846268151</v>
      </c>
      <c r="CD112" s="417">
        <f t="shared" si="27"/>
        <v>0.33524737223917422</v>
      </c>
      <c r="CE112" s="525">
        <f t="shared" si="67"/>
        <v>0.29505257846268151</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3">
        <f>'Input data'!B133</f>
        <v>67.659204065895452</v>
      </c>
      <c r="C113" s="1552">
        <f>'Input data'!C133</f>
        <v>4488.9741986919034</v>
      </c>
      <c r="D113" s="1552">
        <f>'Input data'!D133</f>
        <v>44106865.137795135</v>
      </c>
      <c r="E113" s="1457">
        <f t="shared" si="89"/>
        <v>1</v>
      </c>
      <c r="F113" s="1451">
        <f t="shared" si="89"/>
        <v>0.37</v>
      </c>
      <c r="G113" s="1556">
        <f>B113*F113*'Input data'!$C$9</f>
        <v>766.21500989876245</v>
      </c>
      <c r="H113" s="1544">
        <f>'Input data'!I133</f>
        <v>424.26313389388866</v>
      </c>
      <c r="I113" s="1511">
        <f>'Input data'!K133</f>
        <v>28705.305953762938</v>
      </c>
      <c r="J113" s="1511">
        <f>J112</f>
        <v>2228.8062963921584</v>
      </c>
      <c r="K113" s="1513">
        <f t="shared" si="77"/>
        <v>11111.078938971066</v>
      </c>
      <c r="L113" s="1506">
        <f t="shared" ref="L113:P127" si="90">L112</f>
        <v>0.7</v>
      </c>
      <c r="M113" s="1506">
        <f t="shared" si="88"/>
        <v>0.6</v>
      </c>
      <c r="N113" s="1506">
        <f t="shared" si="88"/>
        <v>0.9</v>
      </c>
      <c r="O113" s="1506">
        <f t="shared" si="88"/>
        <v>0.9</v>
      </c>
      <c r="P113" s="1506">
        <f t="shared" si="88"/>
        <v>0.23600000000000002</v>
      </c>
      <c r="Q113" s="1510">
        <f t="shared" si="33"/>
        <v>307.35841920031703</v>
      </c>
      <c r="R113" s="1511">
        <f t="shared" si="34"/>
        <v>214.484257781049</v>
      </c>
      <c r="S113" s="1511">
        <f t="shared" si="35"/>
        <v>628.09873090005567</v>
      </c>
      <c r="T113" s="1511">
        <f t="shared" si="36"/>
        <v>422.92236611846511</v>
      </c>
      <c r="U113" s="1513">
        <f t="shared" si="37"/>
        <v>0</v>
      </c>
      <c r="V113" s="1511">
        <f t="shared" si="38"/>
        <v>1572.8637739998867</v>
      </c>
      <c r="W113" s="1456">
        <f t="shared" si="87"/>
        <v>0.5</v>
      </c>
      <c r="X113" s="530">
        <f t="shared" si="39"/>
        <v>3033.4854703020706</v>
      </c>
      <c r="Y113" s="1510">
        <f t="shared" si="78"/>
        <v>4606.3492443019568</v>
      </c>
      <c r="Z113" s="1511">
        <f t="shared" si="79"/>
        <v>8733.5359910612679</v>
      </c>
      <c r="AA113" s="1513">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86.376178797171335</v>
      </c>
      <c r="BW113" s="114">
        <f t="shared" si="63"/>
        <v>0.6678143699034661</v>
      </c>
      <c r="BX113" s="1695">
        <f t="shared" si="24"/>
        <v>44.106865137795133</v>
      </c>
      <c r="BY113" s="527">
        <f t="shared" si="64"/>
        <v>86.376178797171335</v>
      </c>
      <c r="BZ113" s="417">
        <f t="shared" si="65"/>
        <v>0.6678143699034661</v>
      </c>
      <c r="CA113" s="544">
        <f t="shared" si="25"/>
        <v>44.106865137795133</v>
      </c>
      <c r="CB113" s="649">
        <f t="shared" si="26"/>
        <v>0.33818146943254268</v>
      </c>
      <c r="CC113" s="525">
        <f t="shared" si="66"/>
        <v>0.30499013696419874</v>
      </c>
      <c r="CD113" s="417">
        <f t="shared" si="27"/>
        <v>0.33818146943254268</v>
      </c>
      <c r="CE113" s="525">
        <f t="shared" si="67"/>
        <v>0.30499013696419874</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3">
        <f>'Input data'!B134</f>
        <v>68.236626094715163</v>
      </c>
      <c r="C114" s="1552">
        <f>'Input data'!C134</f>
        <v>4648.7470334265818</v>
      </c>
      <c r="D114" s="1552">
        <f>'Input data'!D134</f>
        <v>43027121.811283164</v>
      </c>
      <c r="E114" s="1457">
        <f t="shared" si="89"/>
        <v>1</v>
      </c>
      <c r="F114" s="1451">
        <f t="shared" si="89"/>
        <v>0.37</v>
      </c>
      <c r="G114" s="1556">
        <f>B114*F114*'Input data'!$C$9</f>
        <v>772.75409695478163</v>
      </c>
      <c r="H114" s="1544">
        <f>'Input data'!I134</f>
        <v>424.26313389388866</v>
      </c>
      <c r="I114" s="1511">
        <f>'Input data'!K134</f>
        <v>28950.284833289355</v>
      </c>
      <c r="J114" s="1511">
        <f t="shared" ref="J114:J130" si="91">J113</f>
        <v>2228.8062963921584</v>
      </c>
      <c r="K114" s="1513">
        <f t="shared" si="77"/>
        <v>11224.925143684375</v>
      </c>
      <c r="L114" s="1506">
        <f t="shared" si="90"/>
        <v>0.7</v>
      </c>
      <c r="M114" s="1506">
        <f t="shared" si="88"/>
        <v>0.6</v>
      </c>
      <c r="N114" s="1506">
        <f t="shared" si="88"/>
        <v>0.9</v>
      </c>
      <c r="O114" s="1506">
        <f t="shared" si="88"/>
        <v>0.9</v>
      </c>
      <c r="P114" s="1506">
        <f t="shared" si="88"/>
        <v>0.23600000000000002</v>
      </c>
      <c r="Q114" s="1510">
        <f t="shared" si="33"/>
        <v>309.98149945140312</v>
      </c>
      <c r="R114" s="1511">
        <f t="shared" si="34"/>
        <v>216.31472470698566</v>
      </c>
      <c r="S114" s="1511">
        <f t="shared" si="35"/>
        <v>633.45909610834542</v>
      </c>
      <c r="T114" s="1511">
        <f t="shared" si="36"/>
        <v>426.5317004883982</v>
      </c>
      <c r="U114" s="1513">
        <f t="shared" si="37"/>
        <v>0</v>
      </c>
      <c r="V114" s="1511">
        <f t="shared" si="38"/>
        <v>1586.2870207551323</v>
      </c>
      <c r="W114" s="1456">
        <f t="shared" si="87"/>
        <v>0.5</v>
      </c>
      <c r="X114" s="530">
        <f t="shared" si="39"/>
        <v>3033.4854703020706</v>
      </c>
      <c r="Y114" s="1510">
        <f t="shared" si="78"/>
        <v>4619.7724910572033</v>
      </c>
      <c r="Z114" s="1511">
        <f t="shared" si="79"/>
        <v>8833.9589490193302</v>
      </c>
      <c r="AA114" s="1513">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86.175930548570193</v>
      </c>
      <c r="BW114" s="114">
        <f t="shared" si="63"/>
        <v>0.67456017933736867</v>
      </c>
      <c r="BX114" s="1695">
        <f t="shared" si="24"/>
        <v>43.027121811283166</v>
      </c>
      <c r="BY114" s="527">
        <f t="shared" si="64"/>
        <v>86.175930548570193</v>
      </c>
      <c r="BZ114" s="417">
        <f t="shared" si="65"/>
        <v>0.67456017933736867</v>
      </c>
      <c r="CA114" s="544">
        <f t="shared" si="25"/>
        <v>43.027121811283166</v>
      </c>
      <c r="CB114" s="649">
        <f t="shared" si="26"/>
        <v>0.34108865163413971</v>
      </c>
      <c r="CC114" s="525">
        <f t="shared" si="66"/>
        <v>0.31353123361894419</v>
      </c>
      <c r="CD114" s="417">
        <f t="shared" si="27"/>
        <v>0.34108865163413971</v>
      </c>
      <c r="CE114" s="525">
        <f t="shared" si="67"/>
        <v>0.31353123361894419</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3">
        <f>'Input data'!B135</f>
        <v>68.818976000000006</v>
      </c>
      <c r="C115" s="1552">
        <f>'Input data'!C135</f>
        <v>4799.4403595911344</v>
      </c>
      <c r="D115" s="1552">
        <f>'Input data'!D135</f>
        <v>42456998.900165863</v>
      </c>
      <c r="E115" s="1457">
        <f t="shared" si="89"/>
        <v>1</v>
      </c>
      <c r="F115" s="1451">
        <f t="shared" si="89"/>
        <v>0.37</v>
      </c>
      <c r="G115" s="1556">
        <f>B115*F115*'Input data'!$C$9</f>
        <v>779.34899035624392</v>
      </c>
      <c r="H115" s="1544">
        <f>'Input data'!I135</f>
        <v>424.26313389388866</v>
      </c>
      <c r="I115" s="1511">
        <f>'Input data'!K135</f>
        <v>29197.354429128314</v>
      </c>
      <c r="J115" s="1511">
        <f t="shared" si="91"/>
        <v>2228.8062963921584</v>
      </c>
      <c r="K115" s="1513">
        <f t="shared" si="77"/>
        <v>11339.742942837889</v>
      </c>
      <c r="L115" s="1506">
        <f t="shared" si="90"/>
        <v>0.7</v>
      </c>
      <c r="M115" s="1506">
        <f t="shared" si="88"/>
        <v>0.6</v>
      </c>
      <c r="N115" s="1506">
        <f t="shared" si="88"/>
        <v>0.9</v>
      </c>
      <c r="O115" s="1506">
        <f t="shared" si="88"/>
        <v>0.9</v>
      </c>
      <c r="P115" s="1506">
        <f t="shared" si="88"/>
        <v>0.23600000000000002</v>
      </c>
      <c r="Q115" s="1510">
        <f t="shared" si="33"/>
        <v>312.62696578197756</v>
      </c>
      <c r="R115" s="1511">
        <f t="shared" si="34"/>
        <v>218.16081333496061</v>
      </c>
      <c r="S115" s="1511">
        <f t="shared" si="35"/>
        <v>638.86520812960043</v>
      </c>
      <c r="T115" s="1511">
        <f t="shared" si="36"/>
        <v>430.17183789841056</v>
      </c>
      <c r="U115" s="1513">
        <f t="shared" si="37"/>
        <v>0</v>
      </c>
      <c r="V115" s="1511">
        <f t="shared" si="38"/>
        <v>1599.824825144949</v>
      </c>
      <c r="W115" s="1456">
        <f t="shared" si="87"/>
        <v>0.5</v>
      </c>
      <c r="X115" s="530">
        <f t="shared" si="39"/>
        <v>3033.4854703020706</v>
      </c>
      <c r="Y115" s="1510">
        <f t="shared" si="78"/>
        <v>4633.3102954470196</v>
      </c>
      <c r="Z115" s="1511">
        <f t="shared" si="79"/>
        <v>8935.2389437830279</v>
      </c>
      <c r="AA115" s="1513">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86.440478602283491</v>
      </c>
      <c r="BW115" s="114">
        <f t="shared" si="63"/>
        <v>0.6795135093599558</v>
      </c>
      <c r="BX115" s="1695">
        <f t="shared" si="24"/>
        <v>42.456998900165864</v>
      </c>
      <c r="BY115" s="527">
        <f t="shared" si="64"/>
        <v>86.440478602283491</v>
      </c>
      <c r="BZ115" s="417">
        <f t="shared" si="65"/>
        <v>0.6795135093599558</v>
      </c>
      <c r="CA115" s="544">
        <f t="shared" si="25"/>
        <v>42.456998900165864</v>
      </c>
      <c r="CB115" s="649">
        <f t="shared" si="26"/>
        <v>0.34396919974586804</v>
      </c>
      <c r="CC115" s="525">
        <f t="shared" si="66"/>
        <v>0.32000341997567583</v>
      </c>
      <c r="CD115" s="417">
        <f t="shared" si="27"/>
        <v>0.34396919974586804</v>
      </c>
      <c r="CE115" s="525">
        <f t="shared" si="67"/>
        <v>0.32000341997567583</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3">
        <f>'Input data'!B136</f>
        <v>69.322810489383542</v>
      </c>
      <c r="C116" s="1552">
        <f>'Input data'!C136</f>
        <v>4956.2842542859398</v>
      </c>
      <c r="D116" s="1552">
        <f>'Input data'!D136</f>
        <v>41219839.691941068</v>
      </c>
      <c r="E116" s="1457">
        <f t="shared" si="89"/>
        <v>1</v>
      </c>
      <c r="F116" s="1451">
        <f t="shared" si="89"/>
        <v>0.37</v>
      </c>
      <c r="G116" s="1556">
        <f>B116*F116*'Input data'!$C$9</f>
        <v>785.05472623652952</v>
      </c>
      <c r="H116" s="1544">
        <f>'Input data'!I136</f>
        <v>424.26313389388866</v>
      </c>
      <c r="I116" s="1511">
        <f>'Input data'!K136</f>
        <v>29411.112828557998</v>
      </c>
      <c r="J116" s="1511">
        <f t="shared" si="91"/>
        <v>2228.8062963921584</v>
      </c>
      <c r="K116" s="1513">
        <f t="shared" si="77"/>
        <v>11439.080414491387</v>
      </c>
      <c r="L116" s="1506">
        <f t="shared" si="90"/>
        <v>0.7</v>
      </c>
      <c r="M116" s="1506">
        <f t="shared" si="88"/>
        <v>0.6</v>
      </c>
      <c r="N116" s="1506">
        <f t="shared" si="88"/>
        <v>0.9</v>
      </c>
      <c r="O116" s="1506">
        <f t="shared" si="88"/>
        <v>0.9</v>
      </c>
      <c r="P116" s="1506">
        <f t="shared" si="88"/>
        <v>0.23600000000000002</v>
      </c>
      <c r="Q116" s="1510">
        <f t="shared" si="33"/>
        <v>314.91575670604311</v>
      </c>
      <c r="R116" s="1511">
        <f t="shared" si="34"/>
        <v>219.75800277861231</v>
      </c>
      <c r="S116" s="1511">
        <f t="shared" si="35"/>
        <v>643.54244026282595</v>
      </c>
      <c r="T116" s="1511">
        <f t="shared" si="36"/>
        <v>433.32119322004019</v>
      </c>
      <c r="U116" s="1513">
        <f t="shared" si="37"/>
        <v>0</v>
      </c>
      <c r="V116" s="1511">
        <f t="shared" si="38"/>
        <v>1611.5373929675216</v>
      </c>
      <c r="W116" s="1456">
        <f t="shared" si="87"/>
        <v>0.5</v>
      </c>
      <c r="X116" s="530">
        <f t="shared" si="39"/>
        <v>3033.4854703020706</v>
      </c>
      <c r="Y116" s="1510">
        <f t="shared" si="78"/>
        <v>4645.0228632695926</v>
      </c>
      <c r="Z116" s="1511">
        <f t="shared" si="79"/>
        <v>9022.8638476139531</v>
      </c>
      <c r="AA116" s="1513">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86.058282543148621</v>
      </c>
      <c r="BW116" s="114">
        <f t="shared" si="63"/>
        <v>0.6867156848262802</v>
      </c>
      <c r="BX116" s="1695">
        <f t="shared" si="24"/>
        <v>41.219839691941068</v>
      </c>
      <c r="BY116" s="527">
        <f t="shared" si="64"/>
        <v>86.058282543148621</v>
      </c>
      <c r="BZ116" s="417">
        <f t="shared" si="65"/>
        <v>0.6867156848262802</v>
      </c>
      <c r="CA116" s="544">
        <f t="shared" si="25"/>
        <v>41.219839691941068</v>
      </c>
      <c r="CB116" s="649">
        <f t="shared" si="26"/>
        <v>0.34642074566368197</v>
      </c>
      <c r="CC116" s="525">
        <f t="shared" si="66"/>
        <v>0.32868630537040322</v>
      </c>
      <c r="CD116" s="417">
        <f t="shared" si="27"/>
        <v>0.34642074566368197</v>
      </c>
      <c r="CE116" s="525">
        <f t="shared" si="67"/>
        <v>0.32868630537040322</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3">
        <f>'Input data'!B137</f>
        <v>69.830333629884052</v>
      </c>
      <c r="C117" s="1552">
        <f>'Input data'!C137</f>
        <v>5124.0082229631989</v>
      </c>
      <c r="D117" s="1552">
        <f>'Input data'!D137</f>
        <v>38725570.23065158</v>
      </c>
      <c r="E117" s="1457">
        <f t="shared" si="89"/>
        <v>1</v>
      </c>
      <c r="F117" s="1451">
        <f t="shared" si="89"/>
        <v>0.37</v>
      </c>
      <c r="G117" s="1556">
        <f>B117*F117*'Input data'!$C$9</f>
        <v>790.80223470180374</v>
      </c>
      <c r="H117" s="1544">
        <f>'Input data'!I137</f>
        <v>424.26313389388866</v>
      </c>
      <c r="I117" s="1511">
        <f>'Input data'!K137</f>
        <v>29626.436186670413</v>
      </c>
      <c r="J117" s="1511">
        <f t="shared" si="91"/>
        <v>2228.8062963921584</v>
      </c>
      <c r="K117" s="1513">
        <f t="shared" si="77"/>
        <v>11539.145151315281</v>
      </c>
      <c r="L117" s="1506">
        <f t="shared" si="90"/>
        <v>0.7</v>
      </c>
      <c r="M117" s="1506">
        <f t="shared" si="88"/>
        <v>0.6</v>
      </c>
      <c r="N117" s="1506">
        <f t="shared" si="88"/>
        <v>0.9</v>
      </c>
      <c r="O117" s="1506">
        <f t="shared" si="88"/>
        <v>0.9</v>
      </c>
      <c r="P117" s="1506">
        <f>P116</f>
        <v>0.23600000000000002</v>
      </c>
      <c r="Q117" s="1510">
        <f t="shared" si="33"/>
        <v>317.2213042265239</v>
      </c>
      <c r="R117" s="1511">
        <f t="shared" si="34"/>
        <v>221.36688549604628</v>
      </c>
      <c r="S117" s="1511">
        <f t="shared" si="35"/>
        <v>648.25391514420789</v>
      </c>
      <c r="T117" s="1511">
        <f t="shared" si="36"/>
        <v>436.49360546466687</v>
      </c>
      <c r="U117" s="1513">
        <f t="shared" si="37"/>
        <v>0</v>
      </c>
      <c r="V117" s="1511">
        <f t="shared" si="38"/>
        <v>1623.3357103314449</v>
      </c>
      <c r="W117" s="1456">
        <f t="shared" si="87"/>
        <v>0.5</v>
      </c>
      <c r="X117" s="530">
        <f t="shared" si="39"/>
        <v>3033.4854703020706</v>
      </c>
      <c r="Y117" s="1510">
        <f t="shared" si="78"/>
        <v>4656.8211806335157</v>
      </c>
      <c r="Z117" s="1511">
        <f t="shared" si="79"/>
        <v>9111.1302670739242</v>
      </c>
      <c r="AA117" s="1513">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84.474099079827326</v>
      </c>
      <c r="BW117" s="114">
        <f t="shared" si="63"/>
        <v>0.6985567326297295</v>
      </c>
      <c r="BX117" s="1695">
        <f t="shared" si="24"/>
        <v>38.725570230651577</v>
      </c>
      <c r="BY117" s="527">
        <f t="shared" si="64"/>
        <v>84.474099079827326</v>
      </c>
      <c r="BZ117" s="417">
        <f t="shared" si="65"/>
        <v>0.6985567326297295</v>
      </c>
      <c r="CA117" s="544">
        <f t="shared" si="25"/>
        <v>38.725570230651577</v>
      </c>
      <c r="CB117" s="649">
        <f t="shared" si="26"/>
        <v>0.34885304461912336</v>
      </c>
      <c r="CC117" s="525">
        <f t="shared" si="66"/>
        <v>0.34185036506667699</v>
      </c>
      <c r="CD117" s="417">
        <f t="shared" si="27"/>
        <v>0.34885304461912336</v>
      </c>
      <c r="CE117" s="525">
        <f t="shared" si="67"/>
        <v>0.34185036506667699</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3">
        <f>'Input data'!B138</f>
        <v>70.341572426693446</v>
      </c>
      <c r="C118" s="1552">
        <f>'Input data'!C138</f>
        <v>5299.6292724366804</v>
      </c>
      <c r="D118" s="1552">
        <f>'Input data'!D138</f>
        <v>36022455.593038395</v>
      </c>
      <c r="E118" s="1457">
        <f t="shared" si="89"/>
        <v>1</v>
      </c>
      <c r="F118" s="1451">
        <f t="shared" si="89"/>
        <v>0.37</v>
      </c>
      <c r="G118" s="1556">
        <f>B118*F118*'Input data'!$C$9</f>
        <v>796.5918215756966</v>
      </c>
      <c r="H118" s="1544">
        <f>'Input data'!I138</f>
        <v>424.26313389388866</v>
      </c>
      <c r="I118" s="1511">
        <f>'Input data'!K138</f>
        <v>29843.335960772907</v>
      </c>
      <c r="J118" s="1511">
        <f t="shared" si="91"/>
        <v>2228.8062963921584</v>
      </c>
      <c r="K118" s="1513">
        <f t="shared" si="77"/>
        <v>11639.94247773166</v>
      </c>
      <c r="L118" s="1506">
        <f t="shared" si="90"/>
        <v>0.7</v>
      </c>
      <c r="M118" s="1506">
        <f t="shared" si="88"/>
        <v>0.6</v>
      </c>
      <c r="N118" s="1506">
        <f t="shared" si="88"/>
        <v>0.9</v>
      </c>
      <c r="O118" s="1506">
        <f t="shared" si="88"/>
        <v>0.9</v>
      </c>
      <c r="P118" s="1506">
        <f t="shared" si="88"/>
        <v>0.23600000000000002</v>
      </c>
      <c r="Q118" s="1510">
        <f t="shared" si="33"/>
        <v>319.54373102108343</v>
      </c>
      <c r="R118" s="1511">
        <f t="shared" si="34"/>
        <v>222.9875470955493</v>
      </c>
      <c r="S118" s="1511">
        <f t="shared" si="35"/>
        <v>652.99988347026374</v>
      </c>
      <c r="T118" s="1511">
        <f t="shared" si="36"/>
        <v>439.68924343563094</v>
      </c>
      <c r="U118" s="1513">
        <f t="shared" si="37"/>
        <v>0</v>
      </c>
      <c r="V118" s="1511">
        <f t="shared" si="38"/>
        <v>1635.2204050225273</v>
      </c>
      <c r="W118" s="1456">
        <f t="shared" si="87"/>
        <v>0.5</v>
      </c>
      <c r="X118" s="530">
        <f t="shared" si="39"/>
        <v>3033.4854703020706</v>
      </c>
      <c r="Y118" s="1510">
        <f t="shared" si="78"/>
        <v>4668.7058753245983</v>
      </c>
      <c r="Z118" s="1511">
        <f t="shared" si="79"/>
        <v>9200.04289879922</v>
      </c>
      <c r="AA118" s="1513">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82.721231949861661</v>
      </c>
      <c r="BW118" s="114">
        <f t="shared" si="63"/>
        <v>0.71177557332963437</v>
      </c>
      <c r="BX118" s="1695">
        <f t="shared" si="24"/>
        <v>36.022455593038394</v>
      </c>
      <c r="BY118" s="527">
        <f t="shared" si="64"/>
        <v>82.721231949861661</v>
      </c>
      <c r="BZ118" s="417">
        <f t="shared" si="65"/>
        <v>0.71177557332963437</v>
      </c>
      <c r="CA118" s="544">
        <f t="shared" si="25"/>
        <v>36.022455593038394</v>
      </c>
      <c r="CB118" s="649">
        <f t="shared" si="26"/>
        <v>0.35126626747362921</v>
      </c>
      <c r="CC118" s="525">
        <f t="shared" si="66"/>
        <v>0.35611369077654575</v>
      </c>
      <c r="CD118" s="417">
        <f t="shared" si="27"/>
        <v>0.35126626747362921</v>
      </c>
      <c r="CE118" s="525">
        <f t="shared" si="67"/>
        <v>0.35611369077654575</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3">
        <f>'Input data'!B139</f>
        <v>70.856554082712819</v>
      </c>
      <c r="C119" s="1552">
        <f>'Input data'!C139</f>
        <v>5473.1256649722955</v>
      </c>
      <c r="D119" s="1552">
        <f>'Input data'!D139</f>
        <v>33319340.955425207</v>
      </c>
      <c r="E119" s="1457">
        <f t="shared" si="89"/>
        <v>1</v>
      </c>
      <c r="F119" s="1451">
        <f t="shared" si="89"/>
        <v>0.37</v>
      </c>
      <c r="G119" s="1556">
        <f>B119*F119*'Input data'!$C$9</f>
        <v>802.42379492081989</v>
      </c>
      <c r="H119" s="1544">
        <f>'Input data'!I139</f>
        <v>424.26313389388866</v>
      </c>
      <c r="I119" s="1511">
        <f>'Input data'!K139</f>
        <v>30061.823692053553</v>
      </c>
      <c r="J119" s="1511">
        <f t="shared" si="91"/>
        <v>2228.8062963921584</v>
      </c>
      <c r="K119" s="1513">
        <f t="shared" si="77"/>
        <v>11741.477757143535</v>
      </c>
      <c r="L119" s="1506">
        <f t="shared" si="90"/>
        <v>0.7</v>
      </c>
      <c r="M119" s="1506">
        <f t="shared" si="88"/>
        <v>0.6</v>
      </c>
      <c r="N119" s="1506">
        <f t="shared" si="88"/>
        <v>0.9</v>
      </c>
      <c r="O119" s="1506">
        <f t="shared" si="88"/>
        <v>0.9</v>
      </c>
      <c r="P119" s="1506">
        <f t="shared" si="88"/>
        <v>0.23600000000000002</v>
      </c>
      <c r="Q119" s="1510">
        <f t="shared" si="33"/>
        <v>321.88316066552784</v>
      </c>
      <c r="R119" s="1511">
        <f t="shared" si="34"/>
        <v>224.62007381215983</v>
      </c>
      <c r="S119" s="1511">
        <f t="shared" si="35"/>
        <v>657.78059777289627</v>
      </c>
      <c r="T119" s="1511">
        <f t="shared" si="36"/>
        <v>442.90827717210823</v>
      </c>
      <c r="U119" s="1513">
        <f t="shared" si="37"/>
        <v>0</v>
      </c>
      <c r="V119" s="1511">
        <f t="shared" si="38"/>
        <v>1647.1921094226923</v>
      </c>
      <c r="W119" s="1456">
        <f t="shared" si="87"/>
        <v>0.5</v>
      </c>
      <c r="X119" s="530">
        <f t="shared" si="39"/>
        <v>3033.4854703020706</v>
      </c>
      <c r="Y119" s="1510">
        <f t="shared" si="78"/>
        <v>4680.6775797247628</v>
      </c>
      <c r="Z119" s="1511">
        <f t="shared" si="79"/>
        <v>9289.6064738109308</v>
      </c>
      <c r="AA119" s="1513">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80.958253982117924</v>
      </c>
      <c r="BW119" s="114">
        <f t="shared" si="63"/>
        <v>0.72553248400644432</v>
      </c>
      <c r="BX119" s="1695">
        <f t="shared" si="24"/>
        <v>33.319340955425204</v>
      </c>
      <c r="BY119" s="527">
        <f t="shared" si="64"/>
        <v>80.958253982117924</v>
      </c>
      <c r="BZ119" s="417">
        <f t="shared" si="65"/>
        <v>0.72553248400644432</v>
      </c>
      <c r="CA119" s="544">
        <f t="shared" si="25"/>
        <v>33.319340955425204</v>
      </c>
      <c r="CB119" s="649">
        <f t="shared" si="26"/>
        <v>0.35366058307858594</v>
      </c>
      <c r="CC119" s="525">
        <f t="shared" si="66"/>
        <v>0.3705105553358814</v>
      </c>
      <c r="CD119" s="417">
        <f t="shared" si="27"/>
        <v>0.35366058307858594</v>
      </c>
      <c r="CE119" s="525">
        <f t="shared" si="67"/>
        <v>0.3705105553358814</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3">
        <f>'Input data'!B140</f>
        <v>71.375305999999995</v>
      </c>
      <c r="C120" s="1552">
        <f>'Input data'!C140</f>
        <v>5650.0998146930788</v>
      </c>
      <c r="D120" s="1552">
        <f>'Input data'!D140</f>
        <v>30616226.317812026</v>
      </c>
      <c r="E120" s="1457">
        <f t="shared" si="89"/>
        <v>1</v>
      </c>
      <c r="F120" s="1451">
        <f t="shared" si="89"/>
        <v>0.37</v>
      </c>
      <c r="G120" s="1556">
        <f>B120*F120*'Input data'!$C$9</f>
        <v>808.29846505516082</v>
      </c>
      <c r="H120" s="1544">
        <f>'Input data'!I140</f>
        <v>424.26313389388866</v>
      </c>
      <c r="I120" s="1511">
        <f>'Input data'!K140</f>
        <v>30281.911006195274</v>
      </c>
      <c r="J120" s="1511">
        <f t="shared" si="91"/>
        <v>2228.8062963921584</v>
      </c>
      <c r="K120" s="1513">
        <f t="shared" si="77"/>
        <v>11843.756392220233</v>
      </c>
      <c r="L120" s="1506">
        <f t="shared" si="90"/>
        <v>0.7</v>
      </c>
      <c r="M120" s="1506">
        <f t="shared" si="88"/>
        <v>0.6</v>
      </c>
      <c r="N120" s="1506">
        <f t="shared" si="88"/>
        <v>0.9</v>
      </c>
      <c r="O120" s="1506">
        <f t="shared" si="88"/>
        <v>0.9</v>
      </c>
      <c r="P120" s="1506">
        <f t="shared" si="88"/>
        <v>0.23600000000000002</v>
      </c>
      <c r="Q120" s="1510">
        <f t="shared" si="33"/>
        <v>324.23971764038129</v>
      </c>
      <c r="R120" s="1511">
        <f t="shared" si="34"/>
        <v>226.26455251225605</v>
      </c>
      <c r="S120" s="1511">
        <f t="shared" si="35"/>
        <v>662.59631243283729</v>
      </c>
      <c r="T120" s="1511">
        <f t="shared" si="36"/>
        <v>446.15087795815862</v>
      </c>
      <c r="U120" s="1513">
        <f t="shared" si="37"/>
        <v>0</v>
      </c>
      <c r="V120" s="1511">
        <f t="shared" si="38"/>
        <v>1659.2514605436331</v>
      </c>
      <c r="W120" s="1456">
        <f t="shared" si="87"/>
        <v>0.5</v>
      </c>
      <c r="X120" s="530">
        <f t="shared" si="39"/>
        <v>3033.4854703020706</v>
      </c>
      <c r="Y120" s="1510">
        <f t="shared" si="78"/>
        <v>4692.7369308457037</v>
      </c>
      <c r="Z120" s="1511">
        <f t="shared" si="79"/>
        <v>9379.8257577666882</v>
      </c>
      <c r="AA120" s="1513">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79.213274048230815</v>
      </c>
      <c r="BW120" s="114">
        <f t="shared" si="63"/>
        <v>0.73996098085104411</v>
      </c>
      <c r="BX120" s="1695">
        <f t="shared" si="24"/>
        <v>30.616226317812025</v>
      </c>
      <c r="BY120" s="527">
        <f t="shared" si="64"/>
        <v>79.213274048230815</v>
      </c>
      <c r="BZ120" s="417">
        <f t="shared" si="65"/>
        <v>0.73996098085104411</v>
      </c>
      <c r="CA120" s="544">
        <f t="shared" si="25"/>
        <v>30.616226317812025</v>
      </c>
      <c r="CB120" s="649">
        <f t="shared" si="26"/>
        <v>0.3560361583119136</v>
      </c>
      <c r="CC120" s="525">
        <f t="shared" si="66"/>
        <v>0.38518297657395228</v>
      </c>
      <c r="CD120" s="417">
        <f t="shared" si="27"/>
        <v>0.3560361583119136</v>
      </c>
      <c r="CE120" s="525">
        <f t="shared" si="67"/>
        <v>0.38518297657395228</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3">
        <f>'Input data'!B141</f>
        <v>71.818612994947316</v>
      </c>
      <c r="C121" s="1552">
        <f>'Input data'!C141</f>
        <v>5833.433358340184</v>
      </c>
      <c r="D121" s="1552">
        <f>'Input data'!D141</f>
        <v>27637545.123285081</v>
      </c>
      <c r="E121" s="1457">
        <f t="shared" si="89"/>
        <v>1</v>
      </c>
      <c r="F121" s="1451">
        <f t="shared" si="89"/>
        <v>0.37</v>
      </c>
      <c r="G121" s="1556">
        <f>B121*F121*'Input data'!$C$9</f>
        <v>813.31874985175614</v>
      </c>
      <c r="H121" s="1544">
        <f>'Input data'!I141</f>
        <v>424.26313389388866</v>
      </c>
      <c r="I121" s="1511">
        <f>'Input data'!K141</f>
        <v>30469.989821148705</v>
      </c>
      <c r="J121" s="1511">
        <f t="shared" si="91"/>
        <v>2228.8062963921584</v>
      </c>
      <c r="K121" s="1513">
        <f t="shared" si="77"/>
        <v>11931.16008722781</v>
      </c>
      <c r="L121" s="1506">
        <f t="shared" si="90"/>
        <v>0.7</v>
      </c>
      <c r="M121" s="1506">
        <f t="shared" si="88"/>
        <v>0.6</v>
      </c>
      <c r="N121" s="1506">
        <f t="shared" si="88"/>
        <v>0.9</v>
      </c>
      <c r="O121" s="1506">
        <f t="shared" si="88"/>
        <v>0.9</v>
      </c>
      <c r="P121" s="1506">
        <f t="shared" si="88"/>
        <v>0.23600000000000002</v>
      </c>
      <c r="Q121" s="1510">
        <f t="shared" si="33"/>
        <v>326.25354767383487</v>
      </c>
      <c r="R121" s="1511">
        <f t="shared" si="34"/>
        <v>227.6698657005079</v>
      </c>
      <c r="S121" s="1511">
        <f t="shared" si="35"/>
        <v>666.71165142876043</v>
      </c>
      <c r="T121" s="1511">
        <f t="shared" si="36"/>
        <v>448.92188961589818</v>
      </c>
      <c r="U121" s="1513">
        <f t="shared" si="37"/>
        <v>0</v>
      </c>
      <c r="V121" s="1511">
        <f t="shared" si="38"/>
        <v>1669.5569544190014</v>
      </c>
      <c r="W121" s="1456">
        <f t="shared" si="87"/>
        <v>0.5</v>
      </c>
      <c r="X121" s="530">
        <f t="shared" si="39"/>
        <v>3033.4854703020706</v>
      </c>
      <c r="Y121" s="1510">
        <f t="shared" si="78"/>
        <v>4703.0424247210722</v>
      </c>
      <c r="Z121" s="1511">
        <f t="shared" si="79"/>
        <v>9456.9239588988967</v>
      </c>
      <c r="AA121" s="1513">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77.21443571806013</v>
      </c>
      <c r="BW121" s="114">
        <f t="shared" si="63"/>
        <v>0.75637543426399323</v>
      </c>
      <c r="BX121" s="1695">
        <f t="shared" si="24"/>
        <v>27.637545123285083</v>
      </c>
      <c r="BY121" s="527">
        <f t="shared" si="64"/>
        <v>77.21443571806013</v>
      </c>
      <c r="BZ121" s="417">
        <f t="shared" si="65"/>
        <v>0.75637543426399323</v>
      </c>
      <c r="CA121" s="544">
        <f t="shared" si="25"/>
        <v>27.637545123285083</v>
      </c>
      <c r="CB121" s="649">
        <f t="shared" si="26"/>
        <v>0.35803801704304605</v>
      </c>
      <c r="CC121" s="525">
        <f t="shared" si="66"/>
        <v>0.40132370274544493</v>
      </c>
      <c r="CD121" s="417">
        <f t="shared" si="27"/>
        <v>0.35803801704304605</v>
      </c>
      <c r="CE121" s="525">
        <f t="shared" si="67"/>
        <v>0.40132370274544493</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3">
        <f>'Input data'!B142</f>
        <v>72.264673338395411</v>
      </c>
      <c r="C122" s="1552">
        <f>'Input data'!C142</f>
        <v>6025.8165210195993</v>
      </c>
      <c r="D122" s="1552">
        <f>'Input data'!D142</f>
        <v>24658863.928758133</v>
      </c>
      <c r="E122" s="1457">
        <f t="shared" si="89"/>
        <v>1</v>
      </c>
      <c r="F122" s="1451">
        <f t="shared" si="89"/>
        <v>0.37</v>
      </c>
      <c r="G122" s="1556">
        <f>B122*F122*'Input data'!$C$9</f>
        <v>818.37021528338698</v>
      </c>
      <c r="H122" s="1544">
        <f>'Input data'!I142</f>
        <v>424.26313389388866</v>
      </c>
      <c r="I122" s="1511">
        <f>'Input data'!K142</f>
        <v>30659.23678036578</v>
      </c>
      <c r="J122" s="1511">
        <f t="shared" si="91"/>
        <v>2228.8062963921584</v>
      </c>
      <c r="K122" s="1513">
        <f t="shared" si="77"/>
        <v>12019.106640424758</v>
      </c>
      <c r="L122" s="1506">
        <f t="shared" si="90"/>
        <v>0.7</v>
      </c>
      <c r="M122" s="1506">
        <f t="shared" si="88"/>
        <v>0.6</v>
      </c>
      <c r="N122" s="1506">
        <f t="shared" si="88"/>
        <v>0.9</v>
      </c>
      <c r="O122" s="1506">
        <f t="shared" si="88"/>
        <v>0.9</v>
      </c>
      <c r="P122" s="1506">
        <f t="shared" si="88"/>
        <v>0.23600000000000002</v>
      </c>
      <c r="Q122" s="1510">
        <f t="shared" si="33"/>
        <v>328.27988546368874</v>
      </c>
      <c r="R122" s="1511">
        <f t="shared" si="34"/>
        <v>229.08390718992371</v>
      </c>
      <c r="S122" s="1511">
        <f t="shared" si="35"/>
        <v>670.85255050513342</v>
      </c>
      <c r="T122" s="1511">
        <f t="shared" si="36"/>
        <v>451.7101118317396</v>
      </c>
      <c r="U122" s="1513">
        <f t="shared" si="37"/>
        <v>0</v>
      </c>
      <c r="V122" s="1511">
        <f t="shared" si="38"/>
        <v>1679.9264549904856</v>
      </c>
      <c r="W122" s="1456">
        <f t="shared" si="87"/>
        <v>0.5</v>
      </c>
      <c r="X122" s="530">
        <f t="shared" si="39"/>
        <v>3033.4854703020706</v>
      </c>
      <c r="Y122" s="1510">
        <f t="shared" si="78"/>
        <v>4713.4119252925557</v>
      </c>
      <c r="Z122" s="1511">
        <f t="shared" si="79"/>
        <v>9534.5010115243604</v>
      </c>
      <c r="AA122" s="1513">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75.261398143105524</v>
      </c>
      <c r="BW122" s="114">
        <f t="shared" si="63"/>
        <v>0.77380004791730583</v>
      </c>
      <c r="BX122" s="1695">
        <f t="shared" si="24"/>
        <v>24.658863928758134</v>
      </c>
      <c r="BY122" s="527">
        <f t="shared" si="64"/>
        <v>75.261398143105524</v>
      </c>
      <c r="BZ122" s="417">
        <f t="shared" si="65"/>
        <v>0.77380004791730583</v>
      </c>
      <c r="CA122" s="544">
        <f t="shared" si="25"/>
        <v>24.658863928758134</v>
      </c>
      <c r="CB122" s="649">
        <f t="shared" si="26"/>
        <v>0.36002659202487586</v>
      </c>
      <c r="CC122" s="525">
        <f t="shared" si="66"/>
        <v>0.41791581138208178</v>
      </c>
      <c r="CD122" s="417">
        <f t="shared" si="27"/>
        <v>0.36002659202487586</v>
      </c>
      <c r="CE122" s="525">
        <f t="shared" si="67"/>
        <v>0.41791581138208178</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3">
        <f>'Input data'!B143</f>
        <v>72.713504131197794</v>
      </c>
      <c r="C123" s="1552">
        <f>'Input data'!C143</f>
        <v>6229.3040338992396</v>
      </c>
      <c r="D123" s="1552">
        <f>'Input data'!D143</f>
        <v>21680182.734231193</v>
      </c>
      <c r="E123" s="1457">
        <f t="shared" si="89"/>
        <v>1</v>
      </c>
      <c r="F123" s="1451">
        <f t="shared" si="89"/>
        <v>0.37</v>
      </c>
      <c r="G123" s="1556">
        <f>B123*F123*'Input data'!$C$9</f>
        <v>823.4530550107803</v>
      </c>
      <c r="H123" s="1544">
        <f>'Input data'!I143</f>
        <v>424.26313389388866</v>
      </c>
      <c r="I123" s="1511">
        <f>'Input data'!K143</f>
        <v>30849.659139108197</v>
      </c>
      <c r="J123" s="1511">
        <f t="shared" si="91"/>
        <v>2228.8062963921584</v>
      </c>
      <c r="K123" s="1513">
        <f t="shared" si="77"/>
        <v>12107.59942346503</v>
      </c>
      <c r="L123" s="1506">
        <f t="shared" si="90"/>
        <v>0.7</v>
      </c>
      <c r="M123" s="1506">
        <f t="shared" si="88"/>
        <v>0.6</v>
      </c>
      <c r="N123" s="1506">
        <f t="shared" si="88"/>
        <v>0.9</v>
      </c>
      <c r="O123" s="1506">
        <f t="shared" si="88"/>
        <v>0.9</v>
      </c>
      <c r="P123" s="1506">
        <f t="shared" si="88"/>
        <v>0.23600000000000002</v>
      </c>
      <c r="Q123" s="1510">
        <f t="shared" si="33"/>
        <v>330.31880869473662</v>
      </c>
      <c r="R123" s="1511">
        <f t="shared" si="34"/>
        <v>230.50673119136695</v>
      </c>
      <c r="S123" s="1511">
        <f t="shared" si="35"/>
        <v>675.01916841381399</v>
      </c>
      <c r="T123" s="1511">
        <f t="shared" si="36"/>
        <v>454.51565149924636</v>
      </c>
      <c r="U123" s="1513">
        <f t="shared" si="37"/>
        <v>0</v>
      </c>
      <c r="V123" s="1511">
        <f t="shared" si="38"/>
        <v>1690.3603597991639</v>
      </c>
      <c r="W123" s="1456">
        <f t="shared" si="87"/>
        <v>0.5</v>
      </c>
      <c r="X123" s="530">
        <f t="shared" si="39"/>
        <v>3033.4854703020706</v>
      </c>
      <c r="Y123" s="1510">
        <f t="shared" si="78"/>
        <v>4723.8458301012342</v>
      </c>
      <c r="Z123" s="1511">
        <f t="shared" si="79"/>
        <v>9612.5598897559539</v>
      </c>
      <c r="AA123" s="1513">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74.04430340956344</v>
      </c>
      <c r="BW123" s="114">
        <f t="shared" si="63"/>
        <v>0.78503750818108908</v>
      </c>
      <c r="BX123" s="1695">
        <f t="shared" si="24"/>
        <v>21.680182734231192</v>
      </c>
      <c r="BY123" s="527">
        <f t="shared" si="64"/>
        <v>74.04430340956344</v>
      </c>
      <c r="BZ123" s="417">
        <f t="shared" si="65"/>
        <v>0.78503750818108908</v>
      </c>
      <c r="CA123" s="544">
        <f t="shared" si="25"/>
        <v>21.680182734231192</v>
      </c>
      <c r="CB123" s="649">
        <f t="shared" si="26"/>
        <v>0.36200198208013235</v>
      </c>
      <c r="CC123" s="525">
        <f t="shared" si="66"/>
        <v>0.42779323940983505</v>
      </c>
      <c r="CD123" s="417">
        <f t="shared" si="27"/>
        <v>0.36200198208013235</v>
      </c>
      <c r="CE123" s="525">
        <f t="shared" si="67"/>
        <v>0.42779323940983505</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3">
        <f>'Input data'!B144</f>
        <v>73.165122580420132</v>
      </c>
      <c r="C124" s="1552">
        <f>'Input data'!C144</f>
        <v>6443.2712061240654</v>
      </c>
      <c r="D124" s="1552">
        <f>'Input data'!D144</f>
        <v>18701501.539704241</v>
      </c>
      <c r="E124" s="1457">
        <f t="shared" si="89"/>
        <v>1</v>
      </c>
      <c r="F124" s="1451">
        <f t="shared" si="89"/>
        <v>0.37</v>
      </c>
      <c r="G124" s="1556">
        <f>B124*F124*'Input data'!$C$9</f>
        <v>828.56746389747582</v>
      </c>
      <c r="H124" s="1544">
        <f>'Input data'!I144</f>
        <v>424.26313389388866</v>
      </c>
      <c r="I124" s="1511">
        <f>'Input data'!K144</f>
        <v>31041.264197699562</v>
      </c>
      <c r="J124" s="1511">
        <f t="shared" si="91"/>
        <v>2228.8062963921584</v>
      </c>
      <c r="K124" s="1513">
        <f t="shared" si="77"/>
        <v>12196.641828943688</v>
      </c>
      <c r="L124" s="1506">
        <f t="shared" si="90"/>
        <v>0.7</v>
      </c>
      <c r="M124" s="1506">
        <f t="shared" si="88"/>
        <v>0.6</v>
      </c>
      <c r="N124" s="1506">
        <f t="shared" si="88"/>
        <v>0.9</v>
      </c>
      <c r="O124" s="1506">
        <f t="shared" si="88"/>
        <v>0.9</v>
      </c>
      <c r="P124" s="1506">
        <f t="shared" si="88"/>
        <v>0.23600000000000002</v>
      </c>
      <c r="Q124" s="1510">
        <f t="shared" si="33"/>
        <v>332.37039553426666</v>
      </c>
      <c r="R124" s="1511">
        <f t="shared" si="34"/>
        <v>231.93839225240072</v>
      </c>
      <c r="S124" s="1511">
        <f t="shared" si="35"/>
        <v>679.21166489265715</v>
      </c>
      <c r="T124" s="1511">
        <f t="shared" si="36"/>
        <v>457.33861617588991</v>
      </c>
      <c r="U124" s="1513">
        <f t="shared" si="37"/>
        <v>0</v>
      </c>
      <c r="V124" s="1511">
        <f t="shared" si="38"/>
        <v>1700.8590688552144</v>
      </c>
      <c r="W124" s="1456">
        <f t="shared" si="87"/>
        <v>0.5</v>
      </c>
      <c r="X124" s="530">
        <f t="shared" si="39"/>
        <v>3033.4854703020706</v>
      </c>
      <c r="Y124" s="1510">
        <f t="shared" si="78"/>
        <v>4734.344539157285</v>
      </c>
      <c r="Z124" s="1511">
        <f t="shared" si="79"/>
        <v>9691.1035861785604</v>
      </c>
      <c r="AA124" s="1513">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73.987564481489571</v>
      </c>
      <c r="BW124" s="114">
        <f t="shared" si="63"/>
        <v>0.78487265964948283</v>
      </c>
      <c r="BX124" s="1695">
        <f t="shared" si="24"/>
        <v>18.701501539704243</v>
      </c>
      <c r="BY124" s="527">
        <f t="shared" si="64"/>
        <v>73.987564481489571</v>
      </c>
      <c r="BZ124" s="417">
        <f t="shared" si="65"/>
        <v>0.78487265964948283</v>
      </c>
      <c r="CA124" s="544">
        <f t="shared" si="25"/>
        <v>18.701501539704243</v>
      </c>
      <c r="CB124" s="649">
        <f t="shared" si="26"/>
        <v>0.36396428507300427</v>
      </c>
      <c r="CC124" s="525">
        <f t="shared" si="66"/>
        <v>0.42625744519501096</v>
      </c>
      <c r="CD124" s="417">
        <f t="shared" si="27"/>
        <v>0.36396428507300427</v>
      </c>
      <c r="CE124" s="525">
        <f t="shared" si="67"/>
        <v>0.42625744519501096</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3">
        <f>'Input data'!B145</f>
        <v>73.619545999999971</v>
      </c>
      <c r="C125" s="1552">
        <f>'Input data'!C145</f>
        <v>6671.9888838459592</v>
      </c>
      <c r="D125" s="1552">
        <f>'Input data'!D145</f>
        <v>15722820.345177298</v>
      </c>
      <c r="E125" s="1457">
        <f t="shared" si="89"/>
        <v>1</v>
      </c>
      <c r="F125" s="1451">
        <f t="shared" si="89"/>
        <v>0.37</v>
      </c>
      <c r="G125" s="1556">
        <f>B125*F125*'Input data'!$C$9</f>
        <v>833.71363801729672</v>
      </c>
      <c r="H125" s="1544">
        <f>'Input data'!I145</f>
        <v>424.26313389388866</v>
      </c>
      <c r="I125" s="1511">
        <f>'Input data'!K145</f>
        <v>31234.059301805282</v>
      </c>
      <c r="J125" s="1511">
        <f t="shared" si="91"/>
        <v>2228.8062963921584</v>
      </c>
      <c r="K125" s="1513">
        <f t="shared" si="77"/>
        <v>12286.237270526955</v>
      </c>
      <c r="L125" s="1506">
        <f t="shared" si="90"/>
        <v>0.7</v>
      </c>
      <c r="M125" s="1506">
        <f t="shared" si="88"/>
        <v>0.6</v>
      </c>
      <c r="N125" s="1506">
        <f t="shared" si="88"/>
        <v>0.9</v>
      </c>
      <c r="O125" s="1506">
        <f t="shared" si="88"/>
        <v>0.9</v>
      </c>
      <c r="P125" s="1506">
        <f t="shared" si="88"/>
        <v>0.23600000000000002</v>
      </c>
      <c r="Q125" s="1510">
        <f t="shared" si="33"/>
        <v>334.43472463505896</v>
      </c>
      <c r="R125" s="1511">
        <f t="shared" si="34"/>
        <v>233.37894525937941</v>
      </c>
      <c r="S125" s="1511">
        <f t="shared" si="35"/>
        <v>683.43020067163843</v>
      </c>
      <c r="T125" s="1511">
        <f t="shared" si="36"/>
        <v>460.17911408717418</v>
      </c>
      <c r="U125" s="1513">
        <f t="shared" si="37"/>
        <v>0</v>
      </c>
      <c r="V125" s="1511">
        <f t="shared" si="38"/>
        <v>1711.422984653251</v>
      </c>
      <c r="W125" s="1456">
        <f t="shared" si="87"/>
        <v>0.5</v>
      </c>
      <c r="X125" s="530">
        <f t="shared" si="39"/>
        <v>3033.4854703020706</v>
      </c>
      <c r="Y125" s="1510">
        <f t="shared" si="78"/>
        <v>4744.9084549553218</v>
      </c>
      <c r="Z125" s="1511">
        <f t="shared" si="79"/>
        <v>9770.1351119637911</v>
      </c>
      <c r="AA125" s="1513">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74.005232279193308</v>
      </c>
      <c r="BW125" s="114">
        <f t="shared" si="63"/>
        <v>0.7849240185360481</v>
      </c>
      <c r="BX125" s="1695">
        <f t="shared" si="24"/>
        <v>15.722820345177299</v>
      </c>
      <c r="BY125" s="527">
        <f t="shared" si="64"/>
        <v>74.005232279193308</v>
      </c>
      <c r="BZ125" s="417">
        <f t="shared" si="65"/>
        <v>0.7849240185360481</v>
      </c>
      <c r="CA125" s="544">
        <f t="shared" si="25"/>
        <v>15.722820345177299</v>
      </c>
      <c r="CB125" s="649">
        <f t="shared" si="26"/>
        <v>0.36591359792336786</v>
      </c>
      <c r="CC125" s="525">
        <f t="shared" si="66"/>
        <v>0.42498127827054355</v>
      </c>
      <c r="CD125" s="417">
        <f t="shared" si="27"/>
        <v>0.36591359792336786</v>
      </c>
      <c r="CE125" s="525">
        <f t="shared" si="67"/>
        <v>0.42498127827054355</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3">
        <f>'Input data'!B146</f>
        <v>73.995362001779526</v>
      </c>
      <c r="C126" s="1552">
        <f>'Input data'!C146</f>
        <v>6912.9368583667201</v>
      </c>
      <c r="D126" s="1552">
        <f>'Input data'!D146</f>
        <v>14231175.794576555</v>
      </c>
      <c r="E126" s="1457">
        <f t="shared" si="89"/>
        <v>1</v>
      </c>
      <c r="F126" s="1451">
        <f t="shared" si="89"/>
        <v>0.37</v>
      </c>
      <c r="G126" s="1556">
        <f>B126*F126*'Input data'!$C$9</f>
        <v>837.96961272907708</v>
      </c>
      <c r="H126" s="1544">
        <f>'Input data'!I146</f>
        <v>424.26313389388866</v>
      </c>
      <c r="I126" s="1511">
        <f>'Input data'!K146</f>
        <v>31393.50417648775</v>
      </c>
      <c r="J126" s="1511">
        <f t="shared" si="91"/>
        <v>2228.8062963921584</v>
      </c>
      <c r="K126" s="1513">
        <f t="shared" si="77"/>
        <v>12360.334245248529</v>
      </c>
      <c r="L126" s="1506">
        <f t="shared" si="90"/>
        <v>0.7</v>
      </c>
      <c r="M126" s="1506">
        <f t="shared" si="88"/>
        <v>0.6</v>
      </c>
      <c r="N126" s="1506">
        <f t="shared" si="88"/>
        <v>0.9</v>
      </c>
      <c r="O126" s="1506">
        <f t="shared" si="88"/>
        <v>0.9</v>
      </c>
      <c r="P126" s="1506">
        <f t="shared" si="88"/>
        <v>0.23600000000000002</v>
      </c>
      <c r="Q126" s="1510">
        <f t="shared" si="33"/>
        <v>336.14196038830005</v>
      </c>
      <c r="R126" s="1511">
        <f t="shared" si="34"/>
        <v>234.57030742978588</v>
      </c>
      <c r="S126" s="1511">
        <f t="shared" si="35"/>
        <v>686.91900248402408</v>
      </c>
      <c r="T126" s="1511">
        <f t="shared" si="36"/>
        <v>462.52825482703656</v>
      </c>
      <c r="U126" s="1513">
        <f t="shared" si="37"/>
        <v>0</v>
      </c>
      <c r="V126" s="1511">
        <f t="shared" si="38"/>
        <v>1720.1595251291465</v>
      </c>
      <c r="W126" s="1456">
        <f t="shared" si="87"/>
        <v>0.5</v>
      </c>
      <c r="X126" s="530">
        <f t="shared" si="39"/>
        <v>3033.4854703020706</v>
      </c>
      <c r="Y126" s="1510">
        <f t="shared" si="78"/>
        <v>4753.6449954312175</v>
      </c>
      <c r="Z126" s="1511">
        <f t="shared" si="79"/>
        <v>9835.4955462094695</v>
      </c>
      <c r="AA126" s="1513">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74.668410486463685</v>
      </c>
      <c r="BW126" s="114">
        <f t="shared" si="63"/>
        <v>0.7868342467421251</v>
      </c>
      <c r="BX126" s="1695">
        <f t="shared" si="24"/>
        <v>14.231175794576556</v>
      </c>
      <c r="BY126" s="527">
        <f t="shared" si="64"/>
        <v>74.668410486463685</v>
      </c>
      <c r="BZ126" s="417">
        <f t="shared" si="65"/>
        <v>0.7868342467421251</v>
      </c>
      <c r="CA126" s="544">
        <f t="shared" si="25"/>
        <v>14.231175794576556</v>
      </c>
      <c r="CB126" s="649">
        <f t="shared" si="26"/>
        <v>0.36750697834425616</v>
      </c>
      <c r="CC126" s="525">
        <f t="shared" si="66"/>
        <v>0.42666564564271992</v>
      </c>
      <c r="CD126" s="417">
        <f t="shared" si="27"/>
        <v>0.36750697834425616</v>
      </c>
      <c r="CE126" s="525">
        <f t="shared" si="67"/>
        <v>0.42666564564271992</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3">
        <f>'Input data'!B147</f>
        <v>74.373096484110363</v>
      </c>
      <c r="C127" s="1552">
        <f>'Input data'!C147</f>
        <v>7164.8581835001878</v>
      </c>
      <c r="D127" s="1552">
        <f>'Input data'!D147</f>
        <v>12739531.243975813</v>
      </c>
      <c r="E127" s="1457">
        <f t="shared" si="89"/>
        <v>1</v>
      </c>
      <c r="F127" s="1451">
        <f t="shared" si="89"/>
        <v>0.37</v>
      </c>
      <c r="G127" s="1556">
        <f>B127*F127*'Input data'!$C$9</f>
        <v>842.24731351072307</v>
      </c>
      <c r="H127" s="1544">
        <f>'Input data'!I147</f>
        <v>424.26313389388866</v>
      </c>
      <c r="I127" s="1511">
        <f>'Input data'!K147</f>
        <v>31553.762991741216</v>
      </c>
      <c r="J127" s="1511">
        <f t="shared" si="91"/>
        <v>2228.8062963921584</v>
      </c>
      <c r="K127" s="1513">
        <f t="shared" si="77"/>
        <v>12434.809473169109</v>
      </c>
      <c r="L127" s="1506">
        <f t="shared" si="90"/>
        <v>0.7</v>
      </c>
      <c r="M127" s="1506">
        <f t="shared" si="90"/>
        <v>0.6</v>
      </c>
      <c r="N127" s="1506">
        <f t="shared" si="90"/>
        <v>0.9</v>
      </c>
      <c r="O127" s="1506">
        <f t="shared" si="90"/>
        <v>0.9</v>
      </c>
      <c r="P127" s="1506">
        <f t="shared" si="90"/>
        <v>0.23600000000000002</v>
      </c>
      <c r="Q127" s="1510">
        <f t="shared" si="33"/>
        <v>337.8579113068713</v>
      </c>
      <c r="R127" s="1511">
        <f t="shared" si="34"/>
        <v>235.76775131343163</v>
      </c>
      <c r="S127" s="1511">
        <f t="shared" si="35"/>
        <v>690.42561407138692</v>
      </c>
      <c r="T127" s="1511">
        <f t="shared" si="36"/>
        <v>464.88938755446634</v>
      </c>
      <c r="U127" s="1513">
        <f t="shared" si="37"/>
        <v>0</v>
      </c>
      <c r="V127" s="1511">
        <f t="shared" si="38"/>
        <v>1728.9406642461563</v>
      </c>
      <c r="W127" s="1456">
        <f t="shared" si="87"/>
        <v>0.5</v>
      </c>
      <c r="X127" s="530">
        <f t="shared" si="39"/>
        <v>3033.4854703020706</v>
      </c>
      <c r="Y127" s="1510">
        <f t="shared" si="78"/>
        <v>4762.4261345482264</v>
      </c>
      <c r="Z127" s="1511">
        <f t="shared" si="79"/>
        <v>9901.189635013041</v>
      </c>
      <c r="AA127" s="1513">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75.386917234797565</v>
      </c>
      <c r="BW127" s="114">
        <f t="shared" si="63"/>
        <v>0.78886591268427309</v>
      </c>
      <c r="BX127" s="1695">
        <f t="shared" si="24"/>
        <v>12.739531243975813</v>
      </c>
      <c r="BY127" s="527">
        <f t="shared" si="64"/>
        <v>75.386917234797565</v>
      </c>
      <c r="BZ127" s="417">
        <f t="shared" si="65"/>
        <v>0.78886591268427309</v>
      </c>
      <c r="CA127" s="544">
        <f t="shared" si="25"/>
        <v>12.739531243975813</v>
      </c>
      <c r="CB127" s="649">
        <f t="shared" si="26"/>
        <v>0.36909169159072286</v>
      </c>
      <c r="CC127" s="525">
        <f t="shared" si="66"/>
        <v>0.42849689514305089</v>
      </c>
      <c r="CD127" s="417">
        <f t="shared" si="27"/>
        <v>0.36909169159072286</v>
      </c>
      <c r="CE127" s="525">
        <f t="shared" si="67"/>
        <v>0.42849689514305089</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3">
        <f>'Input data'!B148</f>
        <v>74.752759240528661</v>
      </c>
      <c r="C128" s="1552">
        <f>'Input data'!C148</f>
        <v>7417.2921302498553</v>
      </c>
      <c r="D128" s="1552">
        <f>'Input data'!D148</f>
        <v>11247886.693375073</v>
      </c>
      <c r="E128" s="1457">
        <f t="shared" ref="E128:F130" si="93">E127</f>
        <v>1</v>
      </c>
      <c r="F128" s="1451">
        <f t="shared" si="93"/>
        <v>0.37</v>
      </c>
      <c r="G128" s="1556">
        <f>B128*F128*'Input data'!$C$9</f>
        <v>846.5468512703444</v>
      </c>
      <c r="H128" s="1544">
        <f>'Input data'!I148</f>
        <v>424.26313389388866</v>
      </c>
      <c r="I128" s="1511">
        <f>'Input data'!K148</f>
        <v>31714.839902602034</v>
      </c>
      <c r="J128" s="1511">
        <f t="shared" si="91"/>
        <v>2228.8062963921584</v>
      </c>
      <c r="K128" s="1513">
        <f t="shared" si="77"/>
        <v>12509.664885210746</v>
      </c>
      <c r="L128" s="1506">
        <f t="shared" ref="L128:P130" si="94">L127</f>
        <v>0.7</v>
      </c>
      <c r="M128" s="1506">
        <f t="shared" si="94"/>
        <v>0.6</v>
      </c>
      <c r="N128" s="1506">
        <f t="shared" si="94"/>
        <v>0.9</v>
      </c>
      <c r="O128" s="1506">
        <f t="shared" si="94"/>
        <v>0.9</v>
      </c>
      <c r="P128" s="1506">
        <f t="shared" si="94"/>
        <v>0.23600000000000002</v>
      </c>
      <c r="Q128" s="1510">
        <f t="shared" si="33"/>
        <v>339.58262188029607</v>
      </c>
      <c r="R128" s="1511">
        <f t="shared" si="34"/>
        <v>236.971307956489</v>
      </c>
      <c r="S128" s="1511">
        <f t="shared" si="35"/>
        <v>693.95012634977684</v>
      </c>
      <c r="T128" s="1511">
        <f t="shared" si="36"/>
        <v>467.26257348664376</v>
      </c>
      <c r="U128" s="1513">
        <f t="shared" si="37"/>
        <v>0</v>
      </c>
      <c r="V128" s="1511">
        <f t="shared" si="38"/>
        <v>1737.7666296732057</v>
      </c>
      <c r="W128" s="1456">
        <f t="shared" si="87"/>
        <v>0.5</v>
      </c>
      <c r="X128" s="530">
        <f t="shared" si="39"/>
        <v>3033.4854703020706</v>
      </c>
      <c r="Y128" s="1510">
        <f t="shared" si="78"/>
        <v>4771.252099975276</v>
      </c>
      <c r="Z128" s="1511">
        <f t="shared" si="79"/>
        <v>9967.2190816276288</v>
      </c>
      <c r="AA128" s="1513">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76.108275766780039</v>
      </c>
      <c r="BW128" s="114">
        <f t="shared" si="63"/>
        <v>0.79086705347669128</v>
      </c>
      <c r="BX128" s="1695">
        <f t="shared" si="24"/>
        <v>11.247886693375074</v>
      </c>
      <c r="BY128" s="527">
        <f t="shared" si="64"/>
        <v>76.108275766780039</v>
      </c>
      <c r="BZ128" s="417">
        <f t="shared" si="65"/>
        <v>0.79086705347669128</v>
      </c>
      <c r="CA128" s="544">
        <f t="shared" si="25"/>
        <v>11.247886693375074</v>
      </c>
      <c r="CB128" s="649">
        <f t="shared" si="26"/>
        <v>0.3706677901680655</v>
      </c>
      <c r="CC128" s="525">
        <f t="shared" si="66"/>
        <v>0.43028216423587617</v>
      </c>
      <c r="CD128" s="417">
        <f t="shared" si="27"/>
        <v>0.3706677901680655</v>
      </c>
      <c r="CE128" s="525">
        <f t="shared" si="67"/>
        <v>0.43028216423587617</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7681.7478089987917</v>
      </c>
      <c r="D129" s="1552">
        <f>'Input data'!D149</f>
        <v>9756242.1427743305</v>
      </c>
      <c r="E129" s="1457">
        <f t="shared" si="93"/>
        <v>1</v>
      </c>
      <c r="F129" s="1451">
        <f t="shared" si="93"/>
        <v>0.37</v>
      </c>
      <c r="G129" s="1556">
        <f>B129*F129*'Input data'!$C$9</f>
        <v>850.86833748221932</v>
      </c>
      <c r="H129" s="1544">
        <f>'Input data'!I149</f>
        <v>424.26313389388866</v>
      </c>
      <c r="I129" s="1511">
        <f>'Input data'!K149</f>
        <v>31876.739085317382</v>
      </c>
      <c r="J129" s="1511">
        <f t="shared" si="91"/>
        <v>2228.8062963921584</v>
      </c>
      <c r="K129" s="1513">
        <f t="shared" si="77"/>
        <v>12584.902422152543</v>
      </c>
      <c r="L129" s="1506">
        <f t="shared" si="94"/>
        <v>0.7</v>
      </c>
      <c r="M129" s="1506">
        <f t="shared" si="94"/>
        <v>0.6</v>
      </c>
      <c r="N129" s="1506">
        <f t="shared" si="94"/>
        <v>0.9</v>
      </c>
      <c r="O129" s="1506">
        <f t="shared" si="94"/>
        <v>0.9</v>
      </c>
      <c r="P129" s="1506">
        <f t="shared" si="94"/>
        <v>0.23600000000000002</v>
      </c>
      <c r="Q129" s="1510">
        <f t="shared" si="33"/>
        <v>341.31613682521129</v>
      </c>
      <c r="R129" s="1511">
        <f t="shared" si="34"/>
        <v>238.18100856361684</v>
      </c>
      <c r="S129" s="1511">
        <f t="shared" si="35"/>
        <v>697.49263069935796</v>
      </c>
      <c r="T129" s="1511">
        <f t="shared" si="36"/>
        <v>469.64787415324872</v>
      </c>
      <c r="U129" s="1513">
        <f t="shared" si="37"/>
        <v>0</v>
      </c>
      <c r="V129" s="1511">
        <f t="shared" si="38"/>
        <v>1746.6376502414348</v>
      </c>
      <c r="W129" s="1456">
        <f t="shared" si="87"/>
        <v>0.5</v>
      </c>
      <c r="X129" s="530">
        <f t="shared" si="39"/>
        <v>3033.4854703020706</v>
      </c>
      <c r="Y129" s="1510">
        <f t="shared" si="78"/>
        <v>4780.1231205435051</v>
      </c>
      <c r="Z129" s="1511">
        <f t="shared" si="79"/>
        <v>10033.585598001197</v>
      </c>
      <c r="AA129" s="1513">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76.890224724002948</v>
      </c>
      <c r="BW129" s="114">
        <f t="shared" si="63"/>
        <v>0.792993868556786</v>
      </c>
      <c r="BX129" s="1695">
        <f t="shared" si="24"/>
        <v>9.7562421427743313</v>
      </c>
      <c r="BY129" s="527">
        <f t="shared" si="64"/>
        <v>76.890224724002948</v>
      </c>
      <c r="BZ129" s="417">
        <f t="shared" si="65"/>
        <v>0.792993868556786</v>
      </c>
      <c r="CA129" s="544">
        <f t="shared" si="25"/>
        <v>9.7562421427743313</v>
      </c>
      <c r="CB129" s="649">
        <f t="shared" si="26"/>
        <v>0.37223532617222466</v>
      </c>
      <c r="CC129" s="525">
        <f t="shared" si="66"/>
        <v>0.43221490854622224</v>
      </c>
      <c r="CD129" s="417">
        <f t="shared" si="27"/>
        <v>0.37223532617222466</v>
      </c>
      <c r="CE129" s="525">
        <f t="shared" si="67"/>
        <v>0.43221490854622224</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7961.04333606623</v>
      </c>
      <c r="D130" s="239">
        <f>'Input data'!D150</f>
        <v>8264597.5921735875</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6">
        <f t="shared" si="13"/>
        <v>493.47361379422671</v>
      </c>
      <c r="AS130" s="1477">
        <f t="shared" si="14"/>
        <v>625.85804497173024</v>
      </c>
      <c r="AT130" s="1477">
        <f t="shared" si="15"/>
        <v>118.14226305492249</v>
      </c>
      <c r="AU130" s="1477">
        <f t="shared" si="16"/>
        <v>0</v>
      </c>
      <c r="AV130" s="1477">
        <f t="shared" si="17"/>
        <v>0</v>
      </c>
      <c r="AW130" s="1477">
        <f t="shared" si="18"/>
        <v>0</v>
      </c>
      <c r="AX130" s="1477">
        <f t="shared" si="19"/>
        <v>825.06613595655131</v>
      </c>
      <c r="AY130" s="1477">
        <f t="shared" si="20"/>
        <v>66.458631392678186</v>
      </c>
      <c r="AZ130" s="1477">
        <f t="shared" si="21"/>
        <v>18.681538744964712</v>
      </c>
      <c r="BA130" s="1477">
        <f t="shared" si="22"/>
        <v>48.250775685348998</v>
      </c>
      <c r="BB130" s="1477">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77.746902924822336</v>
      </c>
      <c r="BW130" s="651">
        <f t="shared" si="63"/>
        <v>0.79527482938701743</v>
      </c>
      <c r="BX130" s="1696">
        <f t="shared" si="24"/>
        <v>8.2645975921735868</v>
      </c>
      <c r="BY130" s="670">
        <f t="shared" si="64"/>
        <v>77.746902924822336</v>
      </c>
      <c r="BZ130" s="651">
        <f t="shared" si="65"/>
        <v>0.79527482938701743</v>
      </c>
      <c r="CA130" s="675">
        <f t="shared" si="25"/>
        <v>8.2645975921735868</v>
      </c>
      <c r="CB130" s="650">
        <f t="shared" si="26"/>
        <v>0.37379435129462157</v>
      </c>
      <c r="CC130" s="652">
        <f t="shared" si="66"/>
        <v>0.43432543106770582</v>
      </c>
      <c r="CD130" s="651">
        <f t="shared" si="27"/>
        <v>0.37379435129462157</v>
      </c>
      <c r="CE130" s="652">
        <f t="shared" si="67"/>
        <v>0.43432543106770582</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4" t="s">
        <v>602</v>
      </c>
      <c r="B134" s="1825"/>
      <c r="C134" s="1825"/>
      <c r="D134" s="1826"/>
      <c r="E134" s="1827" t="s">
        <v>603</v>
      </c>
      <c r="F134" s="1828"/>
      <c r="G134" s="1828"/>
      <c r="H134" s="1828"/>
      <c r="I134" s="1829"/>
      <c r="J134" s="1830" t="s">
        <v>604</v>
      </c>
      <c r="K134" s="1831"/>
      <c r="L134" s="1832"/>
      <c r="M134" s="1833" t="s">
        <v>764</v>
      </c>
      <c r="N134" s="1835" t="s">
        <v>607</v>
      </c>
      <c r="O134" s="1836"/>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926" t="s">
        <v>735</v>
      </c>
      <c r="AL134" s="1927"/>
      <c r="AM134" s="1927"/>
      <c r="AN134" s="1927"/>
      <c r="AO134" s="1928"/>
    </row>
    <row r="135" spans="1:91" ht="43.15" customHeight="1">
      <c r="A135" s="182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4"/>
      <c r="N135" s="508" t="s">
        <v>605</v>
      </c>
      <c r="O135" s="559" t="s">
        <v>606</v>
      </c>
      <c r="P135" s="1815"/>
      <c r="Q135" s="1817"/>
      <c r="R135" s="1817"/>
      <c r="S135" s="1817"/>
      <c r="T135" s="1849"/>
      <c r="U135" s="1882"/>
      <c r="V135" s="1819"/>
      <c r="W135" s="1821"/>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57"/>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3186.4145045894702</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3234.8901062179734</v>
      </c>
      <c r="D138" s="1513">
        <f>'Input data'!D118</f>
        <v>48329934.380163118</v>
      </c>
      <c r="E138" s="527">
        <f>'Input data'!J118*C138</f>
        <v>38077.524188021431</v>
      </c>
      <c r="F138" s="528">
        <f>'Input data'!L118</f>
        <v>86407.458568184549</v>
      </c>
      <c r="G138" s="528">
        <f>G137*0.94</f>
        <v>64333.325846758482</v>
      </c>
      <c r="H138" s="528">
        <f>E138*$B$12+I138*$E$80-G138</f>
        <v>2871.164846991669</v>
      </c>
      <c r="I138" s="530">
        <f t="shared" ref="I138:I170" si="98">D138/1000</f>
        <v>48329.934380163118</v>
      </c>
      <c r="J138" s="649">
        <f>($J$150-$J$137)/($A$150-$A$137)+J137</f>
        <v>8.7582527933999524E-2</v>
      </c>
      <c r="K138" s="775">
        <f>(I138)*J138-(I138)*$J$137</f>
        <v>1258.259660347187</v>
      </c>
      <c r="L138" s="775">
        <f t="shared" ref="L138:L170" si="99">(E138)*$C$12*$G$12-(E138)*$C$12*$G$12</f>
        <v>0</v>
      </c>
      <c r="M138" s="530">
        <f>L138+K138</f>
        <v>1258.259660347187</v>
      </c>
      <c r="N138" s="649">
        <v>0.05</v>
      </c>
      <c r="O138" s="530">
        <f t="shared" ref="O138:O170" si="100">N138*$E$137*($C$85)*$B$12</f>
        <v>75.191700000000026</v>
      </c>
      <c r="P138" s="1212">
        <f>O138+M138</f>
        <v>1333.4513603471871</v>
      </c>
      <c r="Q138" s="1366">
        <f t="shared" ref="Q138:Q170" si="101">E138*$B$12+(1-$J$137)*I138-P138</f>
        <v>65871.039333402965</v>
      </c>
      <c r="R138" s="1366">
        <f>Q138-G138</f>
        <v>1537.7134866444831</v>
      </c>
      <c r="S138" s="1516">
        <f t="shared" ref="S138:S170" si="102">R138/(Q138-I138*(1-J138))</f>
        <v>7.0621664145420926E-2</v>
      </c>
      <c r="T138" s="135" t="str">
        <f t="shared" ref="T138:T170" si="103">IF(AND(S138&gt;=0,S138&lt;=1),"Yes","No")</f>
        <v>Yes</v>
      </c>
      <c r="U138" s="1516">
        <f t="shared" ref="U138:U170" si="104">IF(S138&lt;=0,0,IF(S138&gt;=1,1,S138))</f>
        <v>7.0621664145420926E-2</v>
      </c>
      <c r="V138" s="1541">
        <f t="shared" si="96"/>
        <v>84869.745081540066</v>
      </c>
      <c r="W138" s="1542">
        <f t="shared" si="97"/>
        <v>1.7796073534914414E-2</v>
      </c>
      <c r="X138" s="527">
        <f t="shared" ref="X138:X170" si="105">(E138*$B$12-O138-L138)*(1-U138)+I138*(1-J138)</f>
        <v>64333.325846758482</v>
      </c>
      <c r="Y138" s="1511">
        <f t="shared" ref="Y138:Y170" si="106">I138*J138+E138*$G$12*$C$12</f>
        <v>7282.0351866064684</v>
      </c>
      <c r="Z138" s="1511">
        <f t="shared" ref="Z138:Z170" si="107">($C$12*$H$12*E138+O138)</f>
        <v>1795.8958632668132</v>
      </c>
      <c r="AA138" s="1511">
        <f t="shared" ref="AA138:AA170" si="108">$F$137*$D$11</f>
        <v>0</v>
      </c>
      <c r="AB138" s="1511">
        <f t="shared" ref="AB138:AB170" si="109">E138*$E$12</f>
        <v>11458.488184908307</v>
      </c>
      <c r="AC138" s="1511">
        <f t="shared" ref="AC138:AC170" si="110">SUM(X138:AB138)</f>
        <v>84869.745081540066</v>
      </c>
      <c r="AD138" s="1537">
        <f t="shared" ref="AD138:AD170" si="111">X138-G138</f>
        <v>0</v>
      </c>
      <c r="AE138" s="1506">
        <f t="shared" ref="AE138:AE170" si="112">X138/AC138</f>
        <v>0.7580242615899121</v>
      </c>
      <c r="AF138" s="1506">
        <f t="shared" ref="AF138:AF170" si="113">Y138/AC138</f>
        <v>8.5802486853355439E-2</v>
      </c>
      <c r="AG138" s="1506">
        <f t="shared" ref="AG138:AG170" si="114">Z138/AC138</f>
        <v>2.1160613379259893E-2</v>
      </c>
      <c r="AH138" s="1506">
        <f>AA138/AC138</f>
        <v>0</v>
      </c>
      <c r="AI138" s="1506">
        <f t="shared" ref="AI138:AI169" si="115">AB138/AC138</f>
        <v>0.13501263817747264</v>
      </c>
      <c r="AJ138" s="1543">
        <f t="shared" ref="AJ138:AJ170" si="116">SUM(AE138:AI138)</f>
        <v>1</v>
      </c>
      <c r="AK138" s="1557">
        <f t="shared" ref="AK138:AK170" si="117">I138*(1-$J$137)-K138</f>
        <v>44097.076552264116</v>
      </c>
      <c r="AL138" s="1558">
        <f t="shared" ref="AL138:AL170" si="118">(E138*$C$86*$B$12-L138)*(1-U138)</f>
        <v>18887.237637451635</v>
      </c>
      <c r="AM138" s="1558">
        <f t="shared" ref="AM138:AM170" si="119">(E138*($C$85)*$B$12-O138)*(1-U138)</f>
        <v>1349.0116570427213</v>
      </c>
      <c r="AN138" s="1558">
        <f t="shared" ref="AN138:AN170" si="120">SUM(AK138:AM138)</f>
        <v>64333.325846758467</v>
      </c>
      <c r="AO138" s="1545">
        <f t="shared" ref="AO138:AO170" si="121">AN138-X138</f>
        <v>0</v>
      </c>
      <c r="AV138" s="561"/>
      <c r="AW138" s="561"/>
    </row>
    <row r="139" spans="1:91">
      <c r="A139" s="127">
        <f>'Input data'!A119</f>
        <v>2019</v>
      </c>
      <c r="B139" s="662">
        <f>'Input data'!B119</f>
        <v>58.364834921819444</v>
      </c>
      <c r="C139" s="236">
        <f>'Input data'!C119</f>
        <v>3281.9371885478658</v>
      </c>
      <c r="D139" s="1513">
        <f>'Input data'!D119</f>
        <v>48002205.380408831</v>
      </c>
      <c r="E139" s="527">
        <f>'Input data'!J119*C139</f>
        <v>38631.310052941197</v>
      </c>
      <c r="F139" s="528">
        <f>'Input data'!L119</f>
        <v>86633.515433350025</v>
      </c>
      <c r="G139" s="528">
        <f>G137*0.89</f>
        <v>60911.340429377713</v>
      </c>
      <c r="H139" s="528">
        <f t="shared" si="95"/>
        <v>6303.3585155271285</v>
      </c>
      <c r="I139" s="530">
        <f t="shared" si="98"/>
        <v>48002.205380408828</v>
      </c>
      <c r="J139" s="649">
        <f t="shared" ref="J139:J149" si="122">($J$150-$J$137)/($A$150-$A$137)+J138</f>
        <v>0.11361731727283289</v>
      </c>
      <c r="K139" s="775">
        <f t="shared" ref="K139:K170" si="123">(I139)*J139-(I139)*$J$137</f>
        <v>2499.4546097567149</v>
      </c>
      <c r="L139" s="775">
        <f t="shared" si="99"/>
        <v>0</v>
      </c>
      <c r="M139" s="530">
        <f t="shared" ref="M139:M170" si="124">L139+K139</f>
        <v>2499.4546097567149</v>
      </c>
      <c r="N139" s="1456">
        <v>0.1</v>
      </c>
      <c r="O139" s="530">
        <f t="shared" si="100"/>
        <v>150.38340000000005</v>
      </c>
      <c r="P139" s="1212">
        <f>O139+M139</f>
        <v>2649.8380097567151</v>
      </c>
      <c r="Q139" s="1366">
        <f t="shared" si="101"/>
        <v>64564.860935148128</v>
      </c>
      <c r="R139" s="1366">
        <f t="shared" ref="R139:R170" si="125">Q139-G139</f>
        <v>3653.5205057704152</v>
      </c>
      <c r="S139" s="1516">
        <f t="shared" si="102"/>
        <v>0.16594437386552102</v>
      </c>
      <c r="T139" s="135" t="str">
        <f t="shared" si="103"/>
        <v>Yes</v>
      </c>
      <c r="U139" s="1516">
        <f t="shared" si="104"/>
        <v>0.16594437386552102</v>
      </c>
      <c r="V139" s="1541">
        <f t="shared" si="96"/>
        <v>82979.994927579624</v>
      </c>
      <c r="W139" s="1542">
        <f t="shared" si="97"/>
        <v>4.2172137278455146E-2</v>
      </c>
      <c r="X139" s="527">
        <f t="shared" si="105"/>
        <v>60911.340429377713</v>
      </c>
      <c r="Y139" s="1511">
        <f t="shared" si="106"/>
        <v>8547.4052998980587</v>
      </c>
      <c r="Z139" s="1511">
        <f t="shared" si="107"/>
        <v>1896.1128679221383</v>
      </c>
      <c r="AA139" s="1511">
        <f t="shared" si="108"/>
        <v>0</v>
      </c>
      <c r="AB139" s="1511">
        <f t="shared" si="109"/>
        <v>11625.136330381707</v>
      </c>
      <c r="AC139" s="1511">
        <f t="shared" si="110"/>
        <v>82979.994927579624</v>
      </c>
      <c r="AD139" s="1537">
        <f t="shared" si="111"/>
        <v>0</v>
      </c>
      <c r="AE139" s="1506">
        <f t="shared" si="112"/>
        <v>0.73404849545408846</v>
      </c>
      <c r="AF139" s="1506">
        <f t="shared" si="113"/>
        <v>0.1030056136705933</v>
      </c>
      <c r="AG139" s="1506">
        <f t="shared" si="114"/>
        <v>2.2850240827044656E-2</v>
      </c>
      <c r="AH139" s="1506">
        <f t="shared" ref="AH139:AH170" si="126">AA139/AC139</f>
        <v>0</v>
      </c>
      <c r="AI139" s="1506">
        <f t="shared" si="115"/>
        <v>0.14009565004827351</v>
      </c>
      <c r="AJ139" s="1543">
        <f t="shared" si="116"/>
        <v>0.99999999999999989</v>
      </c>
      <c r="AK139" s="1557">
        <f t="shared" si="117"/>
        <v>42548.323581907236</v>
      </c>
      <c r="AL139" s="1558">
        <f t="shared" si="118"/>
        <v>17196.562780029581</v>
      </c>
      <c r="AM139" s="1558">
        <f t="shared" si="119"/>
        <v>1166.4540674408911</v>
      </c>
      <c r="AN139" s="1558">
        <f t="shared" si="120"/>
        <v>60911.340429377713</v>
      </c>
      <c r="AO139" s="1545">
        <f t="shared" si="121"/>
        <v>0</v>
      </c>
      <c r="AV139" s="561"/>
      <c r="AW139" s="561"/>
    </row>
    <row r="140" spans="1:91">
      <c r="A140" s="127">
        <f>'Input data'!A120</f>
        <v>2020</v>
      </c>
      <c r="B140" s="662">
        <f>'Input data'!B120</f>
        <v>59.308690000000006</v>
      </c>
      <c r="C140" s="236">
        <f>'Input data'!C120</f>
        <v>3041.2887390260316</v>
      </c>
      <c r="D140" s="1513">
        <f>'Input data'!D120</f>
        <v>46272916.150132425</v>
      </c>
      <c r="E140" s="527">
        <f>'Input data'!J120*C140</f>
        <v>35798.664474080826</v>
      </c>
      <c r="F140" s="528">
        <f>'Input data'!L120</f>
        <v>82071.580624213253</v>
      </c>
      <c r="G140" s="528">
        <f>G137*0.81</f>
        <v>55436.163761568481</v>
      </c>
      <c r="H140" s="528">
        <f t="shared" si="95"/>
        <v>8530.2875937118151</v>
      </c>
      <c r="I140" s="530">
        <f t="shared" si="98"/>
        <v>46272.916150132427</v>
      </c>
      <c r="J140" s="649">
        <f t="shared" si="122"/>
        <v>0.13965210661166627</v>
      </c>
      <c r="K140" s="775">
        <f t="shared" si="123"/>
        <v>3614.1168721865952</v>
      </c>
      <c r="L140" s="775">
        <f t="shared" si="99"/>
        <v>0</v>
      </c>
      <c r="M140" s="530">
        <f t="shared" si="124"/>
        <v>3614.1168721865952</v>
      </c>
      <c r="N140" s="1456">
        <f>($N$142-$N$137)/($A$102-$A$97)+N139</f>
        <v>0.2</v>
      </c>
      <c r="O140" s="530">
        <f t="shared" si="100"/>
        <v>300.7668000000001</v>
      </c>
      <c r="P140" s="1212">
        <f t="shared" ref="P140:P170" si="127">O140+M140</f>
        <v>3914.8836721865955</v>
      </c>
      <c r="Q140" s="1366">
        <f t="shared" si="101"/>
        <v>60051.567683093701</v>
      </c>
      <c r="R140" s="1366">
        <f t="shared" si="125"/>
        <v>4615.4039215252196</v>
      </c>
      <c r="S140" s="1516">
        <f t="shared" si="102"/>
        <v>0.22802520863522954</v>
      </c>
      <c r="T140" s="135" t="str">
        <f t="shared" si="103"/>
        <v>Yes</v>
      </c>
      <c r="U140" s="1516">
        <f t="shared" si="104"/>
        <v>0.22802520863522954</v>
      </c>
      <c r="V140" s="1541">
        <f t="shared" si="96"/>
        <v>77456.176702688041</v>
      </c>
      <c r="W140" s="1542">
        <f t="shared" si="97"/>
        <v>5.6236323053872606E-2</v>
      </c>
      <c r="X140" s="527">
        <f t="shared" si="105"/>
        <v>55436.163761568481</v>
      </c>
      <c r="Y140" s="1511">
        <f t="shared" si="106"/>
        <v>9328.800728176604</v>
      </c>
      <c r="Z140" s="1511">
        <f t="shared" si="107"/>
        <v>1918.4904391677128</v>
      </c>
      <c r="AA140" s="1511">
        <f t="shared" si="108"/>
        <v>0</v>
      </c>
      <c r="AB140" s="1511">
        <f t="shared" si="109"/>
        <v>10772.72177377524</v>
      </c>
      <c r="AC140" s="1511">
        <f t="shared" si="110"/>
        <v>77456.176702688041</v>
      </c>
      <c r="AD140" s="1537">
        <f t="shared" si="111"/>
        <v>0</v>
      </c>
      <c r="AE140" s="1506">
        <f t="shared" si="112"/>
        <v>0.71571004562176666</v>
      </c>
      <c r="AF140" s="1506">
        <f t="shared" si="113"/>
        <v>0.12043972637566111</v>
      </c>
      <c r="AG140" s="1506">
        <f t="shared" si="114"/>
        <v>2.4768721112220008E-2</v>
      </c>
      <c r="AH140" s="1506">
        <f t="shared" si="126"/>
        <v>0</v>
      </c>
      <c r="AI140" s="1506">
        <f t="shared" si="115"/>
        <v>0.13908150689035215</v>
      </c>
      <c r="AJ140" s="1543">
        <f t="shared" si="116"/>
        <v>1</v>
      </c>
      <c r="AK140" s="1557">
        <f t="shared" si="117"/>
        <v>39810.805930701434</v>
      </c>
      <c r="AL140" s="1558">
        <f t="shared" si="118"/>
        <v>14749.494658177151</v>
      </c>
      <c r="AM140" s="1558">
        <f t="shared" si="119"/>
        <v>875.86317268988478</v>
      </c>
      <c r="AN140" s="1558">
        <f t="shared" si="120"/>
        <v>55436.163761568467</v>
      </c>
      <c r="AO140" s="1545">
        <f t="shared" si="121"/>
        <v>0</v>
      </c>
      <c r="AV140" s="561"/>
      <c r="AW140" s="561"/>
    </row>
    <row r="141" spans="1:91">
      <c r="A141" s="127">
        <f>'Input data'!A121</f>
        <v>2021</v>
      </c>
      <c r="B141" s="1553">
        <f>'Input data'!B121</f>
        <v>59.991580449204264</v>
      </c>
      <c r="C141" s="1552">
        <f>'Input data'!C121</f>
        <v>3124.0453356348257</v>
      </c>
      <c r="D141" s="1513">
        <f>'Input data'!D121</f>
        <v>46867340.754761256</v>
      </c>
      <c r="E141" s="527">
        <f>'Input data'!J121*C141</f>
        <v>36772.782977529416</v>
      </c>
      <c r="F141" s="528">
        <f>'Input data'!L121</f>
        <v>83640.123732290667</v>
      </c>
      <c r="G141" s="528">
        <f>G137*0.65</f>
        <v>44485.810425950018</v>
      </c>
      <c r="H141" s="528">
        <f t="shared" si="95"/>
        <v>20597.436176527641</v>
      </c>
      <c r="I141" s="530">
        <f t="shared" si="98"/>
        <v>46867.340754761259</v>
      </c>
      <c r="J141" s="649">
        <f t="shared" si="122"/>
        <v>0.16568689595049965</v>
      </c>
      <c r="K141" s="775">
        <f t="shared" si="123"/>
        <v>4880.7253736861176</v>
      </c>
      <c r="L141" s="775">
        <f t="shared" si="99"/>
        <v>0</v>
      </c>
      <c r="M141" s="530">
        <f t="shared" si="124"/>
        <v>4880.7253736861176</v>
      </c>
      <c r="N141" s="1456">
        <v>0.4</v>
      </c>
      <c r="O141" s="530">
        <f t="shared" si="100"/>
        <v>601.53360000000021</v>
      </c>
      <c r="P141" s="1212">
        <f t="shared" si="127"/>
        <v>5482.2589736861173</v>
      </c>
      <c r="Q141" s="1366">
        <f t="shared" si="101"/>
        <v>59600.987628791539</v>
      </c>
      <c r="R141" s="1366">
        <f t="shared" si="125"/>
        <v>15115.177202841522</v>
      </c>
      <c r="S141" s="1516">
        <f t="shared" si="102"/>
        <v>0.73736344557639288</v>
      </c>
      <c r="T141" s="135" t="str">
        <f t="shared" si="103"/>
        <v>Yes</v>
      </c>
      <c r="U141" s="1516">
        <f t="shared" si="104"/>
        <v>0.73736344557639288</v>
      </c>
      <c r="V141" s="1541">
        <f t="shared" si="96"/>
        <v>68524.946529449153</v>
      </c>
      <c r="W141" s="1542">
        <f t="shared" si="97"/>
        <v>0.18071682020965318</v>
      </c>
      <c r="X141" s="527">
        <f t="shared" si="105"/>
        <v>44485.810425950018</v>
      </c>
      <c r="Y141" s="1511">
        <f t="shared" si="106"/>
        <v>10710.000318926999</v>
      </c>
      <c r="Z141" s="1511">
        <f t="shared" si="107"/>
        <v>2263.2771643110218</v>
      </c>
      <c r="AA141" s="1511">
        <f t="shared" si="108"/>
        <v>0</v>
      </c>
      <c r="AB141" s="1511">
        <f t="shared" si="109"/>
        <v>11065.858620261115</v>
      </c>
      <c r="AC141" s="1511">
        <f t="shared" si="110"/>
        <v>68524.946529449153</v>
      </c>
      <c r="AD141" s="1537">
        <f t="shared" si="111"/>
        <v>0</v>
      </c>
      <c r="AE141" s="1506">
        <f t="shared" si="112"/>
        <v>0.64919146499197744</v>
      </c>
      <c r="AF141" s="1506">
        <f t="shared" si="113"/>
        <v>0.15629345021559835</v>
      </c>
      <c r="AG141" s="1506">
        <f t="shared" si="114"/>
        <v>3.3028514124244665E-2</v>
      </c>
      <c r="AH141" s="1506">
        <f t="shared" si="126"/>
        <v>0</v>
      </c>
      <c r="AI141" s="1506">
        <f t="shared" si="115"/>
        <v>0.16148657066817954</v>
      </c>
      <c r="AJ141" s="1543">
        <f t="shared" si="116"/>
        <v>1</v>
      </c>
      <c r="AK141" s="1557">
        <f t="shared" si="117"/>
        <v>39102.036543650516</v>
      </c>
      <c r="AL141" s="1558">
        <f t="shared" si="118"/>
        <v>5154.527584294955</v>
      </c>
      <c r="AM141" s="1558">
        <f t="shared" si="119"/>
        <v>229.24629800454514</v>
      </c>
      <c r="AN141" s="1558">
        <f t="shared" si="120"/>
        <v>44485.810425950018</v>
      </c>
      <c r="AO141" s="1545">
        <f t="shared" si="121"/>
        <v>0</v>
      </c>
      <c r="AV141" s="561"/>
      <c r="AW141" s="561"/>
    </row>
    <row r="142" spans="1:91">
      <c r="A142" s="127">
        <f>'Input data'!A122</f>
        <v>2022</v>
      </c>
      <c r="B142" s="1553">
        <f>'Input data'!B122</f>
        <v>60.682333816399378</v>
      </c>
      <c r="C142" s="1552">
        <f>'Input data'!C122</f>
        <v>3203.6482685742712</v>
      </c>
      <c r="D142" s="1513">
        <f>'Input data'!D122</f>
        <v>46761499.391012542</v>
      </c>
      <c r="E142" s="527">
        <f>'Input data'!J122*C142</f>
        <v>37709.780063956852</v>
      </c>
      <c r="F142" s="528">
        <f>'Input data'!L122</f>
        <v>84471.279454969394</v>
      </c>
      <c r="G142" s="938">
        <f>G137*(1-E4)</f>
        <v>34219.854173807704</v>
      </c>
      <c r="H142" s="528">
        <f t="shared" si="95"/>
        <v>31301.720960877014</v>
      </c>
      <c r="I142" s="530">
        <f t="shared" si="98"/>
        <v>46761.499391012541</v>
      </c>
      <c r="J142" s="649">
        <f t="shared" si="122"/>
        <v>0.19172168528933303</v>
      </c>
      <c r="K142" s="775">
        <f t="shared" si="123"/>
        <v>6087.1289290649838</v>
      </c>
      <c r="L142" s="775">
        <f t="shared" si="99"/>
        <v>0</v>
      </c>
      <c r="M142" s="530">
        <f t="shared" si="124"/>
        <v>6087.1289290649838</v>
      </c>
      <c r="N142" s="1456">
        <f>$E$26</f>
        <v>0.5</v>
      </c>
      <c r="O142" s="530">
        <f t="shared" si="100"/>
        <v>751.91700000000026</v>
      </c>
      <c r="P142" s="1212">
        <f t="shared" si="127"/>
        <v>6839.0459290649842</v>
      </c>
      <c r="Q142" s="1366">
        <f t="shared" si="101"/>
        <v>58682.529205619736</v>
      </c>
      <c r="R142" s="1366">
        <f t="shared" si="125"/>
        <v>24462.675031812032</v>
      </c>
      <c r="S142" s="1516">
        <f t="shared" si="102"/>
        <v>1.1712349666373874</v>
      </c>
      <c r="T142" s="135" t="str">
        <f t="shared" si="103"/>
        <v>No</v>
      </c>
      <c r="U142" s="1516">
        <f t="shared" si="104"/>
        <v>1</v>
      </c>
      <c r="V142" s="1541">
        <f t="shared" si="96"/>
        <v>63585.056170461161</v>
      </c>
      <c r="W142" s="1542">
        <f t="shared" si="97"/>
        <v>0.24725828020211793</v>
      </c>
      <c r="X142" s="527">
        <f t="shared" si="105"/>
        <v>37796.305921111496</v>
      </c>
      <c r="Y142" s="1511">
        <f t="shared" si="106"/>
        <v>11984.922562713953</v>
      </c>
      <c r="Z142" s="1511">
        <f t="shared" si="107"/>
        <v>2456.0029912929672</v>
      </c>
      <c r="AA142" s="1511">
        <f t="shared" si="108"/>
        <v>0</v>
      </c>
      <c r="AB142" s="1511">
        <f t="shared" si="109"/>
        <v>11347.824695342748</v>
      </c>
      <c r="AC142" s="1511">
        <f t="shared" si="110"/>
        <v>63585.056170461161</v>
      </c>
      <c r="AD142" s="1556">
        <f t="shared" si="111"/>
        <v>3576.4517473037922</v>
      </c>
      <c r="AE142" s="1506">
        <f t="shared" si="112"/>
        <v>0.59442120833841472</v>
      </c>
      <c r="AF142" s="1506">
        <f t="shared" si="113"/>
        <v>0.18848646654623266</v>
      </c>
      <c r="AG142" s="1506">
        <f t="shared" si="114"/>
        <v>3.862547490260642E-2</v>
      </c>
      <c r="AH142" s="1506">
        <f t="shared" si="126"/>
        <v>0</v>
      </c>
      <c r="AI142" s="1506">
        <f t="shared" si="115"/>
        <v>0.17846685021274625</v>
      </c>
      <c r="AJ142" s="1543">
        <f t="shared" si="116"/>
        <v>1</v>
      </c>
      <c r="AK142" s="1557">
        <f t="shared" si="117"/>
        <v>37796.305921111503</v>
      </c>
      <c r="AL142" s="1558">
        <f t="shared" si="118"/>
        <v>0</v>
      </c>
      <c r="AM142" s="1558">
        <f t="shared" si="119"/>
        <v>0</v>
      </c>
      <c r="AN142" s="1558">
        <f t="shared" si="120"/>
        <v>37796.305921111503</v>
      </c>
      <c r="AO142" s="1545">
        <f t="shared" si="121"/>
        <v>0</v>
      </c>
      <c r="AV142" s="561"/>
      <c r="AW142" s="561"/>
    </row>
    <row r="143" spans="1:91">
      <c r="A143" s="127">
        <f>'Input data'!A123</f>
        <v>2023</v>
      </c>
      <c r="B143" s="1553">
        <f>'Input data'!B123</f>
        <v>61.381040636574369</v>
      </c>
      <c r="C143" s="1552">
        <f>'Input data'!C123</f>
        <v>3285.3162532788688</v>
      </c>
      <c r="D143" s="1513">
        <f>'Input data'!D123</f>
        <v>47518102.465945646</v>
      </c>
      <c r="E143" s="527">
        <f>'Input data'!J123*C143</f>
        <v>38671.084640269633</v>
      </c>
      <c r="F143" s="528">
        <f>'Input data'!L123</f>
        <v>86189.187106215279</v>
      </c>
      <c r="G143" s="938">
        <f>($G$147-$G$142)/($A$147-$A$142)+G142</f>
        <v>32166.662923379241</v>
      </c>
      <c r="H143" s="528">
        <f t="shared" si="95"/>
        <v>34616.551488088713</v>
      </c>
      <c r="I143" s="530">
        <f t="shared" si="98"/>
        <v>47518.102465945645</v>
      </c>
      <c r="J143" s="649">
        <f t="shared" si="122"/>
        <v>0.21775647462816641</v>
      </c>
      <c r="K143" s="775">
        <f t="shared" si="123"/>
        <v>7422.7427248919612</v>
      </c>
      <c r="L143" s="775">
        <f t="shared" si="99"/>
        <v>0</v>
      </c>
      <c r="M143" s="530">
        <f t="shared" si="124"/>
        <v>7422.7427248919612</v>
      </c>
      <c r="N143" s="1456">
        <f>($N$147-$N$142)/($A$107-$A$102)+N142</f>
        <v>0.5</v>
      </c>
      <c r="O143" s="530">
        <f t="shared" si="100"/>
        <v>751.91700000000026</v>
      </c>
      <c r="P143" s="1212">
        <f t="shared" si="127"/>
        <v>8174.6597248919616</v>
      </c>
      <c r="Q143" s="1366">
        <f t="shared" si="101"/>
        <v>58608.55468657599</v>
      </c>
      <c r="R143" s="1366">
        <f t="shared" si="125"/>
        <v>26441.891763196749</v>
      </c>
      <c r="S143" s="1516">
        <f t="shared" si="102"/>
        <v>1.2334222185784576</v>
      </c>
      <c r="T143" s="135" t="str">
        <f t="shared" si="103"/>
        <v>No</v>
      </c>
      <c r="U143" s="1516">
        <f t="shared" si="104"/>
        <v>1</v>
      </c>
      <c r="V143" s="1541">
        <f t="shared" si="96"/>
        <v>64751.360411580637</v>
      </c>
      <c r="W143" s="1542">
        <f t="shared" si="97"/>
        <v>0.24872988613079416</v>
      </c>
      <c r="X143" s="527">
        <f t="shared" si="105"/>
        <v>37170.727991941341</v>
      </c>
      <c r="Y143" s="1511">
        <f t="shared" si="106"/>
        <v>13444.083050421268</v>
      </c>
      <c r="Z143" s="1511">
        <f t="shared" si="107"/>
        <v>2499.4438615150179</v>
      </c>
      <c r="AA143" s="1511">
        <f t="shared" si="108"/>
        <v>0</v>
      </c>
      <c r="AB143" s="1511">
        <f t="shared" si="109"/>
        <v>11637.105507703007</v>
      </c>
      <c r="AC143" s="1511">
        <f t="shared" si="110"/>
        <v>64751.360411580637</v>
      </c>
      <c r="AD143" s="1556">
        <f t="shared" si="111"/>
        <v>5004.0650685621004</v>
      </c>
      <c r="AE143" s="1506">
        <f t="shared" si="112"/>
        <v>0.57405323618951243</v>
      </c>
      <c r="AF143" s="1506">
        <f t="shared" si="113"/>
        <v>0.20762626398837519</v>
      </c>
      <c r="AG143" s="1506">
        <f t="shared" si="114"/>
        <v>3.8600638590876583E-2</v>
      </c>
      <c r="AH143" s="1506">
        <f t="shared" si="126"/>
        <v>0</v>
      </c>
      <c r="AI143" s="1506">
        <f t="shared" si="115"/>
        <v>0.17971986123123579</v>
      </c>
      <c r="AJ143" s="1543">
        <f t="shared" si="116"/>
        <v>1</v>
      </c>
      <c r="AK143" s="1557">
        <f t="shared" si="117"/>
        <v>37170.727991941341</v>
      </c>
      <c r="AL143" s="1558">
        <f t="shared" si="118"/>
        <v>0</v>
      </c>
      <c r="AM143" s="1558">
        <f t="shared" si="119"/>
        <v>0</v>
      </c>
      <c r="AN143" s="1558">
        <f>SUM(AK143:AM143)</f>
        <v>37170.727991941341</v>
      </c>
      <c r="AO143" s="1545">
        <f t="shared" si="121"/>
        <v>0</v>
      </c>
      <c r="AV143" s="561"/>
      <c r="AW143" s="561"/>
    </row>
    <row r="144" spans="1:91">
      <c r="A144" s="127">
        <f>'Input data'!A124</f>
        <v>2024</v>
      </c>
      <c r="B144" s="1553">
        <f>'Input data'!B124</f>
        <v>62.087792487153699</v>
      </c>
      <c r="C144" s="1552">
        <f>'Input data'!C124</f>
        <v>3372.8712894396804</v>
      </c>
      <c r="D144" s="1513">
        <f>'Input data'!D124</f>
        <v>48058532.430373028</v>
      </c>
      <c r="E144" s="527">
        <f>'Input data'!J124*C144</f>
        <v>39701.685030925299</v>
      </c>
      <c r="F144" s="1511">
        <f>'Input data'!L124</f>
        <v>87760.217461298336</v>
      </c>
      <c r="G144" s="1559">
        <f t="shared" ref="G144:G146" si="128">($G$147-$G$142)/($A$147-$A$142)+G143</f>
        <v>30113.471672950778</v>
      </c>
      <c r="H144" s="1511">
        <f t="shared" si="95"/>
        <v>37768.276302529499</v>
      </c>
      <c r="I144" s="1513">
        <f t="shared" si="98"/>
        <v>48058.53243037303</v>
      </c>
      <c r="J144" s="1456">
        <f t="shared" si="122"/>
        <v>0.24379126396699979</v>
      </c>
      <c r="K144" s="1514">
        <f t="shared" si="123"/>
        <v>8758.3563743077775</v>
      </c>
      <c r="L144" s="1514">
        <f t="shared" si="99"/>
        <v>0</v>
      </c>
      <c r="M144" s="1513">
        <f t="shared" si="124"/>
        <v>8758.3563743077775</v>
      </c>
      <c r="N144" s="1456">
        <f>($N$147-$N$142)/($A$107-$A$102)+N143</f>
        <v>0.5</v>
      </c>
      <c r="O144" s="530">
        <f t="shared" si="100"/>
        <v>751.91700000000026</v>
      </c>
      <c r="P144" s="1212">
        <f t="shared" si="127"/>
        <v>9510.273374307777</v>
      </c>
      <c r="Q144" s="1366">
        <f t="shared" si="101"/>
        <v>58371.4746011725</v>
      </c>
      <c r="R144" s="1366">
        <f t="shared" si="125"/>
        <v>28258.002928221722</v>
      </c>
      <c r="S144" s="1516">
        <f t="shared" si="102"/>
        <v>1.2827525512580911</v>
      </c>
      <c r="T144" s="135" t="str">
        <f t="shared" si="103"/>
        <v>No</v>
      </c>
      <c r="U144" s="1516">
        <f t="shared" si="104"/>
        <v>1</v>
      </c>
      <c r="V144" s="1541">
        <f t="shared" si="96"/>
        <v>65731.024924899175</v>
      </c>
      <c r="W144" s="1542">
        <f t="shared" si="97"/>
        <v>0.25101570134684192</v>
      </c>
      <c r="X144" s="527">
        <f t="shared" si="105"/>
        <v>36342.282064773339</v>
      </c>
      <c r="Y144" s="1511">
        <f t="shared" si="106"/>
        <v>14895.487505626652</v>
      </c>
      <c r="Z144" s="1511">
        <f t="shared" si="107"/>
        <v>2546.0161747281622</v>
      </c>
      <c r="AA144" s="1511">
        <f t="shared" si="108"/>
        <v>0</v>
      </c>
      <c r="AB144" s="1511">
        <f t="shared" si="109"/>
        <v>11947.239179771024</v>
      </c>
      <c r="AC144" s="1511">
        <f t="shared" si="110"/>
        <v>65731.024924899175</v>
      </c>
      <c r="AD144" s="1556">
        <f t="shared" si="111"/>
        <v>6228.8103918225606</v>
      </c>
      <c r="AE144" s="1506">
        <f t="shared" si="112"/>
        <v>0.55289389000545974</v>
      </c>
      <c r="AF144" s="1506">
        <f t="shared" si="113"/>
        <v>0.22661273763257847</v>
      </c>
      <c r="AG144" s="1506">
        <f t="shared" si="114"/>
        <v>3.8733857834060963E-2</v>
      </c>
      <c r="AH144" s="1506">
        <f t="shared" si="126"/>
        <v>0</v>
      </c>
      <c r="AI144" s="1506">
        <f t="shared" si="115"/>
        <v>0.18175951452790085</v>
      </c>
      <c r="AJ144" s="1543">
        <f t="shared" si="116"/>
        <v>1</v>
      </c>
      <c r="AK144" s="1557">
        <f t="shared" si="117"/>
        <v>36342.282064773339</v>
      </c>
      <c r="AL144" s="1558">
        <f t="shared" si="118"/>
        <v>0</v>
      </c>
      <c r="AM144" s="1558">
        <f t="shared" si="119"/>
        <v>0</v>
      </c>
      <c r="AN144" s="1558">
        <f t="shared" si="120"/>
        <v>36342.282064773339</v>
      </c>
      <c r="AO144" s="1545">
        <f t="shared" si="121"/>
        <v>0</v>
      </c>
      <c r="AV144" s="561"/>
      <c r="AW144" s="561"/>
    </row>
    <row r="145" spans="1:49">
      <c r="A145" s="127">
        <f>'Input data'!A125</f>
        <v>2025</v>
      </c>
      <c r="B145" s="1553">
        <f>'Input data'!B125</f>
        <v>62.802682000000026</v>
      </c>
      <c r="C145" s="1552">
        <f>'Input data'!C125</f>
        <v>3469.1978221051486</v>
      </c>
      <c r="D145" s="1513">
        <f>'Input data'!D125</f>
        <v>48067893.250297412</v>
      </c>
      <c r="E145" s="527">
        <f>'Input data'!J125*C145</f>
        <v>40835.533711122305</v>
      </c>
      <c r="F145" s="1511">
        <f>'Input data'!L125</f>
        <v>88903.426961419726</v>
      </c>
      <c r="G145" s="1559">
        <f t="shared" si="128"/>
        <v>28060.280422522315</v>
      </c>
      <c r="H145" s="1511">
        <f t="shared" si="95"/>
        <v>40480.862680988845</v>
      </c>
      <c r="I145" s="1513">
        <f t="shared" si="98"/>
        <v>48067.893250297413</v>
      </c>
      <c r="J145" s="1456">
        <f t="shared" si="122"/>
        <v>0.26982605330583315</v>
      </c>
      <c r="K145" s="1514">
        <f t="shared" si="123"/>
        <v>10011.49979786419</v>
      </c>
      <c r="L145" s="1514">
        <f t="shared" si="99"/>
        <v>0</v>
      </c>
      <c r="M145" s="1513">
        <f t="shared" si="124"/>
        <v>10011.49979786419</v>
      </c>
      <c r="N145" s="1456">
        <f>($N$147-$N$142)/($A$107-$A$102)+N144</f>
        <v>0.5</v>
      </c>
      <c r="O145" s="530">
        <f t="shared" si="100"/>
        <v>751.91700000000026</v>
      </c>
      <c r="P145" s="1212">
        <f t="shared" si="127"/>
        <v>10763.416797864189</v>
      </c>
      <c r="Q145" s="1366">
        <f t="shared" si="101"/>
        <v>57777.726305646967</v>
      </c>
      <c r="R145" s="1366">
        <f t="shared" si="125"/>
        <v>29717.445883124652</v>
      </c>
      <c r="S145" s="1516">
        <f t="shared" si="102"/>
        <v>1.3103044107996764</v>
      </c>
      <c r="T145" s="135" t="str">
        <f t="shared" si="103"/>
        <v>No</v>
      </c>
      <c r="U145" s="1516">
        <f t="shared" si="104"/>
        <v>1</v>
      </c>
      <c r="V145" s="1541">
        <f t="shared" si="96"/>
        <v>66223.623979616314</v>
      </c>
      <c r="W145" s="1542">
        <f t="shared" si="97"/>
        <v>0.255106060103234</v>
      </c>
      <c r="X145" s="527">
        <f t="shared" si="105"/>
        <v>35097.923323843563</v>
      </c>
      <c r="Y145" s="1511">
        <f t="shared" si="106"/>
        <v>16240.003561199985</v>
      </c>
      <c r="Z145" s="1511">
        <f t="shared" si="107"/>
        <v>2597.2542262069223</v>
      </c>
      <c r="AA145" s="1511">
        <f t="shared" si="108"/>
        <v>0</v>
      </c>
      <c r="AB145" s="1511">
        <f t="shared" si="109"/>
        <v>12288.442868365841</v>
      </c>
      <c r="AC145" s="1511">
        <f t="shared" si="110"/>
        <v>66223.623979616314</v>
      </c>
      <c r="AD145" s="1556">
        <f t="shared" si="111"/>
        <v>7037.6429013212473</v>
      </c>
      <c r="AE145" s="1506">
        <f t="shared" si="112"/>
        <v>0.52999097927118477</v>
      </c>
      <c r="AF145" s="1506">
        <f t="shared" si="113"/>
        <v>0.24522976220991274</v>
      </c>
      <c r="AG145" s="1506">
        <f t="shared" si="114"/>
        <v>3.9219451762506373E-2</v>
      </c>
      <c r="AH145" s="1506">
        <f t="shared" si="126"/>
        <v>0</v>
      </c>
      <c r="AI145" s="1506">
        <f t="shared" si="115"/>
        <v>0.18555980675639608</v>
      </c>
      <c r="AJ145" s="1543">
        <f t="shared" si="116"/>
        <v>1</v>
      </c>
      <c r="AK145" s="1557">
        <f t="shared" si="117"/>
        <v>35097.923323843563</v>
      </c>
      <c r="AL145" s="1558">
        <f t="shared" si="118"/>
        <v>0</v>
      </c>
      <c r="AM145" s="1558">
        <f t="shared" si="119"/>
        <v>0</v>
      </c>
      <c r="AN145" s="1558">
        <f t="shared" si="120"/>
        <v>35097.923323843563</v>
      </c>
      <c r="AO145" s="1545">
        <f t="shared" si="121"/>
        <v>0</v>
      </c>
      <c r="AV145" s="561"/>
      <c r="AW145" s="561"/>
    </row>
    <row r="146" spans="1:49">
      <c r="A146" s="127">
        <f>'Input data'!A126</f>
        <v>2026</v>
      </c>
      <c r="B146" s="1553">
        <f>'Input data'!B126</f>
        <v>63.421065342005143</v>
      </c>
      <c r="C146" s="1552">
        <f>'Input data'!C126</f>
        <v>3568.6143300345457</v>
      </c>
      <c r="D146" s="1513">
        <f>'Input data'!D126</f>
        <v>47214250.183632493</v>
      </c>
      <c r="E146" s="527">
        <f>'Input data'!J126*C146</f>
        <v>42005.754139350713</v>
      </c>
      <c r="F146" s="1511">
        <f>'Input data'!L126</f>
        <v>89220.004322983208</v>
      </c>
      <c r="G146" s="1559">
        <f t="shared" si="128"/>
        <v>26007.089172093853</v>
      </c>
      <c r="H146" s="1511">
        <f t="shared" si="95"/>
        <v>42404.43147845511</v>
      </c>
      <c r="I146" s="1513">
        <f t="shared" si="98"/>
        <v>47214.250183632495</v>
      </c>
      <c r="J146" s="1456">
        <f t="shared" si="122"/>
        <v>0.2958608426446665</v>
      </c>
      <c r="K146" s="1514">
        <f t="shared" si="123"/>
        <v>11062.917515896621</v>
      </c>
      <c r="L146" s="1514">
        <f t="shared" si="99"/>
        <v>0</v>
      </c>
      <c r="M146" s="1513">
        <f t="shared" si="124"/>
        <v>11062.917515896621</v>
      </c>
      <c r="N146" s="1456">
        <f>($N$147-$N$142)/($A$107-$A$102)+N145</f>
        <v>0.5</v>
      </c>
      <c r="O146" s="530">
        <f t="shared" si="100"/>
        <v>751.91700000000026</v>
      </c>
      <c r="P146" s="1212">
        <f t="shared" si="127"/>
        <v>11814.83451589662</v>
      </c>
      <c r="Q146" s="1366">
        <f t="shared" si="101"/>
        <v>56596.686134652344</v>
      </c>
      <c r="R146" s="1366">
        <f t="shared" si="125"/>
        <v>30589.596962558491</v>
      </c>
      <c r="S146" s="1516">
        <f t="shared" si="102"/>
        <v>1.3099749560178537</v>
      </c>
      <c r="T146" s="135" t="str">
        <f t="shared" si="103"/>
        <v>No</v>
      </c>
      <c r="U146" s="1516">
        <f t="shared" si="104"/>
        <v>1</v>
      </c>
      <c r="V146" s="1541">
        <f t="shared" si="96"/>
        <v>65868.720527797763</v>
      </c>
      <c r="W146" s="1542">
        <f t="shared" si="97"/>
        <v>0.26172699690365431</v>
      </c>
      <c r="X146" s="527">
        <f t="shared" si="105"/>
        <v>33245.402339466884</v>
      </c>
      <c r="Y146" s="1511">
        <f t="shared" si="106"/>
        <v>17332.590555605697</v>
      </c>
      <c r="Z146" s="1511">
        <f t="shared" si="107"/>
        <v>2650.1358986825171</v>
      </c>
      <c r="AA146" s="1511">
        <f t="shared" si="108"/>
        <v>0</v>
      </c>
      <c r="AB146" s="1511">
        <f t="shared" si="109"/>
        <v>12640.591734042664</v>
      </c>
      <c r="AC146" s="1511">
        <f t="shared" si="110"/>
        <v>65868.720527797763</v>
      </c>
      <c r="AD146" s="1556">
        <f t="shared" si="111"/>
        <v>7238.3131673730313</v>
      </c>
      <c r="AE146" s="1506">
        <f t="shared" si="112"/>
        <v>0.50472215147152788</v>
      </c>
      <c r="AF146" s="1506">
        <f t="shared" si="113"/>
        <v>0.26313841253817943</v>
      </c>
      <c r="AG146" s="1506">
        <f t="shared" si="114"/>
        <v>4.0233602193079081E-2</v>
      </c>
      <c r="AH146" s="1506">
        <f t="shared" si="126"/>
        <v>0</v>
      </c>
      <c r="AI146" s="1506">
        <f t="shared" si="115"/>
        <v>0.19190583379721352</v>
      </c>
      <c r="AJ146" s="1543">
        <f t="shared" si="116"/>
        <v>0.99999999999999989</v>
      </c>
      <c r="AK146" s="1557">
        <f t="shared" si="117"/>
        <v>33245.402339466891</v>
      </c>
      <c r="AL146" s="1558">
        <f t="shared" si="118"/>
        <v>0</v>
      </c>
      <c r="AM146" s="1558">
        <f t="shared" si="119"/>
        <v>0</v>
      </c>
      <c r="AN146" s="1558">
        <f t="shared" si="120"/>
        <v>33245.402339466891</v>
      </c>
      <c r="AO146" s="1545">
        <f t="shared" si="121"/>
        <v>0</v>
      </c>
      <c r="AV146" s="561"/>
      <c r="AW146" s="561"/>
    </row>
    <row r="147" spans="1:49">
      <c r="A147" s="127">
        <f>'Input data'!A127</f>
        <v>2027</v>
      </c>
      <c r="B147" s="1553">
        <f>'Input data'!B127</f>
        <v>64.045537563425796</v>
      </c>
      <c r="C147" s="1552">
        <f>'Input data'!C127</f>
        <v>3674.2774167399657</v>
      </c>
      <c r="D147" s="1513">
        <f>'Input data'!D127</f>
        <v>46342627.412279971</v>
      </c>
      <c r="E147" s="527">
        <f>'Input data'!J127*C147</f>
        <v>43249.502337186874</v>
      </c>
      <c r="F147" s="1511">
        <f>'Input data'!L127</f>
        <v>89592.12974946684</v>
      </c>
      <c r="G147" s="1559">
        <f>G137*(1-E5)</f>
        <v>23953.89792166539</v>
      </c>
      <c r="H147" s="1511">
        <f t="shared" si="95"/>
        <v>44353.317939097375</v>
      </c>
      <c r="I147" s="1513">
        <f t="shared" si="98"/>
        <v>46342.627412279973</v>
      </c>
      <c r="J147" s="1456">
        <f t="shared" si="122"/>
        <v>0.32189563198349985</v>
      </c>
      <c r="K147" s="1514">
        <f t="shared" si="123"/>
        <v>12065.205420867538</v>
      </c>
      <c r="L147" s="1514">
        <f t="shared" si="99"/>
        <v>0</v>
      </c>
      <c r="M147" s="1513">
        <f t="shared" si="124"/>
        <v>12065.205420867538</v>
      </c>
      <c r="N147" s="1456">
        <f>$C$27</f>
        <v>0.5</v>
      </c>
      <c r="O147" s="530">
        <f t="shared" si="100"/>
        <v>751.91700000000026</v>
      </c>
      <c r="P147" s="1212">
        <f t="shared" si="127"/>
        <v>12817.122420867538</v>
      </c>
      <c r="Q147" s="1366">
        <f t="shared" si="101"/>
        <v>55490.093439895223</v>
      </c>
      <c r="R147" s="1366">
        <f t="shared" si="125"/>
        <v>31536.195518229833</v>
      </c>
      <c r="S147" s="1516">
        <f t="shared" si="102"/>
        <v>1.310461417370242</v>
      </c>
      <c r="T147" s="135" t="str">
        <f t="shared" si="103"/>
        <v>No</v>
      </c>
      <c r="U147" s="1516">
        <f t="shared" si="104"/>
        <v>1</v>
      </c>
      <c r="V147" s="1541">
        <f t="shared" si="96"/>
        <v>65527.174383199868</v>
      </c>
      <c r="W147" s="1542">
        <f t="shared" si="97"/>
        <v>0.26860568482478986</v>
      </c>
      <c r="X147" s="527">
        <f t="shared" si="105"/>
        <v>31425.138073628248</v>
      </c>
      <c r="Y147" s="1511">
        <f t="shared" si="106"/>
        <v>18380.829093902983</v>
      </c>
      <c r="Z147" s="1511">
        <f t="shared" si="107"/>
        <v>2706.340254078752</v>
      </c>
      <c r="AA147" s="1511">
        <f t="shared" si="108"/>
        <v>0</v>
      </c>
      <c r="AB147" s="1511">
        <f t="shared" si="109"/>
        <v>13014.866961589889</v>
      </c>
      <c r="AC147" s="1511">
        <f t="shared" si="110"/>
        <v>65527.174383199868</v>
      </c>
      <c r="AD147" s="1556">
        <f t="shared" si="111"/>
        <v>7471.2401519628584</v>
      </c>
      <c r="AE147" s="1506">
        <f t="shared" si="112"/>
        <v>0.4795741365232003</v>
      </c>
      <c r="AF147" s="1506">
        <f t="shared" si="113"/>
        <v>0.28050696931341412</v>
      </c>
      <c r="AG147" s="1506">
        <f t="shared" si="114"/>
        <v>4.1301037005688664E-2</v>
      </c>
      <c r="AH147" s="1506">
        <f t="shared" si="126"/>
        <v>0</v>
      </c>
      <c r="AI147" s="1506">
        <f t="shared" si="115"/>
        <v>0.19861785715769692</v>
      </c>
      <c r="AJ147" s="1543">
        <f t="shared" si="116"/>
        <v>1</v>
      </c>
      <c r="AK147" s="1557">
        <f t="shared" si="117"/>
        <v>31425.138073628244</v>
      </c>
      <c r="AL147" s="1558">
        <f t="shared" si="118"/>
        <v>0</v>
      </c>
      <c r="AM147" s="1558">
        <f t="shared" si="119"/>
        <v>0</v>
      </c>
      <c r="AN147" s="1558">
        <f t="shared" si="120"/>
        <v>31425.138073628244</v>
      </c>
      <c r="AO147" s="1545">
        <f t="shared" si="121"/>
        <v>0</v>
      </c>
      <c r="AV147" s="561"/>
      <c r="AW147" s="561"/>
    </row>
    <row r="148" spans="1:49">
      <c r="A148" s="127">
        <f>'Input data'!A128</f>
        <v>2028</v>
      </c>
      <c r="B148" s="1553">
        <f>'Input data'!B128</f>
        <v>64.676158618096451</v>
      </c>
      <c r="C148" s="1552">
        <f>'Input data'!C128</f>
        <v>3786.9238480374697</v>
      </c>
      <c r="D148" s="1513">
        <f>'Input data'!D128</f>
        <v>47016036.124858685</v>
      </c>
      <c r="E148" s="527">
        <f>'Input data'!J128*C148</f>
        <v>44575.450691407721</v>
      </c>
      <c r="F148" s="1511">
        <f>'Input data'!L128</f>
        <v>91591.486816266406</v>
      </c>
      <c r="G148" s="1559">
        <f>($G$152-$G$147)/($A$152-$A$147)+G147</f>
        <v>21900.706671236927</v>
      </c>
      <c r="H148" s="1511">
        <f t="shared" si="95"/>
        <v>47799.30972475381</v>
      </c>
      <c r="I148" s="1513">
        <f t="shared" si="98"/>
        <v>47016.036124858685</v>
      </c>
      <c r="J148" s="1456">
        <f t="shared" si="122"/>
        <v>0.34793042132233321</v>
      </c>
      <c r="K148" s="1514">
        <f t="shared" si="123"/>
        <v>13464.578556634431</v>
      </c>
      <c r="L148" s="1514">
        <f t="shared" si="99"/>
        <v>0</v>
      </c>
      <c r="M148" s="1513">
        <f t="shared" si="124"/>
        <v>13464.578556634431</v>
      </c>
      <c r="N148" s="1456">
        <f>N147</f>
        <v>0.5</v>
      </c>
      <c r="O148" s="530">
        <f t="shared" si="100"/>
        <v>751.91700000000026</v>
      </c>
      <c r="P148" s="1212">
        <f t="shared" si="127"/>
        <v>14216.495556634431</v>
      </c>
      <c r="Q148" s="1366">
        <f t="shared" si="101"/>
        <v>55483.520839356308</v>
      </c>
      <c r="R148" s="1366">
        <f t="shared" si="125"/>
        <v>33582.814168119381</v>
      </c>
      <c r="S148" s="1516">
        <f t="shared" si="102"/>
        <v>1.3527387766753973</v>
      </c>
      <c r="T148" s="135" t="str">
        <f t="shared" si="103"/>
        <v>No</v>
      </c>
      <c r="U148" s="1516">
        <f t="shared" si="104"/>
        <v>1</v>
      </c>
      <c r="V148" s="1541">
        <f t="shared" si="96"/>
        <v>66765.692843940662</v>
      </c>
      <c r="W148" s="1542">
        <f t="shared" si="97"/>
        <v>0.27104914261438484</v>
      </c>
      <c r="X148" s="527">
        <f t="shared" si="105"/>
        <v>30657.726867030564</v>
      </c>
      <c r="Y148" s="1511">
        <f t="shared" si="106"/>
        <v>19927.828492620687</v>
      </c>
      <c r="Z148" s="1511">
        <f t="shared" si="107"/>
        <v>2766.2591931914562</v>
      </c>
      <c r="AA148" s="1511">
        <f t="shared" si="108"/>
        <v>0</v>
      </c>
      <c r="AB148" s="1511">
        <f t="shared" si="109"/>
        <v>13413.878291097961</v>
      </c>
      <c r="AC148" s="1511">
        <f t="shared" si="110"/>
        <v>66765.692843940662</v>
      </c>
      <c r="AD148" s="1556">
        <f t="shared" si="111"/>
        <v>8757.020195793637</v>
      </c>
      <c r="AE148" s="1506">
        <f t="shared" si="112"/>
        <v>0.45918383470820096</v>
      </c>
      <c r="AF148" s="1506">
        <f t="shared" si="113"/>
        <v>0.29847407618760663</v>
      </c>
      <c r="AG148" s="1506">
        <f t="shared" si="114"/>
        <v>4.1432344597357215E-2</v>
      </c>
      <c r="AH148" s="1506">
        <f t="shared" si="126"/>
        <v>0</v>
      </c>
      <c r="AI148" s="1506">
        <f t="shared" si="115"/>
        <v>0.2009097445068353</v>
      </c>
      <c r="AJ148" s="1543">
        <f t="shared" si="116"/>
        <v>1</v>
      </c>
      <c r="AK148" s="1557">
        <f t="shared" si="117"/>
        <v>30657.72686703056</v>
      </c>
      <c r="AL148" s="1558">
        <f t="shared" si="118"/>
        <v>0</v>
      </c>
      <c r="AM148" s="1558">
        <f t="shared" si="119"/>
        <v>0</v>
      </c>
      <c r="AN148" s="1558">
        <f t="shared" si="120"/>
        <v>30657.72686703056</v>
      </c>
      <c r="AO148" s="1545">
        <f t="shared" si="121"/>
        <v>0</v>
      </c>
      <c r="AV148" s="561"/>
      <c r="AW148" s="561"/>
    </row>
    <row r="149" spans="1:49">
      <c r="A149" s="127">
        <f>'Input data'!A129</f>
        <v>2029</v>
      </c>
      <c r="B149" s="1553">
        <f>'Input data'!B129</f>
        <v>65.31298905018393</v>
      </c>
      <c r="C149" s="1552">
        <f>'Input data'!C129</f>
        <v>3912.6600480250477</v>
      </c>
      <c r="D149" s="1513">
        <f>'Input data'!D129</f>
        <v>47584252.923668914</v>
      </c>
      <c r="E149" s="527">
        <f>'Input data'!J129*C149</f>
        <v>46055.477226817413</v>
      </c>
      <c r="F149" s="1511">
        <f>'Input data'!L129</f>
        <v>93639.730150486328</v>
      </c>
      <c r="G149" s="1559">
        <f t="shared" ref="G149:G151" si="129">($G$152-$G$147)/($A$152-$A$147)+G148</f>
        <v>19847.515420808464</v>
      </c>
      <c r="H149" s="1511">
        <f t="shared" si="95"/>
        <v>51234.995078415384</v>
      </c>
      <c r="I149" s="1513">
        <f t="shared" si="98"/>
        <v>47584.252923668915</v>
      </c>
      <c r="J149" s="1456">
        <f t="shared" si="122"/>
        <v>0.37396521066116656</v>
      </c>
      <c r="K149" s="1514">
        <f t="shared" si="123"/>
        <v>14866.15200856183</v>
      </c>
      <c r="L149" s="1514">
        <f t="shared" si="99"/>
        <v>0</v>
      </c>
      <c r="M149" s="1513">
        <f t="shared" si="124"/>
        <v>14866.15200856183</v>
      </c>
      <c r="N149" s="1456">
        <f t="shared" ref="N149:N170" si="130">N148</f>
        <v>0.5</v>
      </c>
      <c r="O149" s="530">
        <f t="shared" si="100"/>
        <v>751.91700000000026</v>
      </c>
      <c r="P149" s="1212">
        <f t="shared" si="127"/>
        <v>15618.06900856183</v>
      </c>
      <c r="Q149" s="1366">
        <f t="shared" si="101"/>
        <v>55464.441490662022</v>
      </c>
      <c r="R149" s="1366">
        <f t="shared" si="125"/>
        <v>35616.926069853558</v>
      </c>
      <c r="S149" s="1516">
        <f t="shared" si="102"/>
        <v>1.3872196844698792</v>
      </c>
      <c r="T149" s="135" t="str">
        <f t="shared" si="103"/>
        <v>No</v>
      </c>
      <c r="U149" s="1516">
        <f t="shared" si="104"/>
        <v>1</v>
      </c>
      <c r="V149" s="1541">
        <f t="shared" si="96"/>
        <v>67964.686414739146</v>
      </c>
      <c r="W149" s="1542">
        <f t="shared" si="97"/>
        <v>0.27418963824954845</v>
      </c>
      <c r="X149" s="527">
        <f t="shared" si="105"/>
        <v>29789.397754914837</v>
      </c>
      <c r="Y149" s="1511">
        <f t="shared" si="106"/>
        <v>21482.892177437967</v>
      </c>
      <c r="Z149" s="1511">
        <f t="shared" si="107"/>
        <v>2833.1408478034955</v>
      </c>
      <c r="AA149" s="1511">
        <f t="shared" si="108"/>
        <v>0</v>
      </c>
      <c r="AB149" s="1511">
        <f t="shared" si="109"/>
        <v>13859.255634582853</v>
      </c>
      <c r="AC149" s="1511">
        <f t="shared" si="110"/>
        <v>67964.686414739146</v>
      </c>
      <c r="AD149" s="1556">
        <f t="shared" si="111"/>
        <v>9941.8823341063726</v>
      </c>
      <c r="AE149" s="1506">
        <f t="shared" si="112"/>
        <v>0.43830699921326444</v>
      </c>
      <c r="AF149" s="1506">
        <f t="shared" si="113"/>
        <v>0.31608903550799117</v>
      </c>
      <c r="AG149" s="1506">
        <f t="shared" si="114"/>
        <v>4.1685483995539882E-2</v>
      </c>
      <c r="AH149" s="1506">
        <f t="shared" si="126"/>
        <v>0</v>
      </c>
      <c r="AI149" s="1506">
        <f t="shared" si="115"/>
        <v>0.20391848128320458</v>
      </c>
      <c r="AJ149" s="1543">
        <f t="shared" si="116"/>
        <v>1</v>
      </c>
      <c r="AK149" s="1557">
        <f t="shared" si="117"/>
        <v>29789.39775491484</v>
      </c>
      <c r="AL149" s="1558">
        <f t="shared" si="118"/>
        <v>0</v>
      </c>
      <c r="AM149" s="1558">
        <f t="shared" si="119"/>
        <v>0</v>
      </c>
      <c r="AN149" s="1558">
        <f t="shared" si="120"/>
        <v>29789.39775491484</v>
      </c>
      <c r="AO149" s="1545">
        <f t="shared" si="121"/>
        <v>0</v>
      </c>
      <c r="AV149" s="561"/>
      <c r="AW149" s="561"/>
    </row>
    <row r="150" spans="1:49">
      <c r="A150" s="127">
        <f>'Input data'!A130</f>
        <v>2030</v>
      </c>
      <c r="B150" s="1553">
        <f>'Input data'!B130</f>
        <v>65.956090000000003</v>
      </c>
      <c r="C150" s="1552">
        <f>'Input data'!C130</f>
        <v>4038.577780220473</v>
      </c>
      <c r="D150" s="1513">
        <f>'Input data'!D130</f>
        <v>47515343.951691307</v>
      </c>
      <c r="E150" s="527">
        <f>'Input data'!J130*C150</f>
        <v>47537.640557236606</v>
      </c>
      <c r="F150" s="1511">
        <f>'Input data'!L130</f>
        <v>95052.984508927912</v>
      </c>
      <c r="G150" s="1559">
        <f t="shared" si="129"/>
        <v>17794.324170380001</v>
      </c>
      <c r="H150" s="1511">
        <f t="shared" si="95"/>
        <v>54073.994419871684</v>
      </c>
      <c r="I150" s="1513">
        <f t="shared" si="98"/>
        <v>47515.343951691306</v>
      </c>
      <c r="J150" s="1456">
        <f>$H$19</f>
        <v>0.4</v>
      </c>
      <c r="K150" s="1514">
        <f t="shared" si="123"/>
        <v>16081.67561187842</v>
      </c>
      <c r="L150" s="1514">
        <f t="shared" si="99"/>
        <v>0</v>
      </c>
      <c r="M150" s="1513">
        <f t="shared" si="124"/>
        <v>16081.67561187842</v>
      </c>
      <c r="N150" s="1456">
        <f t="shared" si="130"/>
        <v>0.5</v>
      </c>
      <c r="O150" s="530">
        <f t="shared" si="100"/>
        <v>751.91700000000026</v>
      </c>
      <c r="P150" s="1212">
        <f t="shared" si="127"/>
        <v>16833.592611878419</v>
      </c>
      <c r="Q150" s="1366">
        <f t="shared" si="101"/>
        <v>55034.725978373266</v>
      </c>
      <c r="R150" s="1366">
        <f t="shared" si="125"/>
        <v>37240.401807993265</v>
      </c>
      <c r="S150" s="1516">
        <f t="shared" si="102"/>
        <v>1.4039461755788696</v>
      </c>
      <c r="T150" s="135" t="str">
        <f t="shared" si="103"/>
        <v>No</v>
      </c>
      <c r="U150" s="1516">
        <f t="shared" si="104"/>
        <v>1</v>
      </c>
      <c r="V150" s="1541">
        <f t="shared" si="96"/>
        <v>68527.46490156943</v>
      </c>
      <c r="W150" s="1542">
        <f t="shared" si="97"/>
        <v>0.279060355068252</v>
      </c>
      <c r="X150" s="527">
        <f t="shared" si="105"/>
        <v>28509.206371014781</v>
      </c>
      <c r="Y150" s="1511">
        <f t="shared" si="106"/>
        <v>22812.863473824244</v>
      </c>
      <c r="Z150" s="1511">
        <f t="shared" si="107"/>
        <v>2900.1190631071054</v>
      </c>
      <c r="AA150" s="1511">
        <f t="shared" si="108"/>
        <v>0</v>
      </c>
      <c r="AB150" s="1511">
        <f t="shared" si="109"/>
        <v>14305.275993623301</v>
      </c>
      <c r="AC150" s="1511">
        <f t="shared" si="110"/>
        <v>68527.46490156943</v>
      </c>
      <c r="AD150" s="1556">
        <f t="shared" si="111"/>
        <v>10714.88220063478</v>
      </c>
      <c r="AE150" s="1506">
        <f t="shared" si="112"/>
        <v>0.41602598917039257</v>
      </c>
      <c r="AF150" s="1506">
        <f t="shared" si="113"/>
        <v>0.33290102744340361</v>
      </c>
      <c r="AG150" s="1506">
        <f t="shared" si="114"/>
        <v>4.232053625904212E-2</v>
      </c>
      <c r="AH150" s="1506">
        <f t="shared" si="126"/>
        <v>0</v>
      </c>
      <c r="AI150" s="1506">
        <f t="shared" si="115"/>
        <v>0.20875244712716171</v>
      </c>
      <c r="AJ150" s="1543">
        <f t="shared" si="116"/>
        <v>1</v>
      </c>
      <c r="AK150" s="1557">
        <f t="shared" si="117"/>
        <v>28509.206371014785</v>
      </c>
      <c r="AL150" s="1558">
        <f t="shared" si="118"/>
        <v>0</v>
      </c>
      <c r="AM150" s="1558">
        <f t="shared" si="119"/>
        <v>0</v>
      </c>
      <c r="AN150" s="1558">
        <f t="shared" si="120"/>
        <v>28509.206371014785</v>
      </c>
      <c r="AO150" s="1545">
        <f t="shared" si="121"/>
        <v>0</v>
      </c>
      <c r="AV150" s="561"/>
      <c r="AW150" s="561"/>
    </row>
    <row r="151" spans="1:49">
      <c r="A151" s="127">
        <f>'Input data'!A131</f>
        <v>2031</v>
      </c>
      <c r="B151" s="1553">
        <f>'Input data'!B131</f>
        <v>66.518977190687664</v>
      </c>
      <c r="C151" s="1552">
        <f>'Input data'!C131</f>
        <v>4183.320783363688</v>
      </c>
      <c r="D151" s="1513">
        <f>'Input data'!D131</f>
        <v>46577086.636707537</v>
      </c>
      <c r="E151" s="527">
        <f>'Input data'!J131*C151</f>
        <v>49241.394014777165</v>
      </c>
      <c r="F151" s="1511">
        <f>'Input data'!L131</f>
        <v>95818.480651484701</v>
      </c>
      <c r="G151" s="1559">
        <f t="shared" si="129"/>
        <v>15741.132919951538</v>
      </c>
      <c r="H151" s="1511">
        <f t="shared" si="95"/>
        <v>56224.301835491518</v>
      </c>
      <c r="I151" s="1513">
        <f t="shared" si="98"/>
        <v>46577.086636707536</v>
      </c>
      <c r="J151" s="1456">
        <f>J150</f>
        <v>0.4</v>
      </c>
      <c r="K151" s="1514">
        <f t="shared" si="123"/>
        <v>15764.120301842533</v>
      </c>
      <c r="L151" s="1514">
        <f t="shared" si="99"/>
        <v>0</v>
      </c>
      <c r="M151" s="1513">
        <f t="shared" si="124"/>
        <v>15764.120301842533</v>
      </c>
      <c r="N151" s="1456">
        <f t="shared" si="130"/>
        <v>0.5</v>
      </c>
      <c r="O151" s="530">
        <f t="shared" si="100"/>
        <v>751.91700000000026</v>
      </c>
      <c r="P151" s="1212">
        <f t="shared" si="127"/>
        <v>16516.037301842534</v>
      </c>
      <c r="Q151" s="1366">
        <f t="shared" si="101"/>
        <v>55449.397453600526</v>
      </c>
      <c r="R151" s="1366">
        <f t="shared" si="125"/>
        <v>39708.264533648988</v>
      </c>
      <c r="S151" s="1516">
        <f t="shared" si="102"/>
        <v>1.4437717523868951</v>
      </c>
      <c r="T151" s="135" t="str">
        <f t="shared" si="103"/>
        <v>No</v>
      </c>
      <c r="U151" s="1516">
        <f t="shared" si="104"/>
        <v>1</v>
      </c>
      <c r="V151" s="1541">
        <f t="shared" si="96"/>
        <v>68315.335179908696</v>
      </c>
      <c r="W151" s="1542">
        <f t="shared" si="97"/>
        <v>0.28703382984762293</v>
      </c>
      <c r="X151" s="527">
        <f t="shared" si="105"/>
        <v>27946.251982024522</v>
      </c>
      <c r="Y151" s="1511">
        <f t="shared" si="106"/>
        <v>22573.993957784067</v>
      </c>
      <c r="Z151" s="1511">
        <f t="shared" si="107"/>
        <v>2977.1108247850489</v>
      </c>
      <c r="AA151" s="1511">
        <f t="shared" si="108"/>
        <v>0</v>
      </c>
      <c r="AB151" s="1511">
        <f t="shared" si="109"/>
        <v>14817.978415315061</v>
      </c>
      <c r="AC151" s="1511">
        <f t="shared" si="110"/>
        <v>68315.335179908696</v>
      </c>
      <c r="AD151" s="1556">
        <f t="shared" si="111"/>
        <v>12205.119062072983</v>
      </c>
      <c r="AE151" s="1506">
        <f t="shared" si="112"/>
        <v>0.40907728708975755</v>
      </c>
      <c r="AF151" s="1506">
        <f t="shared" si="113"/>
        <v>0.33043816440826013</v>
      </c>
      <c r="AG151" s="1506">
        <f t="shared" si="114"/>
        <v>4.3578953641152697E-2</v>
      </c>
      <c r="AH151" s="1506">
        <f t="shared" si="126"/>
        <v>0</v>
      </c>
      <c r="AI151" s="1506">
        <f t="shared" si="115"/>
        <v>0.21690559486082969</v>
      </c>
      <c r="AJ151" s="1543">
        <f t="shared" si="116"/>
        <v>1</v>
      </c>
      <c r="AK151" s="1557">
        <f t="shared" si="117"/>
        <v>27946.251982024518</v>
      </c>
      <c r="AL151" s="1558">
        <f t="shared" si="118"/>
        <v>0</v>
      </c>
      <c r="AM151" s="1558">
        <f t="shared" si="119"/>
        <v>0</v>
      </c>
      <c r="AN151" s="1558">
        <f t="shared" si="120"/>
        <v>27946.251982024518</v>
      </c>
      <c r="AO151" s="1545">
        <f t="shared" si="121"/>
        <v>0</v>
      </c>
      <c r="AV151" s="561"/>
      <c r="AW151" s="561"/>
    </row>
    <row r="152" spans="1:49">
      <c r="A152" s="127">
        <f>'Input data'!A132</f>
        <v>2032</v>
      </c>
      <c r="B152" s="1553">
        <f>'Input data'!B132</f>
        <v>67.08666821358311</v>
      </c>
      <c r="C152" s="1552">
        <f>'Input data'!C132</f>
        <v>4333.6309583850216</v>
      </c>
      <c r="D152" s="1513">
        <f>'Input data'!D132</f>
        <v>45644546.54822024</v>
      </c>
      <c r="E152" s="527">
        <f>'Input data'!J132*C152</f>
        <v>51010.678020462306</v>
      </c>
      <c r="F152" s="1511">
        <f>'Input data'!L132</f>
        <v>96655.224568682548</v>
      </c>
      <c r="G152" s="1559">
        <f>G137*(1-E6)</f>
        <v>13687.941669523079</v>
      </c>
      <c r="H152" s="1511">
        <f t="shared" si="95"/>
        <v>58417.576490331732</v>
      </c>
      <c r="I152" s="1513">
        <f t="shared" si="98"/>
        <v>45644.546548220242</v>
      </c>
      <c r="J152" s="1456">
        <f t="shared" ref="J152:J170" si="131">J151</f>
        <v>0.4</v>
      </c>
      <c r="K152" s="1514">
        <f t="shared" si="123"/>
        <v>15448.500000043343</v>
      </c>
      <c r="L152" s="1514">
        <f t="shared" si="99"/>
        <v>0</v>
      </c>
      <c r="M152" s="1513">
        <f t="shared" si="124"/>
        <v>15448.500000043343</v>
      </c>
      <c r="N152" s="1456">
        <f t="shared" si="130"/>
        <v>0.5</v>
      </c>
      <c r="O152" s="530">
        <f t="shared" si="100"/>
        <v>751.91700000000026</v>
      </c>
      <c r="P152" s="1212">
        <f t="shared" si="127"/>
        <v>16200.417000043342</v>
      </c>
      <c r="Q152" s="1366">
        <f t="shared" si="101"/>
        <v>55905.101159811464</v>
      </c>
      <c r="R152" s="1366">
        <f t="shared" si="125"/>
        <v>42217.159490288381</v>
      </c>
      <c r="S152" s="1516">
        <f t="shared" si="102"/>
        <v>1.4803494977959051</v>
      </c>
      <c r="T152" s="135" t="str">
        <f t="shared" si="103"/>
        <v>No</v>
      </c>
      <c r="U152" s="1516">
        <f t="shared" si="104"/>
        <v>1</v>
      </c>
      <c r="V152" s="1541">
        <f t="shared" si="96"/>
        <v>68136.851337803237</v>
      </c>
      <c r="W152" s="1542">
        <f t="shared" si="97"/>
        <v>0.29505257846268151</v>
      </c>
      <c r="X152" s="527">
        <f t="shared" si="105"/>
        <v>27386.727928932145</v>
      </c>
      <c r="Y152" s="1511">
        <f t="shared" si="106"/>
        <v>22342.658896830115</v>
      </c>
      <c r="Z152" s="1511">
        <f t="shared" si="107"/>
        <v>3057.0638789686905</v>
      </c>
      <c r="AA152" s="1511">
        <f t="shared" si="108"/>
        <v>0</v>
      </c>
      <c r="AB152" s="1511">
        <f t="shared" si="109"/>
        <v>15350.400633072279</v>
      </c>
      <c r="AC152" s="1511">
        <f t="shared" si="110"/>
        <v>68136.851337803237</v>
      </c>
      <c r="AD152" s="1556">
        <f t="shared" si="111"/>
        <v>13698.786259409066</v>
      </c>
      <c r="AE152" s="1506">
        <f t="shared" si="112"/>
        <v>0.40193709264838928</v>
      </c>
      <c r="AF152" s="1506">
        <f t="shared" si="113"/>
        <v>0.32790859069876199</v>
      </c>
      <c r="AG152" s="1506">
        <f t="shared" si="114"/>
        <v>4.4866526981304618E-2</v>
      </c>
      <c r="AH152" s="1506">
        <f t="shared" si="126"/>
        <v>0</v>
      </c>
      <c r="AI152" s="1506">
        <f t="shared" si="115"/>
        <v>0.22528778967154403</v>
      </c>
      <c r="AJ152" s="1543">
        <f t="shared" si="116"/>
        <v>1</v>
      </c>
      <c r="AK152" s="1557">
        <f t="shared" si="117"/>
        <v>27386.727928932145</v>
      </c>
      <c r="AL152" s="1558">
        <f t="shared" si="118"/>
        <v>0</v>
      </c>
      <c r="AM152" s="1558">
        <f t="shared" si="119"/>
        <v>0</v>
      </c>
      <c r="AN152" s="1558">
        <f t="shared" si="120"/>
        <v>27386.727928932145</v>
      </c>
      <c r="AO152" s="1545">
        <f t="shared" si="121"/>
        <v>0</v>
      </c>
      <c r="AV152" s="561"/>
      <c r="AW152" s="561"/>
    </row>
    <row r="153" spans="1:49">
      <c r="A153" s="127">
        <f>'Input data'!A133</f>
        <v>2033</v>
      </c>
      <c r="B153" s="1553">
        <f>'Input data'!B133</f>
        <v>67.659204065895452</v>
      </c>
      <c r="C153" s="1552">
        <f>'Input data'!C133</f>
        <v>4488.9741986919034</v>
      </c>
      <c r="D153" s="1513">
        <f>'Input data'!D133</f>
        <v>44106865.137795135</v>
      </c>
      <c r="E153" s="527">
        <f>'Input data'!J133*C153</f>
        <v>52839.205666227208</v>
      </c>
      <c r="F153" s="1511">
        <f>'Input data'!L133</f>
        <v>96946.07080402234</v>
      </c>
      <c r="G153" s="1559">
        <f>G152</f>
        <v>13687.941669523079</v>
      </c>
      <c r="H153" s="1511">
        <f t="shared" si="95"/>
        <v>58023.758075178484</v>
      </c>
      <c r="I153" s="1513">
        <f t="shared" si="98"/>
        <v>44106.865137795132</v>
      </c>
      <c r="J153" s="1456">
        <f t="shared" si="131"/>
        <v>0.4</v>
      </c>
      <c r="K153" s="1514">
        <f t="shared" si="123"/>
        <v>14928.068249364791</v>
      </c>
      <c r="L153" s="1514">
        <f t="shared" si="99"/>
        <v>0</v>
      </c>
      <c r="M153" s="1513">
        <f t="shared" si="124"/>
        <v>14928.068249364791</v>
      </c>
      <c r="N153" s="1456">
        <f t="shared" si="130"/>
        <v>0.5</v>
      </c>
      <c r="O153" s="530">
        <f t="shared" si="100"/>
        <v>751.91700000000026</v>
      </c>
      <c r="P153" s="1212">
        <f t="shared" si="127"/>
        <v>15679.98524936479</v>
      </c>
      <c r="Q153" s="1366">
        <f t="shared" si="101"/>
        <v>56031.714495336768</v>
      </c>
      <c r="R153" s="1366">
        <f t="shared" si="125"/>
        <v>42343.772825813692</v>
      </c>
      <c r="S153" s="1516">
        <f t="shared" si="102"/>
        <v>1.4321006573190509</v>
      </c>
      <c r="T153" s="135" t="str">
        <f t="shared" si="103"/>
        <v>No</v>
      </c>
      <c r="U153" s="1516">
        <f t="shared" si="104"/>
        <v>1</v>
      </c>
      <c r="V153" s="1541">
        <f t="shared" si="96"/>
        <v>67378.475391362663</v>
      </c>
      <c r="W153" s="1542">
        <f t="shared" si="97"/>
        <v>0.30499013696419874</v>
      </c>
      <c r="X153" s="527">
        <f t="shared" si="105"/>
        <v>26464.11908267708</v>
      </c>
      <c r="Y153" s="1511">
        <f t="shared" si="106"/>
        <v>21874.011427676909</v>
      </c>
      <c r="Z153" s="1511">
        <f t="shared" si="107"/>
        <v>3139.6941234451924</v>
      </c>
      <c r="AA153" s="1511">
        <f t="shared" si="108"/>
        <v>0</v>
      </c>
      <c r="AB153" s="1511">
        <f t="shared" si="109"/>
        <v>15900.650757563475</v>
      </c>
      <c r="AC153" s="1511">
        <f t="shared" si="110"/>
        <v>67378.475391362663</v>
      </c>
      <c r="AD153" s="1556">
        <f t="shared" si="111"/>
        <v>12776.177413154001</v>
      </c>
      <c r="AE153" s="1506">
        <f t="shared" si="112"/>
        <v>0.39276814930825149</v>
      </c>
      <c r="AF153" s="1506">
        <f t="shared" si="113"/>
        <v>0.32464390594508713</v>
      </c>
      <c r="AG153" s="1506">
        <f t="shared" si="114"/>
        <v>4.6597880186640052E-2</v>
      </c>
      <c r="AH153" s="1506">
        <f t="shared" si="126"/>
        <v>0</v>
      </c>
      <c r="AI153" s="1506">
        <f t="shared" si="115"/>
        <v>0.2359900645600212</v>
      </c>
      <c r="AJ153" s="1543">
        <f t="shared" si="116"/>
        <v>0.99999999999999978</v>
      </c>
      <c r="AK153" s="1557">
        <f t="shared" si="117"/>
        <v>26464.119082677076</v>
      </c>
      <c r="AL153" s="1558">
        <f t="shared" si="118"/>
        <v>0</v>
      </c>
      <c r="AM153" s="1558">
        <f t="shared" si="119"/>
        <v>0</v>
      </c>
      <c r="AN153" s="1558">
        <f t="shared" si="120"/>
        <v>26464.119082677076</v>
      </c>
      <c r="AO153" s="1545">
        <f t="shared" si="121"/>
        <v>0</v>
      </c>
      <c r="AV153" s="561"/>
      <c r="AW153" s="561"/>
    </row>
    <row r="154" spans="1:49">
      <c r="A154" s="127">
        <f>'Input data'!A134</f>
        <v>2034</v>
      </c>
      <c r="B154" s="1553">
        <f>'Input data'!B134</f>
        <v>68.236626094715163</v>
      </c>
      <c r="C154" s="1552">
        <f>'Input data'!C134</f>
        <v>4648.7470334265818</v>
      </c>
      <c r="D154" s="1513">
        <f>'Input data'!D134</f>
        <v>43027121.811283164</v>
      </c>
      <c r="E154" s="527">
        <f>'Input data'!J134*C154</f>
        <v>54719.873565116424</v>
      </c>
      <c r="F154" s="1511">
        <f>'Input data'!L134</f>
        <v>97746.995376399587</v>
      </c>
      <c r="G154" s="1559">
        <f t="shared" ref="G154:G170" si="132">G153</f>
        <v>13687.941669523079</v>
      </c>
      <c r="H154" s="1511">
        <f t="shared" si="95"/>
        <v>58089.611138924665</v>
      </c>
      <c r="I154" s="1513">
        <f t="shared" si="98"/>
        <v>43027.121811283163</v>
      </c>
      <c r="J154" s="1456">
        <f t="shared" si="131"/>
        <v>0.4</v>
      </c>
      <c r="K154" s="1514">
        <f t="shared" si="123"/>
        <v>14562.626678770039</v>
      </c>
      <c r="L154" s="1514">
        <f t="shared" si="99"/>
        <v>0</v>
      </c>
      <c r="M154" s="1513">
        <f t="shared" si="124"/>
        <v>14562.626678770039</v>
      </c>
      <c r="N154" s="1456">
        <f t="shared" si="130"/>
        <v>0.5</v>
      </c>
      <c r="O154" s="530">
        <f t="shared" si="100"/>
        <v>751.91700000000026</v>
      </c>
      <c r="P154" s="1212">
        <f t="shared" si="127"/>
        <v>15314.543678770038</v>
      </c>
      <c r="Q154" s="1366">
        <f t="shared" si="101"/>
        <v>56463.009129677703</v>
      </c>
      <c r="R154" s="1366">
        <f t="shared" si="125"/>
        <v>42775.06746015462</v>
      </c>
      <c r="S154" s="1516">
        <f t="shared" si="102"/>
        <v>1.395746268061506</v>
      </c>
      <c r="T154" s="135" t="str">
        <f t="shared" si="103"/>
        <v>No</v>
      </c>
      <c r="U154" s="1516">
        <f t="shared" si="104"/>
        <v>1</v>
      </c>
      <c r="V154" s="1541">
        <f t="shared" si="96"/>
        <v>67100.259333491791</v>
      </c>
      <c r="W154" s="1542">
        <f t="shared" si="97"/>
        <v>0.31353123361894419</v>
      </c>
      <c r="X154" s="527">
        <f t="shared" si="105"/>
        <v>25816.273086769896</v>
      </c>
      <c r="Y154" s="1511">
        <f t="shared" si="106"/>
        <v>21592.714486641176</v>
      </c>
      <c r="Z154" s="1511">
        <f t="shared" si="107"/>
        <v>3224.6805597313769</v>
      </c>
      <c r="AA154" s="1511">
        <f t="shared" si="108"/>
        <v>0</v>
      </c>
      <c r="AB154" s="1511">
        <f t="shared" si="109"/>
        <v>16466.591200349339</v>
      </c>
      <c r="AC154" s="1511">
        <f t="shared" si="110"/>
        <v>67100.259333491791</v>
      </c>
      <c r="AD154" s="1556">
        <f t="shared" si="111"/>
        <v>12128.331417246816</v>
      </c>
      <c r="AE154" s="1506">
        <f t="shared" si="112"/>
        <v>0.3847417780974835</v>
      </c>
      <c r="AF154" s="1506">
        <f t="shared" si="113"/>
        <v>0.32179777993590541</v>
      </c>
      <c r="AG154" s="1506">
        <f t="shared" si="114"/>
        <v>4.8057646747750205E-2</v>
      </c>
      <c r="AH154" s="1506">
        <f t="shared" si="126"/>
        <v>0</v>
      </c>
      <c r="AI154" s="1506">
        <f t="shared" si="115"/>
        <v>0.2454027952188608</v>
      </c>
      <c r="AJ154" s="1543">
        <f t="shared" si="116"/>
        <v>0.99999999999999989</v>
      </c>
      <c r="AK154" s="1557">
        <f t="shared" si="117"/>
        <v>25816.273086769899</v>
      </c>
      <c r="AL154" s="1558">
        <f t="shared" si="118"/>
        <v>0</v>
      </c>
      <c r="AM154" s="1558">
        <f t="shared" si="119"/>
        <v>0</v>
      </c>
      <c r="AN154" s="1558">
        <f t="shared" si="120"/>
        <v>25816.273086769899</v>
      </c>
      <c r="AO154" s="1545">
        <f t="shared" si="121"/>
        <v>0</v>
      </c>
      <c r="AV154" s="561"/>
      <c r="AW154" s="561"/>
    </row>
    <row r="155" spans="1:49">
      <c r="A155" s="127">
        <f>'Input data'!A135</f>
        <v>2035</v>
      </c>
      <c r="B155" s="1553">
        <f>'Input data'!B135</f>
        <v>68.818976000000006</v>
      </c>
      <c r="C155" s="1552">
        <f>'Input data'!C135</f>
        <v>4799.4403595911344</v>
      </c>
      <c r="D155" s="1513">
        <f>'Input data'!D135</f>
        <v>42456998.900165863</v>
      </c>
      <c r="E155" s="527">
        <f>'Input data'!J135*C155</f>
        <v>56493.667599409811</v>
      </c>
      <c r="F155" s="1511">
        <f>'Input data'!L135</f>
        <v>98950.666499575673</v>
      </c>
      <c r="G155" s="1559">
        <f t="shared" si="132"/>
        <v>13687.941669523079</v>
      </c>
      <c r="H155" s="1511">
        <f t="shared" si="95"/>
        <v>58572.393649536883</v>
      </c>
      <c r="I155" s="1513">
        <f t="shared" si="98"/>
        <v>42456.998900165861</v>
      </c>
      <c r="J155" s="1456">
        <f t="shared" si="131"/>
        <v>0.4</v>
      </c>
      <c r="K155" s="1514">
        <f t="shared" si="123"/>
        <v>14369.667290223681</v>
      </c>
      <c r="L155" s="1514">
        <f t="shared" si="99"/>
        <v>0</v>
      </c>
      <c r="M155" s="1513">
        <f t="shared" si="124"/>
        <v>14369.667290223681</v>
      </c>
      <c r="N155" s="1456">
        <f t="shared" si="130"/>
        <v>0.5</v>
      </c>
      <c r="O155" s="530">
        <f t="shared" si="100"/>
        <v>751.91700000000026</v>
      </c>
      <c r="P155" s="1212">
        <f t="shared" si="127"/>
        <v>15121.58429022368</v>
      </c>
      <c r="Q155" s="1366">
        <f t="shared" si="101"/>
        <v>57138.751028836283</v>
      </c>
      <c r="R155" s="1366">
        <f t="shared" si="125"/>
        <v>43450.809359313207</v>
      </c>
      <c r="S155" s="1516">
        <f t="shared" si="102"/>
        <v>1.3722224709332889</v>
      </c>
      <c r="T155" s="135" t="str">
        <f t="shared" si="103"/>
        <v>No</v>
      </c>
      <c r="U155" s="1516">
        <f t="shared" si="104"/>
        <v>1</v>
      </c>
      <c r="V155" s="1541">
        <f t="shared" si="96"/>
        <v>67286.114810838917</v>
      </c>
      <c r="W155" s="1542">
        <f t="shared" si="97"/>
        <v>0.32000341997567583</v>
      </c>
      <c r="X155" s="527">
        <f t="shared" si="105"/>
        <v>25474.199340099516</v>
      </c>
      <c r="Y155" s="1511">
        <f t="shared" si="106"/>
        <v>21506.707451342954</v>
      </c>
      <c r="Z155" s="1511">
        <f t="shared" si="107"/>
        <v>3304.8374198390679</v>
      </c>
      <c r="AA155" s="1511">
        <f t="shared" si="108"/>
        <v>0</v>
      </c>
      <c r="AB155" s="1511">
        <f t="shared" si="109"/>
        <v>17000.37059955738</v>
      </c>
      <c r="AC155" s="1511">
        <f t="shared" si="110"/>
        <v>67286.114810838917</v>
      </c>
      <c r="AD155" s="1556">
        <f t="shared" si="111"/>
        <v>11786.257670576437</v>
      </c>
      <c r="AE155" s="1506">
        <f t="shared" si="112"/>
        <v>0.37859518879511755</v>
      </c>
      <c r="AF155" s="1506">
        <f t="shared" si="113"/>
        <v>0.31963069218373868</v>
      </c>
      <c r="AG155" s="1506">
        <f t="shared" si="114"/>
        <v>4.9116187331218919E-2</v>
      </c>
      <c r="AH155" s="1506">
        <f t="shared" si="126"/>
        <v>0</v>
      </c>
      <c r="AI155" s="1506">
        <f t="shared" si="115"/>
        <v>0.25265793168992484</v>
      </c>
      <c r="AJ155" s="1543">
        <f t="shared" si="116"/>
        <v>1</v>
      </c>
      <c r="AK155" s="1557">
        <f t="shared" si="117"/>
        <v>25474.199340099512</v>
      </c>
      <c r="AL155" s="1558">
        <f t="shared" si="118"/>
        <v>0</v>
      </c>
      <c r="AM155" s="1558">
        <f t="shared" si="119"/>
        <v>0</v>
      </c>
      <c r="AN155" s="1558">
        <f t="shared" si="120"/>
        <v>25474.199340099512</v>
      </c>
      <c r="AO155" s="1545">
        <f t="shared" si="121"/>
        <v>0</v>
      </c>
      <c r="AV155" s="561"/>
      <c r="AW155" s="561"/>
    </row>
    <row r="156" spans="1:49">
      <c r="A156" s="127">
        <f>'Input data'!A136</f>
        <v>2036</v>
      </c>
      <c r="B156" s="1553">
        <f>'Input data'!B136</f>
        <v>69.322810489383542</v>
      </c>
      <c r="C156" s="1552">
        <f>'Input data'!C136</f>
        <v>4956.2842542859398</v>
      </c>
      <c r="D156" s="1513">
        <f>'Input data'!D136</f>
        <v>41219839.691941068</v>
      </c>
      <c r="E156" s="527">
        <f>'Input data'!J136*C156</f>
        <v>58339.859277607895</v>
      </c>
      <c r="F156" s="1511">
        <f>'Input data'!L136</f>
        <v>99559.698969548961</v>
      </c>
      <c r="G156" s="1559">
        <f t="shared" si="132"/>
        <v>13687.941669523079</v>
      </c>
      <c r="H156" s="1511">
        <f t="shared" si="95"/>
        <v>58470.736722214337</v>
      </c>
      <c r="I156" s="1513">
        <f t="shared" si="98"/>
        <v>41219.839691941066</v>
      </c>
      <c r="J156" s="1456">
        <f t="shared" si="131"/>
        <v>0.4</v>
      </c>
      <c r="K156" s="1514">
        <f t="shared" si="123"/>
        <v>13950.947958482186</v>
      </c>
      <c r="L156" s="1514">
        <f t="shared" si="99"/>
        <v>0</v>
      </c>
      <c r="M156" s="1513">
        <f t="shared" si="124"/>
        <v>13950.947958482186</v>
      </c>
      <c r="N156" s="1456">
        <f t="shared" si="130"/>
        <v>0.5</v>
      </c>
      <c r="O156" s="530">
        <f t="shared" si="100"/>
        <v>751.91700000000026</v>
      </c>
      <c r="P156" s="1212">
        <f t="shared" si="127"/>
        <v>14702.864958482185</v>
      </c>
      <c r="Q156" s="1366">
        <f t="shared" si="101"/>
        <v>57455.813433255229</v>
      </c>
      <c r="R156" s="1366">
        <f t="shared" si="125"/>
        <v>43767.871763732153</v>
      </c>
      <c r="S156" s="1516">
        <f t="shared" si="102"/>
        <v>1.3374890798358698</v>
      </c>
      <c r="T156" s="135" t="str">
        <f t="shared" si="103"/>
        <v>No</v>
      </c>
      <c r="U156" s="1516">
        <f t="shared" si="104"/>
        <v>1</v>
      </c>
      <c r="V156" s="1541">
        <f t="shared" si="96"/>
        <v>66835.78935145837</v>
      </c>
      <c r="W156" s="1542">
        <f t="shared" si="97"/>
        <v>0.32868630537040322</v>
      </c>
      <c r="X156" s="527">
        <f t="shared" si="105"/>
        <v>24731.903815164638</v>
      </c>
      <c r="Y156" s="1511">
        <f t="shared" si="106"/>
        <v>21159.683365953329</v>
      </c>
      <c r="Z156" s="1511">
        <f t="shared" si="107"/>
        <v>3388.2658930553844</v>
      </c>
      <c r="AA156" s="1511">
        <f t="shared" si="108"/>
        <v>0</v>
      </c>
      <c r="AB156" s="1511">
        <f t="shared" si="109"/>
        <v>17555.936277285022</v>
      </c>
      <c r="AC156" s="1511">
        <f t="shared" si="110"/>
        <v>66835.78935145837</v>
      </c>
      <c r="AD156" s="1556">
        <f t="shared" si="111"/>
        <v>11043.962145641559</v>
      </c>
      <c r="AE156" s="1506">
        <f t="shared" si="112"/>
        <v>0.37003982529645973</v>
      </c>
      <c r="AF156" s="1506">
        <f t="shared" si="113"/>
        <v>0.3165921068828017</v>
      </c>
      <c r="AG156" s="1506">
        <f t="shared" si="114"/>
        <v>5.0695382308392704E-2</v>
      </c>
      <c r="AH156" s="1506">
        <f t="shared" si="126"/>
        <v>0</v>
      </c>
      <c r="AI156" s="1506">
        <f t="shared" si="115"/>
        <v>0.2626726855123459</v>
      </c>
      <c r="AJ156" s="1543">
        <f t="shared" si="116"/>
        <v>1</v>
      </c>
      <c r="AK156" s="1557">
        <f t="shared" si="117"/>
        <v>24731.903815164635</v>
      </c>
      <c r="AL156" s="1558">
        <f t="shared" si="118"/>
        <v>0</v>
      </c>
      <c r="AM156" s="1558">
        <f t="shared" si="119"/>
        <v>0</v>
      </c>
      <c r="AN156" s="1558">
        <f t="shared" si="120"/>
        <v>24731.903815164635</v>
      </c>
      <c r="AO156" s="1545">
        <f t="shared" si="121"/>
        <v>0</v>
      </c>
      <c r="AV156" s="561"/>
      <c r="AW156" s="561"/>
    </row>
    <row r="157" spans="1:49">
      <c r="A157" s="127">
        <f>'Input data'!A137</f>
        <v>2037</v>
      </c>
      <c r="B157" s="1553">
        <f>'Input data'!B137</f>
        <v>69.830333629884052</v>
      </c>
      <c r="C157" s="1552">
        <f>'Input data'!C137</f>
        <v>5124.0082229631989</v>
      </c>
      <c r="D157" s="1513">
        <f>'Input data'!D137</f>
        <v>38725570.23065158</v>
      </c>
      <c r="E157" s="527">
        <f>'Input data'!J137*C157</f>
        <v>60314.119071454799</v>
      </c>
      <c r="F157" s="1511">
        <f>'Input data'!L137</f>
        <v>99039.689302106388</v>
      </c>
      <c r="G157" s="1559">
        <f t="shared" si="132"/>
        <v>13687.941669523079</v>
      </c>
      <c r="H157" s="1511">
        <f t="shared" si="95"/>
        <v>57262.828231638967</v>
      </c>
      <c r="I157" s="1513">
        <f t="shared" si="98"/>
        <v>38725.570230651581</v>
      </c>
      <c r="J157" s="1456">
        <f t="shared" si="131"/>
        <v>0.4</v>
      </c>
      <c r="K157" s="1514">
        <f t="shared" si="123"/>
        <v>13106.756818755741</v>
      </c>
      <c r="L157" s="1514">
        <f t="shared" si="99"/>
        <v>0</v>
      </c>
      <c r="M157" s="1513">
        <f t="shared" si="124"/>
        <v>13106.756818755741</v>
      </c>
      <c r="N157" s="1456">
        <f t="shared" si="130"/>
        <v>0.5</v>
      </c>
      <c r="O157" s="530">
        <f t="shared" si="100"/>
        <v>751.91700000000026</v>
      </c>
      <c r="P157" s="1212">
        <f t="shared" si="127"/>
        <v>13858.67381875574</v>
      </c>
      <c r="Q157" s="1366">
        <f t="shared" si="101"/>
        <v>57092.0960824063</v>
      </c>
      <c r="R157" s="1366">
        <f t="shared" si="125"/>
        <v>43404.154412883217</v>
      </c>
      <c r="S157" s="1516">
        <f t="shared" si="102"/>
        <v>1.2819939703804801</v>
      </c>
      <c r="T157" s="135" t="str">
        <f t="shared" si="103"/>
        <v>No</v>
      </c>
      <c r="U157" s="1516">
        <f t="shared" si="104"/>
        <v>1</v>
      </c>
      <c r="V157" s="1541">
        <f t="shared" si="96"/>
        <v>65182.935358091054</v>
      </c>
      <c r="W157" s="1542">
        <f t="shared" si="97"/>
        <v>0.34185036506667699</v>
      </c>
      <c r="X157" s="527">
        <f t="shared" si="105"/>
        <v>23235.342138390948</v>
      </c>
      <c r="Y157" s="1511">
        <f t="shared" si="106"/>
        <v>20320.070635986754</v>
      </c>
      <c r="Z157" s="1511">
        <f t="shared" si="107"/>
        <v>3477.4816999935711</v>
      </c>
      <c r="AA157" s="1511">
        <f t="shared" si="108"/>
        <v>0</v>
      </c>
      <c r="AB157" s="1511">
        <f t="shared" si="109"/>
        <v>18150.040883719772</v>
      </c>
      <c r="AC157" s="1511">
        <f t="shared" si="110"/>
        <v>65182.935358091054</v>
      </c>
      <c r="AD157" s="1556">
        <f t="shared" si="111"/>
        <v>9547.4004688678688</v>
      </c>
      <c r="AE157" s="1506">
        <f t="shared" si="112"/>
        <v>0.35646357456509947</v>
      </c>
      <c r="AF157" s="1506">
        <f t="shared" si="113"/>
        <v>0.31173911583385694</v>
      </c>
      <c r="AG157" s="1506">
        <f t="shared" si="114"/>
        <v>5.3349571952989942E-2</v>
      </c>
      <c r="AH157" s="1506">
        <f t="shared" si="126"/>
        <v>0</v>
      </c>
      <c r="AI157" s="1506">
        <f t="shared" si="115"/>
        <v>0.27844773764805358</v>
      </c>
      <c r="AJ157" s="1543">
        <f t="shared" si="116"/>
        <v>1</v>
      </c>
      <c r="AK157" s="1557">
        <f t="shared" si="117"/>
        <v>23235.342138390952</v>
      </c>
      <c r="AL157" s="1558">
        <f t="shared" si="118"/>
        <v>0</v>
      </c>
      <c r="AM157" s="1558">
        <f t="shared" si="119"/>
        <v>0</v>
      </c>
      <c r="AN157" s="1558">
        <f t="shared" si="120"/>
        <v>23235.342138390952</v>
      </c>
      <c r="AO157" s="1545">
        <f t="shared" si="121"/>
        <v>0</v>
      </c>
      <c r="AV157" s="561"/>
      <c r="AW157" s="561"/>
    </row>
    <row r="158" spans="1:49">
      <c r="A158" s="127">
        <f>'Input data'!A138</f>
        <v>2038</v>
      </c>
      <c r="B158" s="1553">
        <f>'Input data'!B138</f>
        <v>70.341572426693446</v>
      </c>
      <c r="C158" s="1552">
        <f>'Input data'!C138</f>
        <v>5299.6292724366804</v>
      </c>
      <c r="D158" s="1513">
        <f>'Input data'!D138</f>
        <v>36022455.593038395</v>
      </c>
      <c r="E158" s="527">
        <f>'Input data'!J138*C158</f>
        <v>62381.334506810177</v>
      </c>
      <c r="F158" s="1511">
        <f>'Input data'!L138</f>
        <v>98403.790099848557</v>
      </c>
      <c r="G158" s="1511">
        <f t="shared" si="132"/>
        <v>13687.941669523079</v>
      </c>
      <c r="H158" s="1511">
        <f t="shared" si="95"/>
        <v>55912.267121976605</v>
      </c>
      <c r="I158" s="1513">
        <f t="shared" si="98"/>
        <v>36022.455593038394</v>
      </c>
      <c r="J158" s="1456">
        <f t="shared" si="131"/>
        <v>0.4</v>
      </c>
      <c r="K158" s="1514">
        <f t="shared" si="123"/>
        <v>12191.881556819049</v>
      </c>
      <c r="L158" s="1514">
        <f t="shared" si="99"/>
        <v>0</v>
      </c>
      <c r="M158" s="1513">
        <f t="shared" si="124"/>
        <v>12191.881556819049</v>
      </c>
      <c r="N158" s="1456">
        <f t="shared" si="130"/>
        <v>0.5</v>
      </c>
      <c r="O158" s="530">
        <f t="shared" si="100"/>
        <v>751.91700000000026</v>
      </c>
      <c r="P158" s="1212">
        <f t="shared" si="127"/>
        <v>12943.798556819049</v>
      </c>
      <c r="Q158" s="1366">
        <f t="shared" si="101"/>
        <v>56656.410234680632</v>
      </c>
      <c r="R158" s="1366">
        <f t="shared" si="125"/>
        <v>42968.468565157556</v>
      </c>
      <c r="S158" s="1516">
        <f t="shared" si="102"/>
        <v>1.22616630888268</v>
      </c>
      <c r="T158" s="135" t="str">
        <f t="shared" si="103"/>
        <v>No</v>
      </c>
      <c r="U158" s="1516">
        <f t="shared" si="104"/>
        <v>1</v>
      </c>
      <c r="V158" s="1541">
        <f t="shared" si="96"/>
        <v>63360.853220990975</v>
      </c>
      <c r="W158" s="1542">
        <f t="shared" si="97"/>
        <v>0.35611369077654575</v>
      </c>
      <c r="X158" s="527">
        <f t="shared" si="105"/>
        <v>21613.473355823036</v>
      </c>
      <c r="Y158" s="1511">
        <f t="shared" si="106"/>
        <v>19404.363550477319</v>
      </c>
      <c r="Z158" s="1511">
        <f t="shared" si="107"/>
        <v>3570.8981256104553</v>
      </c>
      <c r="AA158" s="1511">
        <f t="shared" si="108"/>
        <v>0</v>
      </c>
      <c r="AB158" s="1511">
        <f t="shared" si="109"/>
        <v>18772.118189080171</v>
      </c>
      <c r="AC158" s="1511">
        <f t="shared" si="110"/>
        <v>63360.853220990975</v>
      </c>
      <c r="AD158" s="1556">
        <f t="shared" si="111"/>
        <v>7925.5316862999571</v>
      </c>
      <c r="AE158" s="1506">
        <f t="shared" si="112"/>
        <v>0.34111714500496426</v>
      </c>
      <c r="AF158" s="1506">
        <f t="shared" si="113"/>
        <v>0.30625161379690513</v>
      </c>
      <c r="AG158" s="1506">
        <f t="shared" si="114"/>
        <v>5.6358113000085731E-2</v>
      </c>
      <c r="AH158" s="1506">
        <f t="shared" si="126"/>
        <v>0</v>
      </c>
      <c r="AI158" s="1506">
        <f t="shared" si="115"/>
        <v>0.29627312819804497</v>
      </c>
      <c r="AJ158" s="1543">
        <f t="shared" si="116"/>
        <v>1</v>
      </c>
      <c r="AK158" s="1557">
        <f t="shared" si="117"/>
        <v>21613.473355823036</v>
      </c>
      <c r="AL158" s="1558">
        <f t="shared" si="118"/>
        <v>0</v>
      </c>
      <c r="AM158" s="1558">
        <f t="shared" si="119"/>
        <v>0</v>
      </c>
      <c r="AN158" s="1558">
        <f t="shared" si="120"/>
        <v>21613.473355823036</v>
      </c>
      <c r="AO158" s="1545">
        <f t="shared" si="121"/>
        <v>0</v>
      </c>
      <c r="AV158" s="561"/>
      <c r="AW158" s="561"/>
    </row>
    <row r="159" spans="1:49">
      <c r="A159" s="127">
        <f>'Input data'!A139</f>
        <v>2039</v>
      </c>
      <c r="B159" s="1553">
        <f>'Input data'!B139</f>
        <v>70.856554082712819</v>
      </c>
      <c r="C159" s="1552">
        <f>'Input data'!C139</f>
        <v>5473.1256649722955</v>
      </c>
      <c r="D159" s="1513">
        <f>'Input data'!D139</f>
        <v>33319340.955425207</v>
      </c>
      <c r="E159" s="527">
        <f>'Input data'!J139*C159</f>
        <v>64423.540846559081</v>
      </c>
      <c r="F159" s="1511">
        <f>'Input data'!L139</f>
        <v>97742.881801984287</v>
      </c>
      <c r="G159" s="1511">
        <f t="shared" si="132"/>
        <v>13687.941669523079</v>
      </c>
      <c r="H159" s="1511">
        <f t="shared" si="95"/>
        <v>54547.355615197026</v>
      </c>
      <c r="I159" s="1513">
        <f t="shared" si="98"/>
        <v>33319.340955425207</v>
      </c>
      <c r="J159" s="1456">
        <f t="shared" si="131"/>
        <v>0.4</v>
      </c>
      <c r="K159" s="1514">
        <f t="shared" si="123"/>
        <v>11277.00629488236</v>
      </c>
      <c r="L159" s="1514">
        <f t="shared" si="99"/>
        <v>0</v>
      </c>
      <c r="M159" s="1513">
        <f t="shared" si="124"/>
        <v>11277.00629488236</v>
      </c>
      <c r="N159" s="1456">
        <f t="shared" si="130"/>
        <v>0.5</v>
      </c>
      <c r="O159" s="530">
        <f t="shared" si="100"/>
        <v>751.91700000000026</v>
      </c>
      <c r="P159" s="1212">
        <f t="shared" si="127"/>
        <v>12028.923294882359</v>
      </c>
      <c r="Q159" s="1366">
        <f t="shared" si="101"/>
        <v>56206.373989837739</v>
      </c>
      <c r="R159" s="1366">
        <f t="shared" si="125"/>
        <v>42518.432320314663</v>
      </c>
      <c r="S159" s="1516">
        <f t="shared" si="102"/>
        <v>1.1740633174056778</v>
      </c>
      <c r="T159" s="135" t="str">
        <f t="shared" si="103"/>
        <v>No</v>
      </c>
      <c r="U159" s="1516">
        <f t="shared" si="104"/>
        <v>1</v>
      </c>
      <c r="V159" s="1541">
        <f t="shared" si="96"/>
        <v>61528.112385401677</v>
      </c>
      <c r="W159" s="1542">
        <f t="shared" si="97"/>
        <v>0.3705105553358814</v>
      </c>
      <c r="X159" s="527">
        <f t="shared" si="105"/>
        <v>19991.604573255125</v>
      </c>
      <c r="Y159" s="1511">
        <f t="shared" si="106"/>
        <v>18486.653783078473</v>
      </c>
      <c r="Z159" s="1511">
        <f t="shared" si="107"/>
        <v>3663.1844027776374</v>
      </c>
      <c r="AA159" s="1511">
        <f t="shared" si="108"/>
        <v>0</v>
      </c>
      <c r="AB159" s="1511">
        <f t="shared" si="109"/>
        <v>19386.669626290448</v>
      </c>
      <c r="AC159" s="1511">
        <f t="shared" si="110"/>
        <v>61528.112385401677</v>
      </c>
      <c r="AD159" s="1556">
        <f t="shared" si="111"/>
        <v>6303.6629037320454</v>
      </c>
      <c r="AE159" s="1506">
        <f t="shared" si="112"/>
        <v>0.32491821702624485</v>
      </c>
      <c r="AF159" s="1506">
        <f t="shared" si="113"/>
        <v>0.30045865322961973</v>
      </c>
      <c r="AG159" s="1506">
        <f t="shared" si="114"/>
        <v>5.9536759064410597E-2</v>
      </c>
      <c r="AH159" s="1506">
        <f t="shared" si="126"/>
        <v>0</v>
      </c>
      <c r="AI159" s="1506">
        <f t="shared" si="115"/>
        <v>0.31508637067972495</v>
      </c>
      <c r="AJ159" s="1543">
        <f t="shared" si="116"/>
        <v>1.0000000000000002</v>
      </c>
      <c r="AK159" s="1557">
        <f t="shared" si="117"/>
        <v>19991.604573255121</v>
      </c>
      <c r="AL159" s="1558">
        <f t="shared" si="118"/>
        <v>0</v>
      </c>
      <c r="AM159" s="1558">
        <f t="shared" si="119"/>
        <v>0</v>
      </c>
      <c r="AN159" s="1558">
        <f t="shared" si="120"/>
        <v>19991.604573255121</v>
      </c>
      <c r="AO159" s="1545">
        <f t="shared" si="121"/>
        <v>0</v>
      </c>
      <c r="AV159" s="561"/>
      <c r="AW159" s="561"/>
    </row>
    <row r="160" spans="1:49">
      <c r="A160" s="127">
        <f>'Input data'!A140</f>
        <v>2040</v>
      </c>
      <c r="B160" s="1553">
        <f>'Input data'!B140</f>
        <v>71.375305999999995</v>
      </c>
      <c r="C160" s="1552">
        <f>'Input data'!C140</f>
        <v>5650.0998146930788</v>
      </c>
      <c r="D160" s="1513">
        <f>'Input data'!D140</f>
        <v>30616226.317812026</v>
      </c>
      <c r="E160" s="527">
        <f>'Input data'!J140*C160</f>
        <v>66506.683471309996</v>
      </c>
      <c r="F160" s="1511">
        <f>'Input data'!L140</f>
        <v>97122.90978912203</v>
      </c>
      <c r="G160" s="1511">
        <f t="shared" si="132"/>
        <v>13687.941669523079</v>
      </c>
      <c r="H160" s="1511">
        <f t="shared" si="95"/>
        <v>53205.93364020728</v>
      </c>
      <c r="I160" s="1513">
        <f t="shared" si="98"/>
        <v>30616.226317812027</v>
      </c>
      <c r="J160" s="1456">
        <f t="shared" si="131"/>
        <v>0.4</v>
      </c>
      <c r="K160" s="1514">
        <f t="shared" si="123"/>
        <v>10362.13103294567</v>
      </c>
      <c r="L160" s="1514">
        <f t="shared" si="99"/>
        <v>0</v>
      </c>
      <c r="M160" s="1513">
        <f t="shared" si="124"/>
        <v>10362.13103294567</v>
      </c>
      <c r="N160" s="1456">
        <f t="shared" si="130"/>
        <v>0.5</v>
      </c>
      <c r="O160" s="530">
        <f t="shared" si="100"/>
        <v>751.91700000000026</v>
      </c>
      <c r="P160" s="1212">
        <f t="shared" si="127"/>
        <v>11114.04803294567</v>
      </c>
      <c r="Q160" s="1366">
        <f t="shared" si="101"/>
        <v>55779.827276784687</v>
      </c>
      <c r="R160" s="1366">
        <f t="shared" si="125"/>
        <v>42091.885607261604</v>
      </c>
      <c r="S160" s="1516">
        <f t="shared" si="102"/>
        <v>1.1251478928594441</v>
      </c>
      <c r="T160" s="135" t="str">
        <f t="shared" si="103"/>
        <v>No</v>
      </c>
      <c r="U160" s="1516">
        <f t="shared" si="104"/>
        <v>1</v>
      </c>
      <c r="V160" s="1541">
        <f t="shared" si="96"/>
        <v>59712.818303024556</v>
      </c>
      <c r="W160" s="1542">
        <f t="shared" si="97"/>
        <v>0.38518297657395228</v>
      </c>
      <c r="X160" s="527">
        <f t="shared" si="105"/>
        <v>18369.735790687217</v>
      </c>
      <c r="Y160" s="1511">
        <f t="shared" si="106"/>
        <v>17572.222117290472</v>
      </c>
      <c r="Z160" s="1511">
        <f t="shared" si="107"/>
        <v>3757.3205700711787</v>
      </c>
      <c r="AA160" s="1511">
        <f t="shared" si="108"/>
        <v>0</v>
      </c>
      <c r="AB160" s="1511">
        <f t="shared" si="109"/>
        <v>20013.539824975691</v>
      </c>
      <c r="AC160" s="1511">
        <f t="shared" si="110"/>
        <v>59712.818303024556</v>
      </c>
      <c r="AD160" s="1537">
        <f t="shared" si="111"/>
        <v>4681.7941211641373</v>
      </c>
      <c r="AE160" s="1506">
        <f t="shared" si="112"/>
        <v>0.30763471416583194</v>
      </c>
      <c r="AF160" s="1506">
        <f t="shared" si="113"/>
        <v>0.2942788938233788</v>
      </c>
      <c r="AG160" s="1506">
        <f t="shared" si="114"/>
        <v>6.2923182607190126E-2</v>
      </c>
      <c r="AH160" s="1506">
        <f t="shared" si="126"/>
        <v>0</v>
      </c>
      <c r="AI160" s="1506">
        <f t="shared" si="115"/>
        <v>0.33516320940359923</v>
      </c>
      <c r="AJ160" s="1543">
        <f t="shared" si="116"/>
        <v>1</v>
      </c>
      <c r="AK160" s="1557">
        <f t="shared" si="117"/>
        <v>18369.735790687213</v>
      </c>
      <c r="AL160" s="1558">
        <f t="shared" si="118"/>
        <v>0</v>
      </c>
      <c r="AM160" s="1558">
        <f t="shared" si="119"/>
        <v>0</v>
      </c>
      <c r="AN160" s="1558">
        <f t="shared" si="120"/>
        <v>18369.735790687213</v>
      </c>
      <c r="AO160" s="1545">
        <f t="shared" si="121"/>
        <v>0</v>
      </c>
      <c r="AV160" s="561"/>
      <c r="AW160" s="561"/>
    </row>
    <row r="161" spans="1:49">
      <c r="A161" s="127">
        <f>'Input data'!A141</f>
        <v>2041</v>
      </c>
      <c r="B161" s="1553">
        <f>'Input data'!B141</f>
        <v>71.818612994947316</v>
      </c>
      <c r="C161" s="1552">
        <f>'Input data'!C141</f>
        <v>5833.433358340184</v>
      </c>
      <c r="D161" s="1513">
        <f>'Input data'!D141</f>
        <v>27637545.123285081</v>
      </c>
      <c r="E161" s="527">
        <f>'Input data'!J141*C161</f>
        <v>68664.681799995087</v>
      </c>
      <c r="F161" s="1511">
        <f>'Input data'!L141</f>
        <v>96302.226923280192</v>
      </c>
      <c r="G161" s="1511">
        <f t="shared" si="132"/>
        <v>13687.941669523079</v>
      </c>
      <c r="H161" s="1511">
        <f t="shared" si="95"/>
        <v>51648.858342584819</v>
      </c>
      <c r="I161" s="1513">
        <f t="shared" si="98"/>
        <v>27637.545123285083</v>
      </c>
      <c r="J161" s="1456">
        <f t="shared" si="131"/>
        <v>0.4</v>
      </c>
      <c r="K161" s="1514">
        <f t="shared" si="123"/>
        <v>9353.9896466539758</v>
      </c>
      <c r="L161" s="1514">
        <f t="shared" si="99"/>
        <v>0</v>
      </c>
      <c r="M161" s="1513">
        <f t="shared" si="124"/>
        <v>9353.9896466539758</v>
      </c>
      <c r="N161" s="1456">
        <f t="shared" si="130"/>
        <v>0.5</v>
      </c>
      <c r="O161" s="530">
        <f t="shared" si="100"/>
        <v>751.91700000000026</v>
      </c>
      <c r="P161" s="1212">
        <f t="shared" si="127"/>
        <v>10105.906646653975</v>
      </c>
      <c r="Q161" s="1366">
        <f t="shared" si="101"/>
        <v>55230.893365453921</v>
      </c>
      <c r="R161" s="1366">
        <f t="shared" si="125"/>
        <v>41542.951695930838</v>
      </c>
      <c r="S161" s="1516">
        <f t="shared" si="102"/>
        <v>1.0748954142748812</v>
      </c>
      <c r="T161" s="135" t="str">
        <f t="shared" si="103"/>
        <v>No</v>
      </c>
      <c r="U161" s="1516">
        <f t="shared" si="104"/>
        <v>1</v>
      </c>
      <c r="V161" s="1541">
        <f t="shared" si="96"/>
        <v>57653.86063179731</v>
      </c>
      <c r="W161" s="1542">
        <f t="shared" si="97"/>
        <v>0.40132370274544493</v>
      </c>
      <c r="X161" s="527">
        <f t="shared" si="105"/>
        <v>16582.52707397105</v>
      </c>
      <c r="Y161" s="1511">
        <f t="shared" si="106"/>
        <v>16553.558134366689</v>
      </c>
      <c r="Z161" s="1511">
        <f t="shared" si="107"/>
        <v>3854.8394289695575</v>
      </c>
      <c r="AA161" s="1511">
        <f t="shared" si="108"/>
        <v>0</v>
      </c>
      <c r="AB161" s="1511">
        <f t="shared" si="109"/>
        <v>20662.935994490013</v>
      </c>
      <c r="AC161" s="1511">
        <f t="shared" si="110"/>
        <v>57653.86063179731</v>
      </c>
      <c r="AD161" s="1537">
        <f t="shared" si="111"/>
        <v>2894.5854044479711</v>
      </c>
      <c r="AE161" s="1506">
        <f t="shared" si="112"/>
        <v>0.28762214519985568</v>
      </c>
      <c r="AF161" s="1506">
        <f t="shared" si="113"/>
        <v>0.28711968206404992</v>
      </c>
      <c r="AG161" s="1506">
        <f t="shared" si="114"/>
        <v>6.6861774506103644E-2</v>
      </c>
      <c r="AH161" s="1506">
        <f t="shared" si="126"/>
        <v>0</v>
      </c>
      <c r="AI161" s="1506">
        <f t="shared" si="115"/>
        <v>0.35839639822999075</v>
      </c>
      <c r="AJ161" s="1543">
        <f t="shared" si="116"/>
        <v>1</v>
      </c>
      <c r="AK161" s="1557">
        <f t="shared" si="117"/>
        <v>16582.527073971047</v>
      </c>
      <c r="AL161" s="1558">
        <f t="shared" si="118"/>
        <v>0</v>
      </c>
      <c r="AM161" s="1558">
        <f t="shared" si="119"/>
        <v>0</v>
      </c>
      <c r="AN161" s="1558">
        <f t="shared" si="120"/>
        <v>16582.527073971047</v>
      </c>
      <c r="AO161" s="1545">
        <f t="shared" si="121"/>
        <v>0</v>
      </c>
      <c r="AV161" s="561"/>
      <c r="AW161" s="561"/>
    </row>
    <row r="162" spans="1:49">
      <c r="A162" s="127">
        <f>'Input data'!A142</f>
        <v>2042</v>
      </c>
      <c r="B162" s="1553">
        <f>'Input data'!B142</f>
        <v>72.264673338395411</v>
      </c>
      <c r="C162" s="1552">
        <f>'Input data'!C142</f>
        <v>6025.8165210195993</v>
      </c>
      <c r="D162" s="1513">
        <f>'Input data'!D142</f>
        <v>24658863.928758133</v>
      </c>
      <c r="E162" s="527">
        <f>'Input data'!J142*C162</f>
        <v>70929.202166919684</v>
      </c>
      <c r="F162" s="1511">
        <f>'Input data'!L142</f>
        <v>95588.066095677816</v>
      </c>
      <c r="G162" s="1511">
        <f t="shared" si="132"/>
        <v>13687.941669523079</v>
      </c>
      <c r="H162" s="1511">
        <f t="shared" si="95"/>
        <v>50152.906148913331</v>
      </c>
      <c r="I162" s="1513">
        <f t="shared" si="98"/>
        <v>24658.863928758132</v>
      </c>
      <c r="J162" s="1456">
        <f t="shared" si="131"/>
        <v>0.4</v>
      </c>
      <c r="K162" s="1514">
        <f t="shared" si="123"/>
        <v>8345.8482603622761</v>
      </c>
      <c r="L162" s="1514">
        <f t="shared" si="99"/>
        <v>0</v>
      </c>
      <c r="M162" s="1513">
        <f t="shared" si="124"/>
        <v>8345.8482603622761</v>
      </c>
      <c r="N162" s="1456">
        <f t="shared" si="130"/>
        <v>0.5</v>
      </c>
      <c r="O162" s="530">
        <f t="shared" si="100"/>
        <v>751.91700000000026</v>
      </c>
      <c r="P162" s="1212">
        <f t="shared" si="127"/>
        <v>9097.7652603622755</v>
      </c>
      <c r="Q162" s="1366">
        <f t="shared" si="101"/>
        <v>54743.082558074129</v>
      </c>
      <c r="R162" s="1366">
        <f t="shared" si="125"/>
        <v>41055.140888551046</v>
      </c>
      <c r="S162" s="1516">
        <f t="shared" si="102"/>
        <v>1.0277206174083977</v>
      </c>
      <c r="T162" s="135" t="str">
        <f t="shared" si="103"/>
        <v>No</v>
      </c>
      <c r="U162" s="1516">
        <f t="shared" si="104"/>
        <v>1</v>
      </c>
      <c r="V162" s="1541">
        <f t="shared" si="96"/>
        <v>55640.30189485856</v>
      </c>
      <c r="W162" s="1542">
        <f t="shared" si="97"/>
        <v>0.41791581138208178</v>
      </c>
      <c r="X162" s="527">
        <f t="shared" si="105"/>
        <v>14795.318357254879</v>
      </c>
      <c r="Y162" s="1511">
        <f t="shared" si="106"/>
        <v>15543.424238262607</v>
      </c>
      <c r="Z162" s="1511">
        <f t="shared" si="107"/>
        <v>3957.1719651903718</v>
      </c>
      <c r="AA162" s="1511">
        <f t="shared" si="108"/>
        <v>0</v>
      </c>
      <c r="AB162" s="1511">
        <f t="shared" si="109"/>
        <v>21344.387334150706</v>
      </c>
      <c r="AC162" s="1511">
        <f t="shared" si="110"/>
        <v>55640.30189485856</v>
      </c>
      <c r="AD162" s="1537">
        <f t="shared" si="111"/>
        <v>1107.3766877317994</v>
      </c>
      <c r="AE162" s="1506">
        <f t="shared" si="112"/>
        <v>0.26591010209134108</v>
      </c>
      <c r="AF162" s="1506">
        <f t="shared" si="113"/>
        <v>0.27935549788414965</v>
      </c>
      <c r="AG162" s="1506">
        <f t="shared" si="114"/>
        <v>7.112060557593837E-2</v>
      </c>
      <c r="AH162" s="1506">
        <f t="shared" si="126"/>
        <v>0</v>
      </c>
      <c r="AI162" s="1506">
        <f t="shared" si="115"/>
        <v>0.38361379444857097</v>
      </c>
      <c r="AJ162" s="1543">
        <f t="shared" si="116"/>
        <v>1</v>
      </c>
      <c r="AK162" s="1557">
        <f t="shared" si="117"/>
        <v>14795.318357254877</v>
      </c>
      <c r="AL162" s="1558">
        <f t="shared" si="118"/>
        <v>0</v>
      </c>
      <c r="AM162" s="1558">
        <f t="shared" si="119"/>
        <v>0</v>
      </c>
      <c r="AN162" s="1558">
        <f t="shared" si="120"/>
        <v>14795.318357254877</v>
      </c>
      <c r="AO162" s="1545">
        <f t="shared" si="121"/>
        <v>0</v>
      </c>
      <c r="AV162" s="561"/>
      <c r="AW162" s="561"/>
    </row>
    <row r="163" spans="1:49">
      <c r="A163" s="127">
        <f>'Input data'!A143</f>
        <v>2043</v>
      </c>
      <c r="B163" s="1553">
        <f>'Input data'!B143</f>
        <v>72.713504131197794</v>
      </c>
      <c r="C163" s="1552">
        <f>'Input data'!C143</f>
        <v>6229.3040338992396</v>
      </c>
      <c r="D163" s="1513">
        <f>'Input data'!D143</f>
        <v>21680182.734231193</v>
      </c>
      <c r="E163" s="527">
        <f>'Input data'!J143*C163</f>
        <v>73324.430579390755</v>
      </c>
      <c r="F163" s="1511">
        <f>'Input data'!L143</f>
        <v>95004.613313621943</v>
      </c>
      <c r="G163" s="1511">
        <f t="shared" si="132"/>
        <v>13687.941669523079</v>
      </c>
      <c r="H163" s="1511">
        <f t="shared" si="95"/>
        <v>48731.95516238366</v>
      </c>
      <c r="I163" s="1513">
        <f t="shared" si="98"/>
        <v>21680.182734231192</v>
      </c>
      <c r="J163" s="1456">
        <f t="shared" si="131"/>
        <v>0.4</v>
      </c>
      <c r="K163" s="1514">
        <f t="shared" si="123"/>
        <v>7337.7068740705818</v>
      </c>
      <c r="L163" s="1514">
        <f t="shared" si="99"/>
        <v>0</v>
      </c>
      <c r="M163" s="1513">
        <f t="shared" si="124"/>
        <v>7337.7068740705818</v>
      </c>
      <c r="N163" s="1456">
        <f t="shared" si="130"/>
        <v>0.5</v>
      </c>
      <c r="O163" s="530">
        <f t="shared" si="100"/>
        <v>751.91700000000026</v>
      </c>
      <c r="P163" s="1212">
        <f t="shared" si="127"/>
        <v>8089.6238740705821</v>
      </c>
      <c r="Q163" s="1366">
        <f t="shared" si="101"/>
        <v>54330.272957836161</v>
      </c>
      <c r="R163" s="1366">
        <f t="shared" si="125"/>
        <v>40642.331288313086</v>
      </c>
      <c r="S163" s="1516">
        <f t="shared" si="102"/>
        <v>0.9835480048862838</v>
      </c>
      <c r="T163" s="135" t="str">
        <f t="shared" si="103"/>
        <v>Yes</v>
      </c>
      <c r="U163" s="1516">
        <f t="shared" si="104"/>
        <v>0.9835480048862838</v>
      </c>
      <c r="V163" s="1541">
        <f t="shared" si="96"/>
        <v>54362.282025308872</v>
      </c>
      <c r="W163" s="1542">
        <f t="shared" si="97"/>
        <v>0.42779323940983505</v>
      </c>
      <c r="X163" s="527">
        <f t="shared" si="105"/>
        <v>13687.941669523074</v>
      </c>
      <c r="Y163" s="1511">
        <f t="shared" si="106"/>
        <v>14543.757199486579</v>
      </c>
      <c r="Z163" s="1511">
        <f t="shared" si="107"/>
        <v>4065.4111322371223</v>
      </c>
      <c r="AA163" s="1511">
        <f t="shared" si="108"/>
        <v>0</v>
      </c>
      <c r="AB163" s="1511">
        <f t="shared" si="109"/>
        <v>22065.172024062096</v>
      </c>
      <c r="AC163" s="1511">
        <f t="shared" si="110"/>
        <v>54362.282025308872</v>
      </c>
      <c r="AD163" s="1537">
        <f t="shared" si="111"/>
        <v>0</v>
      </c>
      <c r="AE163" s="1506">
        <f t="shared" si="112"/>
        <v>0.25179115297533911</v>
      </c>
      <c r="AF163" s="1506">
        <f t="shared" si="113"/>
        <v>0.26753397130598006</v>
      </c>
      <c r="AG163" s="1506">
        <f t="shared" si="114"/>
        <v>7.4783673178849111E-2</v>
      </c>
      <c r="AH163" s="1506">
        <f t="shared" si="126"/>
        <v>0</v>
      </c>
      <c r="AI163" s="1506">
        <f t="shared" si="115"/>
        <v>0.40589120253983169</v>
      </c>
      <c r="AJ163" s="1543">
        <f t="shared" si="116"/>
        <v>1</v>
      </c>
      <c r="AK163" s="1557">
        <f t="shared" si="117"/>
        <v>13008.109640538712</v>
      </c>
      <c r="AL163" s="1558">
        <f t="shared" si="118"/>
        <v>643.83483117070909</v>
      </c>
      <c r="AM163" s="1558">
        <f t="shared" si="119"/>
        <v>35.997197813651205</v>
      </c>
      <c r="AN163" s="1558">
        <f t="shared" si="120"/>
        <v>13687.941669523072</v>
      </c>
      <c r="AO163" s="1545">
        <f t="shared" si="121"/>
        <v>0</v>
      </c>
      <c r="AV163" s="561"/>
      <c r="AW163" s="561"/>
    </row>
    <row r="164" spans="1:49">
      <c r="A164" s="127">
        <f>'Input data'!A144</f>
        <v>2044</v>
      </c>
      <c r="B164" s="1553">
        <f>'Input data'!B144</f>
        <v>73.165122580420132</v>
      </c>
      <c r="C164" s="1552">
        <f>'Input data'!C144</f>
        <v>6443.2712061240654</v>
      </c>
      <c r="D164" s="1513">
        <f>'Input data'!D144</f>
        <v>18701501.539704241</v>
      </c>
      <c r="E164" s="527">
        <f>'Input data'!J144*C164</f>
        <v>75843.013872273834</v>
      </c>
      <c r="F164" s="1511">
        <f>'Input data'!L144</f>
        <v>94544.515411978078</v>
      </c>
      <c r="G164" s="1511">
        <f t="shared" si="132"/>
        <v>13687.941669523079</v>
      </c>
      <c r="H164" s="1511">
        <f t="shared" si="95"/>
        <v>47381.786084489009</v>
      </c>
      <c r="I164" s="1513">
        <f t="shared" si="98"/>
        <v>18701.501539704241</v>
      </c>
      <c r="J164" s="1456">
        <f t="shared" si="131"/>
        <v>0.4</v>
      </c>
      <c r="K164" s="1514">
        <f t="shared" si="123"/>
        <v>6329.565487778882</v>
      </c>
      <c r="L164" s="1514">
        <f t="shared" si="99"/>
        <v>0</v>
      </c>
      <c r="M164" s="1513">
        <f t="shared" si="124"/>
        <v>6329.565487778882</v>
      </c>
      <c r="N164" s="1456">
        <f t="shared" si="130"/>
        <v>0.5</v>
      </c>
      <c r="O164" s="530">
        <f t="shared" si="100"/>
        <v>751.91700000000026</v>
      </c>
      <c r="P164" s="1212">
        <f t="shared" si="127"/>
        <v>7081.4824877788824</v>
      </c>
      <c r="Q164" s="1366">
        <f t="shared" si="101"/>
        <v>53988.2452662332</v>
      </c>
      <c r="R164" s="1366">
        <f t="shared" si="125"/>
        <v>40300.303596710117</v>
      </c>
      <c r="S164" s="1516">
        <f t="shared" si="102"/>
        <v>0.94231484831163415</v>
      </c>
      <c r="T164" s="135" t="str">
        <f t="shared" si="103"/>
        <v>Yes</v>
      </c>
      <c r="U164" s="1516">
        <f t="shared" si="104"/>
        <v>0.94231484831163415</v>
      </c>
      <c r="V164" s="1541">
        <f t="shared" si="96"/>
        <v>54244.211815267961</v>
      </c>
      <c r="W164" s="1542">
        <f t="shared" si="97"/>
        <v>0.42625744519501096</v>
      </c>
      <c r="X164" s="527">
        <f t="shared" si="105"/>
        <v>13687.941669523078</v>
      </c>
      <c r="Y164" s="1511">
        <f t="shared" si="106"/>
        <v>13553.96819024264</v>
      </c>
      <c r="Z164" s="1511">
        <f t="shared" si="107"/>
        <v>4179.2246442763708</v>
      </c>
      <c r="AA164" s="1511">
        <f t="shared" si="108"/>
        <v>0</v>
      </c>
      <c r="AB164" s="1511">
        <f t="shared" si="109"/>
        <v>22823.077311225876</v>
      </c>
      <c r="AC164" s="1511">
        <f t="shared" si="110"/>
        <v>54244.211815267961</v>
      </c>
      <c r="AD164" s="1537">
        <f t="shared" si="111"/>
        <v>0</v>
      </c>
      <c r="AE164" s="1506">
        <f t="shared" si="112"/>
        <v>0.25233921208290783</v>
      </c>
      <c r="AF164" s="1506">
        <f t="shared" si="113"/>
        <v>0.24986939134449077</v>
      </c>
      <c r="AG164" s="1506">
        <f t="shared" si="114"/>
        <v>7.7044619221475291E-2</v>
      </c>
      <c r="AH164" s="1506">
        <f t="shared" si="126"/>
        <v>0</v>
      </c>
      <c r="AI164" s="1506">
        <f t="shared" si="115"/>
        <v>0.42074677735112614</v>
      </c>
      <c r="AJ164" s="1543">
        <f t="shared" si="116"/>
        <v>1</v>
      </c>
      <c r="AK164" s="1557">
        <f t="shared" si="117"/>
        <v>11220.900923822546</v>
      </c>
      <c r="AL164" s="1558">
        <f t="shared" si="118"/>
        <v>2334.9996457501493</v>
      </c>
      <c r="AM164" s="1558">
        <f t="shared" si="119"/>
        <v>132.04109995038385</v>
      </c>
      <c r="AN164" s="1558">
        <f t="shared" si="120"/>
        <v>13687.941669523079</v>
      </c>
      <c r="AO164" s="1545">
        <f t="shared" si="121"/>
        <v>0</v>
      </c>
      <c r="AV164" s="561"/>
      <c r="AW164" s="561"/>
    </row>
    <row r="165" spans="1:49">
      <c r="A165" s="127">
        <f>'Input data'!A145</f>
        <v>2045</v>
      </c>
      <c r="B165" s="1553">
        <f>'Input data'!B145</f>
        <v>73.619545999999971</v>
      </c>
      <c r="C165" s="1552">
        <f>'Input data'!C145</f>
        <v>6671.9888838459592</v>
      </c>
      <c r="D165" s="1513">
        <f>'Input data'!D145</f>
        <v>15722820.345177298</v>
      </c>
      <c r="E165" s="527">
        <f>'Input data'!J145*C165</f>
        <v>78535.223690759914</v>
      </c>
      <c r="F165" s="1511">
        <f>'Input data'!L145</f>
        <v>94258.044035937215</v>
      </c>
      <c r="G165" s="1511">
        <f t="shared" si="132"/>
        <v>13687.941669523079</v>
      </c>
      <c r="H165" s="1511">
        <f t="shared" si="95"/>
        <v>46131.245143160981</v>
      </c>
      <c r="I165" s="1513">
        <f t="shared" si="98"/>
        <v>15722.820345177299</v>
      </c>
      <c r="J165" s="1456">
        <f t="shared" si="131"/>
        <v>0.4</v>
      </c>
      <c r="K165" s="1514">
        <f t="shared" si="123"/>
        <v>5321.4241014871877</v>
      </c>
      <c r="L165" s="1514">
        <f t="shared" si="99"/>
        <v>0</v>
      </c>
      <c r="M165" s="1513">
        <f t="shared" si="124"/>
        <v>5321.4241014871877</v>
      </c>
      <c r="N165" s="1456">
        <f t="shared" si="130"/>
        <v>0.5</v>
      </c>
      <c r="O165" s="530">
        <f t="shared" si="100"/>
        <v>751.91700000000026</v>
      </c>
      <c r="P165" s="1212">
        <f t="shared" si="127"/>
        <v>6073.3411014871881</v>
      </c>
      <c r="Q165" s="1366">
        <f t="shared" si="101"/>
        <v>53745.845711196867</v>
      </c>
      <c r="R165" s="1366">
        <f t="shared" si="125"/>
        <v>40057.904041673784</v>
      </c>
      <c r="S165" s="1516">
        <f t="shared" si="102"/>
        <v>0.9039936196731222</v>
      </c>
      <c r="T165" s="135" t="str">
        <f t="shared" si="103"/>
        <v>Yes</v>
      </c>
      <c r="U165" s="1516">
        <f t="shared" si="104"/>
        <v>0.9039936196731222</v>
      </c>
      <c r="V165" s="1541">
        <f t="shared" si="96"/>
        <v>54200.139994263431</v>
      </c>
      <c r="W165" s="1542">
        <f t="shared" si="97"/>
        <v>0.42498127827054355</v>
      </c>
      <c r="X165" s="527">
        <f t="shared" si="105"/>
        <v>13687.941669523079</v>
      </c>
      <c r="Y165" s="1511">
        <f t="shared" si="106"/>
        <v>12578.082870433069</v>
      </c>
      <c r="Z165" s="1511">
        <f t="shared" si="107"/>
        <v>4300.8842516652903</v>
      </c>
      <c r="AA165" s="1511">
        <f t="shared" si="108"/>
        <v>0</v>
      </c>
      <c r="AB165" s="1511">
        <f t="shared" si="109"/>
        <v>23633.231202641993</v>
      </c>
      <c r="AC165" s="1511">
        <f t="shared" si="110"/>
        <v>54200.139994263431</v>
      </c>
      <c r="AD165" s="1537">
        <f t="shared" si="111"/>
        <v>0</v>
      </c>
      <c r="AE165" s="1506">
        <f t="shared" si="112"/>
        <v>0.25254439695122222</v>
      </c>
      <c r="AF165" s="1506">
        <f t="shared" si="113"/>
        <v>0.2320673502275887</v>
      </c>
      <c r="AG165" s="1506">
        <f t="shared" si="114"/>
        <v>7.9351903004687779E-2</v>
      </c>
      <c r="AH165" s="1506">
        <f t="shared" si="126"/>
        <v>0</v>
      </c>
      <c r="AI165" s="1506">
        <f t="shared" si="115"/>
        <v>0.4360363498165013</v>
      </c>
      <c r="AJ165" s="1543">
        <f t="shared" si="116"/>
        <v>1</v>
      </c>
      <c r="AK165" s="1557">
        <f t="shared" si="117"/>
        <v>9433.6922071063782</v>
      </c>
      <c r="AL165" s="1558">
        <f t="shared" si="118"/>
        <v>4024.1279257371093</v>
      </c>
      <c r="AM165" s="1558">
        <f t="shared" si="119"/>
        <v>230.12153667959313</v>
      </c>
      <c r="AN165" s="1558">
        <f t="shared" si="120"/>
        <v>13687.941669523081</v>
      </c>
      <c r="AO165" s="1545">
        <f t="shared" si="121"/>
        <v>0</v>
      </c>
      <c r="AV165" s="561"/>
      <c r="AW165" s="561"/>
    </row>
    <row r="166" spans="1:49">
      <c r="A166" s="127">
        <f>'Input data'!A146</f>
        <v>2046</v>
      </c>
      <c r="B166" s="1553">
        <f>'Input data'!B146</f>
        <v>73.995362001779526</v>
      </c>
      <c r="C166" s="1552">
        <f>'Input data'!C146</f>
        <v>6912.9368583667201</v>
      </c>
      <c r="D166" s="1513">
        <f>'Input data'!D146</f>
        <v>14231175.794576555</v>
      </c>
      <c r="E166" s="527">
        <f>'Input data'!J146*C166</f>
        <v>81371.394944378015</v>
      </c>
      <c r="F166" s="1511">
        <f>'Input data'!L146</f>
        <v>95602.570738954571</v>
      </c>
      <c r="G166" s="1511">
        <f t="shared" si="132"/>
        <v>13687.941669523079</v>
      </c>
      <c r="H166" s="1511">
        <f t="shared" si="95"/>
        <v>46358.823199564024</v>
      </c>
      <c r="I166" s="1513">
        <f t="shared" si="98"/>
        <v>14231.175794576555</v>
      </c>
      <c r="J166" s="1456">
        <f t="shared" si="131"/>
        <v>0.4</v>
      </c>
      <c r="K166" s="1514">
        <f t="shared" si="123"/>
        <v>4816.5736301241686</v>
      </c>
      <c r="L166" s="1514">
        <f t="shared" si="99"/>
        <v>0</v>
      </c>
      <c r="M166" s="1513">
        <f t="shared" si="124"/>
        <v>4816.5736301241686</v>
      </c>
      <c r="N166" s="1456">
        <f t="shared" si="130"/>
        <v>0.5</v>
      </c>
      <c r="O166" s="530">
        <f t="shared" si="100"/>
        <v>751.91700000000026</v>
      </c>
      <c r="P166" s="1212">
        <f t="shared" si="127"/>
        <v>5568.490630124169</v>
      </c>
      <c r="Q166" s="1366">
        <f t="shared" si="101"/>
        <v>54478.274238962927</v>
      </c>
      <c r="R166" s="1366">
        <f t="shared" si="125"/>
        <v>40790.332569439852</v>
      </c>
      <c r="S166" s="1516">
        <f t="shared" si="102"/>
        <v>0.88791283132348142</v>
      </c>
      <c r="T166" s="135" t="str">
        <f t="shared" si="103"/>
        <v>Yes</v>
      </c>
      <c r="U166" s="1516">
        <f t="shared" si="104"/>
        <v>0.88791283132348142</v>
      </c>
      <c r="V166" s="1541">
        <f t="shared" si="96"/>
        <v>54812.23816951472</v>
      </c>
      <c r="W166" s="1542">
        <f t="shared" si="97"/>
        <v>0.42666564564271992</v>
      </c>
      <c r="X166" s="527">
        <f t="shared" si="105"/>
        <v>13687.941669523072</v>
      </c>
      <c r="Y166" s="1511">
        <f t="shared" si="106"/>
        <v>12208.540372324713</v>
      </c>
      <c r="Z166" s="1511">
        <f t="shared" si="107"/>
        <v>4429.0494038884372</v>
      </c>
      <c r="AA166" s="1511">
        <f t="shared" si="108"/>
        <v>0</v>
      </c>
      <c r="AB166" s="1511">
        <f t="shared" si="109"/>
        <v>24486.706723778501</v>
      </c>
      <c r="AC166" s="1511">
        <f t="shared" si="110"/>
        <v>54812.23816951472</v>
      </c>
      <c r="AD166" s="1537">
        <f t="shared" si="111"/>
        <v>0</v>
      </c>
      <c r="AE166" s="1506">
        <f t="shared" si="112"/>
        <v>0.2497241880032548</v>
      </c>
      <c r="AF166" s="1506">
        <f t="shared" si="113"/>
        <v>0.22273384156596648</v>
      </c>
      <c r="AG166" s="1506">
        <f t="shared" si="114"/>
        <v>8.0804023915078335E-2</v>
      </c>
      <c r="AH166" s="1506">
        <f t="shared" si="126"/>
        <v>0</v>
      </c>
      <c r="AI166" s="1506">
        <f t="shared" si="115"/>
        <v>0.44673794651570042</v>
      </c>
      <c r="AJ166" s="1543">
        <f t="shared" si="116"/>
        <v>1</v>
      </c>
      <c r="AK166" s="1557">
        <f t="shared" si="117"/>
        <v>8538.7054767459322</v>
      </c>
      <c r="AL166" s="1558">
        <f t="shared" si="118"/>
        <v>4867.8238857650695</v>
      </c>
      <c r="AM166" s="1558">
        <f t="shared" si="119"/>
        <v>281.41230701206928</v>
      </c>
      <c r="AN166" s="1558">
        <f t="shared" si="120"/>
        <v>13687.941669523072</v>
      </c>
      <c r="AO166" s="1545">
        <f t="shared" si="121"/>
        <v>0</v>
      </c>
      <c r="AV166" s="561"/>
      <c r="AW166" s="561"/>
    </row>
    <row r="167" spans="1:49">
      <c r="A167" s="127">
        <f>'Input data'!A147</f>
        <v>2047</v>
      </c>
      <c r="B167" s="1553">
        <f>'Input data'!B147</f>
        <v>74.373096484110363</v>
      </c>
      <c r="C167" s="1552">
        <f>'Input data'!C147</f>
        <v>7164.8581835001878</v>
      </c>
      <c r="D167" s="1513">
        <f>'Input data'!D147</f>
        <v>12739531.243975813</v>
      </c>
      <c r="E167" s="527">
        <f>'Input data'!J147*C167</f>
        <v>84336.732262270089</v>
      </c>
      <c r="F167" s="1511">
        <f>'Input data'!L147</f>
        <v>97076.263506245901</v>
      </c>
      <c r="G167" s="1511">
        <f t="shared" si="132"/>
        <v>13687.941669523079</v>
      </c>
      <c r="H167" s="1511">
        <f t="shared" si="95"/>
        <v>46660.517663276187</v>
      </c>
      <c r="I167" s="1513">
        <f t="shared" si="98"/>
        <v>12739.531243975813</v>
      </c>
      <c r="J167" s="1456">
        <f t="shared" si="131"/>
        <v>0.4</v>
      </c>
      <c r="K167" s="1514">
        <f t="shared" si="123"/>
        <v>4311.7231587611504</v>
      </c>
      <c r="L167" s="1514">
        <f t="shared" si="99"/>
        <v>0</v>
      </c>
      <c r="M167" s="1513">
        <f t="shared" si="124"/>
        <v>4311.7231587611504</v>
      </c>
      <c r="N167" s="1456">
        <f t="shared" si="130"/>
        <v>0.5</v>
      </c>
      <c r="O167" s="530">
        <f t="shared" si="100"/>
        <v>751.91700000000026</v>
      </c>
      <c r="P167" s="1212">
        <f t="shared" si="127"/>
        <v>5063.6401587611508</v>
      </c>
      <c r="Q167" s="1366">
        <f t="shared" si="101"/>
        <v>55284.819174038115</v>
      </c>
      <c r="R167" s="1366">
        <f t="shared" si="125"/>
        <v>41596.87750451504</v>
      </c>
      <c r="S167" s="1516">
        <f t="shared" si="102"/>
        <v>0.87313007321658542</v>
      </c>
      <c r="T167" s="135" t="str">
        <f t="shared" si="103"/>
        <v>Yes</v>
      </c>
      <c r="U167" s="1516">
        <f t="shared" si="104"/>
        <v>0.87313007321658542</v>
      </c>
      <c r="V167" s="1541">
        <f t="shared" si="96"/>
        <v>55479.386001730869</v>
      </c>
      <c r="W167" s="1542">
        <f t="shared" si="97"/>
        <v>0.42849689514305089</v>
      </c>
      <c r="X167" s="527">
        <f t="shared" si="105"/>
        <v>13687.941669523076</v>
      </c>
      <c r="Y167" s="1511">
        <f t="shared" si="106"/>
        <v>11849.341252550326</v>
      </c>
      <c r="Z167" s="1511">
        <f t="shared" si="107"/>
        <v>4563.0515055795049</v>
      </c>
      <c r="AA167" s="1511">
        <f t="shared" si="108"/>
        <v>0</v>
      </c>
      <c r="AB167" s="1511">
        <f t="shared" si="109"/>
        <v>25379.051574077963</v>
      </c>
      <c r="AC167" s="1511">
        <f t="shared" si="110"/>
        <v>55479.386001730869</v>
      </c>
      <c r="AD167" s="1537">
        <f t="shared" si="111"/>
        <v>0</v>
      </c>
      <c r="AE167" s="1506">
        <f t="shared" si="112"/>
        <v>0.2467212176626474</v>
      </c>
      <c r="AF167" s="1506">
        <f t="shared" si="113"/>
        <v>0.21358097315966412</v>
      </c>
      <c r="AG167" s="1506">
        <f t="shared" si="114"/>
        <v>8.2247692961799276E-2</v>
      </c>
      <c r="AH167" s="1506">
        <f t="shared" si="126"/>
        <v>0</v>
      </c>
      <c r="AI167" s="1506">
        <f t="shared" si="115"/>
        <v>0.45745011621588921</v>
      </c>
      <c r="AJ167" s="1543">
        <f t="shared" si="116"/>
        <v>1</v>
      </c>
      <c r="AK167" s="1557">
        <f t="shared" si="117"/>
        <v>7643.7187463854871</v>
      </c>
      <c r="AL167" s="1558">
        <f t="shared" si="118"/>
        <v>5710.6120336667109</v>
      </c>
      <c r="AM167" s="1558">
        <f t="shared" si="119"/>
        <v>333.61088947087836</v>
      </c>
      <c r="AN167" s="1558">
        <f t="shared" si="120"/>
        <v>13687.941669523076</v>
      </c>
      <c r="AO167" s="1545">
        <f t="shared" si="121"/>
        <v>0</v>
      </c>
      <c r="AV167" s="561"/>
      <c r="AW167" s="561"/>
    </row>
    <row r="168" spans="1:49">
      <c r="A168" s="127">
        <f>'Input data'!A148</f>
        <v>2048</v>
      </c>
      <c r="B168" s="1553">
        <f>'Input data'!B148</f>
        <v>74.752759240528661</v>
      </c>
      <c r="C168" s="1552">
        <f>'Input data'!C148</f>
        <v>7417.2921302498553</v>
      </c>
      <c r="D168" s="1513">
        <f>'Input data'!D148</f>
        <v>11247886.693375073</v>
      </c>
      <c r="E168" s="527">
        <f>'Input data'!J148*C168</f>
        <v>87308.103591009291</v>
      </c>
      <c r="F168" s="1511">
        <f>'Input data'!L148</f>
        <v>98555.990284384359</v>
      </c>
      <c r="G168" s="1511">
        <f t="shared" si="132"/>
        <v>13687.941669523079</v>
      </c>
      <c r="H168" s="1511">
        <f t="shared" si="95"/>
        <v>46965.674485373034</v>
      </c>
      <c r="I168" s="1513">
        <f t="shared" si="98"/>
        <v>11247.886693375074</v>
      </c>
      <c r="J168" s="1456">
        <f t="shared" si="131"/>
        <v>0.4</v>
      </c>
      <c r="K168" s="1514">
        <f t="shared" si="123"/>
        <v>3806.8726873981327</v>
      </c>
      <c r="L168" s="1514">
        <f t="shared" si="99"/>
        <v>0</v>
      </c>
      <c r="M168" s="1513">
        <f t="shared" si="124"/>
        <v>3806.8726873981327</v>
      </c>
      <c r="N168" s="1456">
        <f t="shared" si="130"/>
        <v>0.5</v>
      </c>
      <c r="O168" s="530">
        <f t="shared" si="100"/>
        <v>751.91700000000026</v>
      </c>
      <c r="P168" s="1212">
        <f t="shared" si="127"/>
        <v>4558.7896873981326</v>
      </c>
      <c r="Q168" s="1366">
        <f t="shared" si="101"/>
        <v>56094.82646749798</v>
      </c>
      <c r="R168" s="1366">
        <f t="shared" si="125"/>
        <v>42406.884797974897</v>
      </c>
      <c r="S168" s="1516">
        <f t="shared" si="102"/>
        <v>0.85937672007007415</v>
      </c>
      <c r="T168" s="135" t="str">
        <f t="shared" si="103"/>
        <v>Yes</v>
      </c>
      <c r="U168" s="1516">
        <f t="shared" si="104"/>
        <v>0.85937672007007415</v>
      </c>
      <c r="V168" s="1541">
        <f t="shared" si="96"/>
        <v>56149.105486409477</v>
      </c>
      <c r="W168" s="1542">
        <f t="shared" si="97"/>
        <v>0.43028216423587617</v>
      </c>
      <c r="X168" s="527">
        <f t="shared" si="105"/>
        <v>13687.941669523083</v>
      </c>
      <c r="Y168" s="1511">
        <f t="shared" si="106"/>
        <v>11490.625325148598</v>
      </c>
      <c r="Z168" s="1511">
        <f t="shared" si="107"/>
        <v>4697.3262811853629</v>
      </c>
      <c r="AA168" s="1511">
        <f t="shared" si="108"/>
        <v>0</v>
      </c>
      <c r="AB168" s="1511">
        <f t="shared" si="109"/>
        <v>26273.212210552436</v>
      </c>
      <c r="AC168" s="1511">
        <f t="shared" si="110"/>
        <v>56149.105486409477</v>
      </c>
      <c r="AD168" s="1537">
        <f t="shared" si="111"/>
        <v>0</v>
      </c>
      <c r="AE168" s="1506">
        <f t="shared" si="112"/>
        <v>0.24377844581755909</v>
      </c>
      <c r="AF168" s="1506">
        <f t="shared" si="113"/>
        <v>0.2046448509839543</v>
      </c>
      <c r="AG168" s="1506">
        <f t="shared" si="114"/>
        <v>8.3658078619299109E-2</v>
      </c>
      <c r="AH168" s="1506">
        <f t="shared" si="126"/>
        <v>0</v>
      </c>
      <c r="AI168" s="1506">
        <f t="shared" si="115"/>
        <v>0.46791862457918754</v>
      </c>
      <c r="AJ168" s="1543">
        <f t="shared" si="116"/>
        <v>1</v>
      </c>
      <c r="AK168" s="1557">
        <f t="shared" si="117"/>
        <v>6748.7320160250456</v>
      </c>
      <c r="AL168" s="1558">
        <f t="shared" si="118"/>
        <v>6552.6802397093934</v>
      </c>
      <c r="AM168" s="1558">
        <f t="shared" si="119"/>
        <v>386.52941378864398</v>
      </c>
      <c r="AN168" s="1558">
        <f t="shared" si="120"/>
        <v>13687.941669523083</v>
      </c>
      <c r="AO168" s="1545">
        <f t="shared" si="121"/>
        <v>0</v>
      </c>
      <c r="AV168" s="561"/>
      <c r="AW168" s="561"/>
    </row>
    <row r="169" spans="1:49">
      <c r="A169" s="127">
        <f>'Input data'!A149</f>
        <v>2049</v>
      </c>
      <c r="B169" s="662">
        <f>'Input data'!B149</f>
        <v>75.134360114565098</v>
      </c>
      <c r="C169" s="236">
        <f>'Input data'!C149</f>
        <v>7681.7478089987917</v>
      </c>
      <c r="D169" s="1513">
        <f>'Input data'!D149</f>
        <v>9756242.1427743305</v>
      </c>
      <c r="E169" s="527">
        <f>'Input data'!J149*C169</f>
        <v>90420.981362302497</v>
      </c>
      <c r="F169" s="528">
        <f>'Input data'!L149</f>
        <v>100177.22350507682</v>
      </c>
      <c r="G169" s="528">
        <f t="shared" si="132"/>
        <v>13687.941669523079</v>
      </c>
      <c r="H169" s="528">
        <f t="shared" si="95"/>
        <v>47352.028711696374</v>
      </c>
      <c r="I169" s="530">
        <f t="shared" si="98"/>
        <v>9756.2421427743302</v>
      </c>
      <c r="J169" s="649">
        <f t="shared" si="131"/>
        <v>0.4</v>
      </c>
      <c r="K169" s="775">
        <f t="shared" si="123"/>
        <v>3302.0222160351141</v>
      </c>
      <c r="L169" s="775">
        <f t="shared" si="99"/>
        <v>0</v>
      </c>
      <c r="M169" s="530">
        <f t="shared" si="124"/>
        <v>3302.0222160351141</v>
      </c>
      <c r="N169" s="649">
        <f t="shared" si="130"/>
        <v>0.5</v>
      </c>
      <c r="O169" s="530">
        <f t="shared" si="100"/>
        <v>751.91700000000026</v>
      </c>
      <c r="P169" s="1212">
        <f t="shared" si="127"/>
        <v>4053.9392160351144</v>
      </c>
      <c r="Q169" s="1366">
        <f t="shared" si="101"/>
        <v>56986.031165184337</v>
      </c>
      <c r="R169" s="1366">
        <f t="shared" si="125"/>
        <v>43298.089495661261</v>
      </c>
      <c r="S169" s="1516">
        <f t="shared" si="102"/>
        <v>0.84678571964653071</v>
      </c>
      <c r="T169" s="135" t="str">
        <f t="shared" si="103"/>
        <v>Yes</v>
      </c>
      <c r="U169" s="1516">
        <f t="shared" si="104"/>
        <v>0.84678571964653071</v>
      </c>
      <c r="V169" s="1541">
        <f t="shared" si="96"/>
        <v>56879.134009415582</v>
      </c>
      <c r="W169" s="1542">
        <f t="shared" si="97"/>
        <v>0.43221490854622224</v>
      </c>
      <c r="X169" s="527">
        <f t="shared" si="105"/>
        <v>13687.941669523072</v>
      </c>
      <c r="Y169" s="1511">
        <f t="shared" si="106"/>
        <v>11143.240970635281</v>
      </c>
      <c r="Z169" s="1511">
        <f t="shared" si="107"/>
        <v>4837.9956617458229</v>
      </c>
      <c r="AA169" s="1511">
        <f t="shared" si="108"/>
        <v>0</v>
      </c>
      <c r="AB169" s="1511">
        <f t="shared" si="109"/>
        <v>27209.955707511406</v>
      </c>
      <c r="AC169" s="1511">
        <f t="shared" si="110"/>
        <v>56879.134009415582</v>
      </c>
      <c r="AD169" s="1537">
        <f t="shared" si="111"/>
        <v>0</v>
      </c>
      <c r="AE169" s="1506">
        <f t="shared" si="112"/>
        <v>0.24064961444837074</v>
      </c>
      <c r="AF169" s="1506">
        <f t="shared" si="113"/>
        <v>0.19591087601282162</v>
      </c>
      <c r="AG169" s="1506">
        <f t="shared" si="114"/>
        <v>8.5057477509150492E-2</v>
      </c>
      <c r="AH169" s="1506">
        <f t="shared" si="126"/>
        <v>0</v>
      </c>
      <c r="AI169" s="1506">
        <f t="shared" si="115"/>
        <v>0.47838203202965712</v>
      </c>
      <c r="AJ169" s="1543">
        <f t="shared" si="116"/>
        <v>1</v>
      </c>
      <c r="AK169" s="1557">
        <f t="shared" si="117"/>
        <v>5853.7452856645987</v>
      </c>
      <c r="AL169" s="1558">
        <f t="shared" si="118"/>
        <v>7393.9355233237293</v>
      </c>
      <c r="AM169" s="1558">
        <f t="shared" si="119"/>
        <v>440.26086053474455</v>
      </c>
      <c r="AN169" s="1558">
        <f t="shared" si="120"/>
        <v>13687.941669523072</v>
      </c>
      <c r="AO169" s="1545">
        <f t="shared" si="121"/>
        <v>0</v>
      </c>
      <c r="AV169" s="561"/>
      <c r="AW169" s="561"/>
    </row>
    <row r="170" spans="1:49" ht="15.75" thickBot="1">
      <c r="A170" s="172">
        <f>'Input data'!A150</f>
        <v>2050</v>
      </c>
      <c r="B170" s="664">
        <f>'Input data'!B150</f>
        <v>75.517908999999989</v>
      </c>
      <c r="C170" s="239">
        <f>'Input data'!C150</f>
        <v>7961.04333606623</v>
      </c>
      <c r="D170" s="1522">
        <f>'Input data'!D150</f>
        <v>8264597.5921735875</v>
      </c>
      <c r="E170" s="670">
        <f>'Input data'!J150*C170</f>
        <v>93708.537303406847</v>
      </c>
      <c r="F170" s="667">
        <f>'Input data'!L150</f>
        <v>101973.13489558044</v>
      </c>
      <c r="G170" s="667">
        <f t="shared" si="132"/>
        <v>13687.941669523079</v>
      </c>
      <c r="H170" s="667">
        <f t="shared" si="95"/>
        <v>47838.614515520399</v>
      </c>
      <c r="I170" s="659">
        <f t="shared" si="98"/>
        <v>8264.5975921735881</v>
      </c>
      <c r="J170" s="650">
        <f t="shared" si="131"/>
        <v>0.4</v>
      </c>
      <c r="K170" s="667">
        <f t="shared" si="123"/>
        <v>2797.1717446720959</v>
      </c>
      <c r="L170" s="667">
        <f t="shared" si="99"/>
        <v>0</v>
      </c>
      <c r="M170" s="659">
        <f t="shared" si="124"/>
        <v>2797.1717446720959</v>
      </c>
      <c r="N170" s="650">
        <f t="shared" si="130"/>
        <v>0.5</v>
      </c>
      <c r="O170" s="659">
        <f t="shared" si="100"/>
        <v>751.91700000000026</v>
      </c>
      <c r="P170" s="1701">
        <f t="shared" si="127"/>
        <v>3549.0887446720963</v>
      </c>
      <c r="Q170" s="1487">
        <f t="shared" si="101"/>
        <v>57977.46744037138</v>
      </c>
      <c r="R170" s="1487">
        <f t="shared" si="125"/>
        <v>44289.525770848297</v>
      </c>
      <c r="S170" s="1525">
        <f t="shared" si="102"/>
        <v>0.83535655058779612</v>
      </c>
      <c r="T170" s="1105" t="str">
        <f t="shared" si="103"/>
        <v>Yes</v>
      </c>
      <c r="U170" s="1525">
        <f t="shared" si="104"/>
        <v>0.83535655058779612</v>
      </c>
      <c r="V170" s="1546">
        <f t="shared" si="96"/>
        <v>57683.609124732153</v>
      </c>
      <c r="W170" s="1547">
        <f t="shared" si="97"/>
        <v>0.43432543106770582</v>
      </c>
      <c r="X170" s="670">
        <f t="shared" si="105"/>
        <v>13687.941669523083</v>
      </c>
      <c r="Y170" s="1520">
        <f t="shared" si="106"/>
        <v>10809.844519269725</v>
      </c>
      <c r="Z170" s="1520">
        <f t="shared" si="107"/>
        <v>4986.5586609286947</v>
      </c>
      <c r="AA170" s="1520">
        <f t="shared" si="108"/>
        <v>0</v>
      </c>
      <c r="AB170" s="1520">
        <f t="shared" si="109"/>
        <v>28199.26427501065</v>
      </c>
      <c r="AC170" s="1520">
        <f t="shared" si="110"/>
        <v>57683.609124732153</v>
      </c>
      <c r="AD170" s="1548">
        <f t="shared" si="111"/>
        <v>0</v>
      </c>
      <c r="AE170" s="1523">
        <f t="shared" si="112"/>
        <v>0.23729343356316285</v>
      </c>
      <c r="AF170" s="1523">
        <f t="shared" si="113"/>
        <v>0.1873988934342693</v>
      </c>
      <c r="AG170" s="1523">
        <f t="shared" si="114"/>
        <v>8.6446717474733759E-2</v>
      </c>
      <c r="AH170" s="1523">
        <f t="shared" si="126"/>
        <v>0</v>
      </c>
      <c r="AI170" s="1523">
        <f>AB170/AC170</f>
        <v>0.4888609555278341</v>
      </c>
      <c r="AJ170" s="1549">
        <f t="shared" si="116"/>
        <v>1</v>
      </c>
      <c r="AK170" s="1641">
        <f t="shared" si="117"/>
        <v>4958.7585553041527</v>
      </c>
      <c r="AL170" s="1642">
        <f t="shared" si="118"/>
        <v>8234.3782491355032</v>
      </c>
      <c r="AM170" s="1642">
        <f t="shared" si="119"/>
        <v>494.80486508342585</v>
      </c>
      <c r="AN170" s="1642">
        <f t="shared" si="120"/>
        <v>13687.941669523081</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4" t="s">
        <v>602</v>
      </c>
      <c r="B174" s="1825"/>
      <c r="C174" s="1825"/>
      <c r="D174" s="1826"/>
      <c r="E174" s="1827" t="s">
        <v>603</v>
      </c>
      <c r="F174" s="1828"/>
      <c r="G174" s="1828"/>
      <c r="H174" s="1828"/>
      <c r="I174" s="1829"/>
      <c r="J174" s="1830"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915" t="s">
        <v>592</v>
      </c>
      <c r="Y174" s="1885"/>
      <c r="Z174" s="1885"/>
      <c r="AA174" s="1885"/>
      <c r="AB174" s="1885"/>
      <c r="AC174" s="1885"/>
      <c r="AD174" s="1885"/>
      <c r="AE174" s="1885"/>
      <c r="AF174" s="1885"/>
      <c r="AG174" s="1885"/>
      <c r="AH174" s="1885"/>
      <c r="AI174" s="1885"/>
      <c r="AJ174" s="1885"/>
      <c r="AK174" s="1929" t="s">
        <v>730</v>
      </c>
      <c r="AL174" s="1930"/>
      <c r="AM174" s="1930"/>
      <c r="AN174" s="1930"/>
      <c r="AO174" s="1931"/>
    </row>
    <row r="175" spans="1:49" ht="37.9" customHeight="1">
      <c r="A175" s="1822"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2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3186.4145045894702</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3234.8901062179734</v>
      </c>
      <c r="D178" s="1513">
        <f>'Input data'!E118</f>
        <v>48329934.380163118</v>
      </c>
      <c r="E178" s="527">
        <f>'Input data'!J118*C178</f>
        <v>38077.524188021431</v>
      </c>
      <c r="F178" s="528">
        <f>'Input data'!L118</f>
        <v>86407.458568184549</v>
      </c>
      <c r="G178" s="938">
        <f>G177*0.94</f>
        <v>64333.325846758482</v>
      </c>
      <c r="H178" s="1511">
        <f>E178*$B$12+I178*$E$80-G178</f>
        <v>2871.164846991669</v>
      </c>
      <c r="I178" s="1513">
        <f t="shared" ref="I178:I210" si="136">D178/1000</f>
        <v>48329.934380163118</v>
      </c>
      <c r="J178" s="649">
        <f>($J$190-$J$177)/($A$190-$A$177)+J177</f>
        <v>8.7582527933999524E-2</v>
      </c>
      <c r="K178" s="1514">
        <f>(I178)*J178-(I178)*$J$137</f>
        <v>1258.259660347187</v>
      </c>
      <c r="L178" s="1514">
        <f t="shared" ref="L178:L210" si="137">(E178)*$C$12*$G$12-(E178)*$C$12*$G$12</f>
        <v>0</v>
      </c>
      <c r="M178" s="1513">
        <f>L178+K178</f>
        <v>1258.259660347187</v>
      </c>
      <c r="N178" s="649">
        <v>0.05</v>
      </c>
      <c r="O178" s="530">
        <f t="shared" ref="O178:O210" si="138">N178*$E$177*($C$85)*$B$12</f>
        <v>75.191700000000026</v>
      </c>
      <c r="P178" s="1212">
        <f>O178+M178</f>
        <v>1333.4513603471871</v>
      </c>
      <c r="Q178" s="1366">
        <f t="shared" ref="Q178:Q210" si="139">E178*$B$12+(1-$J$137)*I178-P178</f>
        <v>65871.039333402965</v>
      </c>
      <c r="R178" s="1366">
        <f>Q178-G178</f>
        <v>1537.7134866444831</v>
      </c>
      <c r="S178" s="576">
        <f t="shared" ref="S178:S210" si="140">R178/(Q178-I178*(1-J178))</f>
        <v>7.0621664145420926E-2</v>
      </c>
      <c r="T178" s="135" t="str">
        <f t="shared" ref="T178:T210" si="141">IF(AND(S178&gt;=0,S178&lt;=1),"Yes","No")</f>
        <v>Yes</v>
      </c>
      <c r="U178" s="1528">
        <f t="shared" ref="U178:U210" si="142">IF(S178&lt;=0,0,IF(S178&gt;=1,1,S178))</f>
        <v>7.0621664145420926E-2</v>
      </c>
      <c r="V178" s="1496">
        <f t="shared" si="134"/>
        <v>84869.745081540066</v>
      </c>
      <c r="W178" s="1529">
        <f t="shared" si="135"/>
        <v>1.7796073534914414E-2</v>
      </c>
      <c r="X178" s="527">
        <f t="shared" ref="X178:X210" si="143">(E178*$B$12-O178-L178)*(1-U178)+I178*(1-J178)</f>
        <v>64333.325846758482</v>
      </c>
      <c r="Y178" s="1511">
        <f t="shared" ref="Y178:Y210" si="144">I178*J178+E178*$G$12*$C$12</f>
        <v>7282.0351866064684</v>
      </c>
      <c r="Z178" s="1533">
        <f t="shared" ref="Z178:Z210" si="145">($C$12*$H$12*E178+O178)</f>
        <v>1795.8958632668132</v>
      </c>
      <c r="AA178" s="1533">
        <f t="shared" ref="AA178:AA210" si="146">$F$137*$D$11</f>
        <v>0</v>
      </c>
      <c r="AB178" s="1533">
        <f t="shared" ref="AB178:AB210" si="147">E178*$E$12</f>
        <v>11458.488184908307</v>
      </c>
      <c r="AC178" s="1533">
        <f t="shared" ref="AC178:AC210" si="148">SUM(X178:AB178)</f>
        <v>84869.745081540066</v>
      </c>
      <c r="AD178" s="1489">
        <f t="shared" ref="AD178:AD210" si="149">X178-G178</f>
        <v>0</v>
      </c>
      <c r="AE178" s="649">
        <f t="shared" ref="AE178:AE210" si="150">X178/AC178</f>
        <v>0.7580242615899121</v>
      </c>
      <c r="AF178" s="417">
        <f t="shared" ref="AF178:AF210" si="151">Y178/AC178</f>
        <v>8.5802486853355439E-2</v>
      </c>
      <c r="AG178" s="417">
        <f t="shared" ref="AG178:AG210" si="152">Z178/AC178</f>
        <v>2.1160613379259893E-2</v>
      </c>
      <c r="AH178" s="417">
        <f>AA178/AC178</f>
        <v>0</v>
      </c>
      <c r="AI178" s="417">
        <f t="shared" ref="AI178:AI209" si="153">AB178/AC178</f>
        <v>0.13501263817747264</v>
      </c>
      <c r="AJ178" s="417">
        <f t="shared" ref="AJ178:AJ210" si="154">SUM(AE178:AI178)</f>
        <v>1</v>
      </c>
      <c r="AK178" s="1499">
        <f t="shared" ref="AK178:AK210" si="155">I178*(1-$J$177)-K178</f>
        <v>44097.076552264116</v>
      </c>
      <c r="AL178" s="1500">
        <f t="shared" ref="AL178:AL210" si="156">(E178*$C$86*$B$12-L178)*(1-U178)</f>
        <v>18887.237637451635</v>
      </c>
      <c r="AM178" s="1500">
        <f t="shared" ref="AM178:AM210" si="157">(E178*($C$85)*$B$12-O178)*(1-U178)</f>
        <v>1349.0116570427213</v>
      </c>
      <c r="AN178" s="1500">
        <f t="shared" ref="AN178:AN210" si="158">SUM(AK178:AM178)</f>
        <v>64333.325846758467</v>
      </c>
      <c r="AO178" s="1186">
        <f t="shared" ref="AO178:AO210" si="159">AN178-X178</f>
        <v>0</v>
      </c>
    </row>
    <row r="179" spans="1:41">
      <c r="A179" s="873">
        <f>'Input data'!A119</f>
        <v>2019</v>
      </c>
      <c r="B179" s="1553">
        <f>'Input data'!B119</f>
        <v>58.364834921819444</v>
      </c>
      <c r="C179" s="1552">
        <f>'Input data'!C119</f>
        <v>3281.9371885478658</v>
      </c>
      <c r="D179" s="1513">
        <f>'Input data'!E119</f>
        <v>48002205.380408831</v>
      </c>
      <c r="E179" s="1510">
        <f>'Input data'!J119*C179</f>
        <v>38631.310052941197</v>
      </c>
      <c r="F179" s="1511">
        <f>'Input data'!L119</f>
        <v>86633.515433350025</v>
      </c>
      <c r="G179" s="1559">
        <f>G177*0.89</f>
        <v>60911.340429377713</v>
      </c>
      <c r="H179" s="1511">
        <f t="shared" ref="H179:H210" si="160">E179*$B$12+I179*$E$80-G179</f>
        <v>6303.3585155271285</v>
      </c>
      <c r="I179" s="1513">
        <f t="shared" si="136"/>
        <v>48002.205380408828</v>
      </c>
      <c r="J179" s="1456">
        <f t="shared" ref="J179:J189" si="161">($J$190-$J$177)/($A$190-$A$177)+J178</f>
        <v>0.11361731727283289</v>
      </c>
      <c r="K179" s="1514">
        <f t="shared" ref="K179:K210" si="162">(I179)*J179-(I179)*$J$137</f>
        <v>2499.4546097567149</v>
      </c>
      <c r="L179" s="1514">
        <f t="shared" si="137"/>
        <v>0</v>
      </c>
      <c r="M179" s="1513">
        <f t="shared" ref="M179:M210" si="163">L179+K179</f>
        <v>2499.4546097567149</v>
      </c>
      <c r="N179" s="1456">
        <v>0.1</v>
      </c>
      <c r="O179" s="530">
        <f t="shared" si="138"/>
        <v>150.38340000000005</v>
      </c>
      <c r="P179" s="1212">
        <f>O179+M179</f>
        <v>2649.8380097567151</v>
      </c>
      <c r="Q179" s="1366">
        <f t="shared" si="139"/>
        <v>64564.860935148128</v>
      </c>
      <c r="R179" s="1366">
        <f t="shared" ref="R179:R210" si="164">Q179-G179</f>
        <v>3653.5205057704152</v>
      </c>
      <c r="S179" s="576">
        <f t="shared" si="140"/>
        <v>0.16594437386552102</v>
      </c>
      <c r="T179" s="135" t="str">
        <f t="shared" si="141"/>
        <v>Yes</v>
      </c>
      <c r="U179" s="1528">
        <f t="shared" si="142"/>
        <v>0.16594437386552102</v>
      </c>
      <c r="V179" s="1496">
        <f t="shared" si="134"/>
        <v>82979.994927579624</v>
      </c>
      <c r="W179" s="1529">
        <f t="shared" si="135"/>
        <v>4.2172137278455146E-2</v>
      </c>
      <c r="X179" s="527">
        <f t="shared" si="143"/>
        <v>60911.340429377713</v>
      </c>
      <c r="Y179" s="1511">
        <f t="shared" si="144"/>
        <v>8547.4052998980587</v>
      </c>
      <c r="Z179" s="1533">
        <f t="shared" si="145"/>
        <v>1896.1128679221383</v>
      </c>
      <c r="AA179" s="1533">
        <f t="shared" si="146"/>
        <v>0</v>
      </c>
      <c r="AB179" s="1533">
        <f t="shared" si="147"/>
        <v>11625.136330381707</v>
      </c>
      <c r="AC179" s="1533">
        <f t="shared" si="148"/>
        <v>82979.994927579624</v>
      </c>
      <c r="AD179" s="1489">
        <f t="shared" si="149"/>
        <v>0</v>
      </c>
      <c r="AE179" s="649">
        <f t="shared" si="150"/>
        <v>0.73404849545408846</v>
      </c>
      <c r="AF179" s="417">
        <f t="shared" si="151"/>
        <v>0.1030056136705933</v>
      </c>
      <c r="AG179" s="417">
        <f t="shared" si="152"/>
        <v>2.2850240827044656E-2</v>
      </c>
      <c r="AH179" s="417">
        <f t="shared" ref="AH179:AH210" si="165">AA179/AC179</f>
        <v>0</v>
      </c>
      <c r="AI179" s="417">
        <f t="shared" si="153"/>
        <v>0.14009565004827351</v>
      </c>
      <c r="AJ179" s="417">
        <f t="shared" si="154"/>
        <v>0.99999999999999989</v>
      </c>
      <c r="AK179" s="1499">
        <f t="shared" si="155"/>
        <v>42548.323581907236</v>
      </c>
      <c r="AL179" s="1500">
        <f t="shared" si="156"/>
        <v>17196.562780029581</v>
      </c>
      <c r="AM179" s="1500">
        <f t="shared" si="157"/>
        <v>1166.4540674408911</v>
      </c>
      <c r="AN179" s="1500">
        <f t="shared" si="158"/>
        <v>60911.340429377713</v>
      </c>
      <c r="AO179" s="1186">
        <f t="shared" si="159"/>
        <v>0</v>
      </c>
    </row>
    <row r="180" spans="1:41">
      <c r="A180" s="873">
        <f>'Input data'!A120</f>
        <v>2020</v>
      </c>
      <c r="B180" s="1553">
        <f>'Input data'!B120</f>
        <v>59.308690000000006</v>
      </c>
      <c r="C180" s="1552">
        <f>'Input data'!C120</f>
        <v>3041.2887390260316</v>
      </c>
      <c r="D180" s="1513">
        <f>'Input data'!E120</f>
        <v>46272916.150132425</v>
      </c>
      <c r="E180" s="1510">
        <f>'Input data'!J120*C180</f>
        <v>35798.664474080826</v>
      </c>
      <c r="F180" s="1511">
        <f>'Input data'!L120</f>
        <v>82071.580624213253</v>
      </c>
      <c r="G180" s="1559">
        <f>G177*0.81</f>
        <v>55436.163761568481</v>
      </c>
      <c r="H180" s="1511">
        <f t="shared" si="160"/>
        <v>8530.2875937118151</v>
      </c>
      <c r="I180" s="1513">
        <f t="shared" si="136"/>
        <v>46272.916150132427</v>
      </c>
      <c r="J180" s="1456">
        <f t="shared" si="161"/>
        <v>0.13965210661166627</v>
      </c>
      <c r="K180" s="1514">
        <f>(I180)*J180-(I180)*$J$177</f>
        <v>3614.1168721865952</v>
      </c>
      <c r="L180" s="1514">
        <f t="shared" si="137"/>
        <v>0</v>
      </c>
      <c r="M180" s="1513">
        <f t="shared" si="163"/>
        <v>3614.1168721865952</v>
      </c>
      <c r="N180" s="1456">
        <f>($N$142-$N$137)/($A$102-$A$97)+N179</f>
        <v>0.2</v>
      </c>
      <c r="O180" s="530">
        <f t="shared" si="138"/>
        <v>300.7668000000001</v>
      </c>
      <c r="P180" s="1212">
        <f t="shared" ref="P180:P210" si="166">O180+M180</f>
        <v>3914.8836721865955</v>
      </c>
      <c r="Q180" s="1366">
        <f t="shared" si="139"/>
        <v>60051.567683093701</v>
      </c>
      <c r="R180" s="1366">
        <f t="shared" si="164"/>
        <v>4615.4039215252196</v>
      </c>
      <c r="S180" s="576">
        <f>R180/(Q180-I180*(1-J180))</f>
        <v>0.22802520863522954</v>
      </c>
      <c r="T180" s="135" t="str">
        <f t="shared" si="141"/>
        <v>Yes</v>
      </c>
      <c r="U180" s="1528">
        <f>IF(S180&lt;=0,0,IF(S180&gt;=1,1,S180))</f>
        <v>0.22802520863522954</v>
      </c>
      <c r="V180" s="1496">
        <f>AC180</f>
        <v>77456.176702688041</v>
      </c>
      <c r="W180" s="1529">
        <f t="shared" si="135"/>
        <v>5.6236323053872606E-2</v>
      </c>
      <c r="X180" s="527">
        <f>(E180*$B$12-O180-L180)*(1-U180)+I180*(1-J180)</f>
        <v>55436.163761568481</v>
      </c>
      <c r="Y180" s="1511">
        <f t="shared" si="144"/>
        <v>9328.800728176604</v>
      </c>
      <c r="Z180" s="1533">
        <f t="shared" si="145"/>
        <v>1918.4904391677128</v>
      </c>
      <c r="AA180" s="1533">
        <f t="shared" si="146"/>
        <v>0</v>
      </c>
      <c r="AB180" s="1533">
        <f>E180*$E$12</f>
        <v>10772.72177377524</v>
      </c>
      <c r="AC180" s="1533">
        <f>SUM(X180:AB180)</f>
        <v>77456.176702688041</v>
      </c>
      <c r="AD180" s="1489">
        <f t="shared" si="149"/>
        <v>0</v>
      </c>
      <c r="AE180" s="649">
        <f t="shared" si="150"/>
        <v>0.71571004562176666</v>
      </c>
      <c r="AF180" s="417">
        <f t="shared" si="151"/>
        <v>0.12043972637566111</v>
      </c>
      <c r="AG180" s="417">
        <f t="shared" si="152"/>
        <v>2.4768721112220008E-2</v>
      </c>
      <c r="AH180" s="417">
        <f t="shared" si="165"/>
        <v>0</v>
      </c>
      <c r="AI180" s="417">
        <f t="shared" si="153"/>
        <v>0.13908150689035215</v>
      </c>
      <c r="AJ180" s="417">
        <f t="shared" si="154"/>
        <v>1</v>
      </c>
      <c r="AK180" s="1499">
        <f t="shared" si="155"/>
        <v>39810.805930701434</v>
      </c>
      <c r="AL180" s="1500">
        <f t="shared" si="156"/>
        <v>14749.494658177151</v>
      </c>
      <c r="AM180" s="1500">
        <f t="shared" si="157"/>
        <v>875.86317268988478</v>
      </c>
      <c r="AN180" s="1500">
        <f t="shared" si="158"/>
        <v>55436.163761568467</v>
      </c>
      <c r="AO180" s="1186">
        <f t="shared" si="159"/>
        <v>0</v>
      </c>
    </row>
    <row r="181" spans="1:41">
      <c r="A181" s="873">
        <f>'Input data'!A121</f>
        <v>2021</v>
      </c>
      <c r="B181" s="1553">
        <f>'Input data'!B121</f>
        <v>59.991580449204264</v>
      </c>
      <c r="C181" s="1552">
        <f>'Input data'!C121</f>
        <v>3124.0453356348257</v>
      </c>
      <c r="D181" s="1513">
        <f>'Input data'!E121</f>
        <v>46867340.754761256</v>
      </c>
      <c r="E181" s="1510">
        <f>'Input data'!J121*C181</f>
        <v>36772.782977529416</v>
      </c>
      <c r="F181" s="1511">
        <f>'Input data'!L121</f>
        <v>83640.123732290667</v>
      </c>
      <c r="G181" s="1559">
        <f>G177*0.65</f>
        <v>44485.810425950018</v>
      </c>
      <c r="H181" s="1511">
        <f t="shared" si="160"/>
        <v>20597.436176527641</v>
      </c>
      <c r="I181" s="1513">
        <f t="shared" si="136"/>
        <v>46867.340754761259</v>
      </c>
      <c r="J181" s="1456">
        <f t="shared" si="161"/>
        <v>0.16568689595049965</v>
      </c>
      <c r="K181" s="1514">
        <f t="shared" si="162"/>
        <v>4880.7253736861176</v>
      </c>
      <c r="L181" s="1514">
        <f t="shared" si="137"/>
        <v>0</v>
      </c>
      <c r="M181" s="1513">
        <f t="shared" si="163"/>
        <v>4880.7253736861176</v>
      </c>
      <c r="N181" s="1456">
        <v>0.4</v>
      </c>
      <c r="O181" s="530">
        <f t="shared" si="138"/>
        <v>601.53360000000021</v>
      </c>
      <c r="P181" s="1212">
        <f t="shared" si="166"/>
        <v>5482.2589736861173</v>
      </c>
      <c r="Q181" s="1366">
        <f t="shared" si="139"/>
        <v>59600.987628791539</v>
      </c>
      <c r="R181" s="1366">
        <f t="shared" si="164"/>
        <v>15115.177202841522</v>
      </c>
      <c r="S181" s="576">
        <f t="shared" si="140"/>
        <v>0.73736344557639288</v>
      </c>
      <c r="T181" s="135" t="str">
        <f t="shared" si="141"/>
        <v>Yes</v>
      </c>
      <c r="U181" s="1528">
        <f t="shared" si="142"/>
        <v>0.73736344557639288</v>
      </c>
      <c r="V181" s="1496">
        <f t="shared" si="134"/>
        <v>68524.946529449153</v>
      </c>
      <c r="W181" s="1529">
        <f t="shared" si="135"/>
        <v>0.18071682020965318</v>
      </c>
      <c r="X181" s="527">
        <f t="shared" si="143"/>
        <v>44485.810425950018</v>
      </c>
      <c r="Y181" s="1511">
        <f t="shared" si="144"/>
        <v>10710.000318926999</v>
      </c>
      <c r="Z181" s="1533">
        <f t="shared" si="145"/>
        <v>2263.2771643110218</v>
      </c>
      <c r="AA181" s="1533">
        <f t="shared" si="146"/>
        <v>0</v>
      </c>
      <c r="AB181" s="1533">
        <f t="shared" si="147"/>
        <v>11065.858620261115</v>
      </c>
      <c r="AC181" s="1533">
        <f t="shared" si="148"/>
        <v>68524.946529449153</v>
      </c>
      <c r="AD181" s="1005">
        <f t="shared" si="149"/>
        <v>0</v>
      </c>
      <c r="AE181" s="649">
        <f t="shared" si="150"/>
        <v>0.64919146499197744</v>
      </c>
      <c r="AF181" s="417">
        <f t="shared" si="151"/>
        <v>0.15629345021559835</v>
      </c>
      <c r="AG181" s="417">
        <f t="shared" si="152"/>
        <v>3.3028514124244665E-2</v>
      </c>
      <c r="AH181" s="417">
        <f t="shared" si="165"/>
        <v>0</v>
      </c>
      <c r="AI181" s="417">
        <f t="shared" si="153"/>
        <v>0.16148657066817954</v>
      </c>
      <c r="AJ181" s="417">
        <f t="shared" si="154"/>
        <v>1</v>
      </c>
      <c r="AK181" s="1499">
        <f t="shared" si="155"/>
        <v>39102.036543650516</v>
      </c>
      <c r="AL181" s="1500">
        <f t="shared" si="156"/>
        <v>5154.527584294955</v>
      </c>
      <c r="AM181" s="1500">
        <f t="shared" si="157"/>
        <v>229.24629800454514</v>
      </c>
      <c r="AN181" s="1500">
        <f t="shared" si="158"/>
        <v>44485.810425950018</v>
      </c>
      <c r="AO181" s="1186">
        <f t="shared" si="159"/>
        <v>0</v>
      </c>
    </row>
    <row r="182" spans="1:41">
      <c r="A182" s="873">
        <f>'Input data'!A122</f>
        <v>2022</v>
      </c>
      <c r="B182" s="1553">
        <f>'Input data'!B122</f>
        <v>60.682333816399378</v>
      </c>
      <c r="C182" s="1552">
        <f>'Input data'!C122</f>
        <v>3203.6482685742712</v>
      </c>
      <c r="D182" s="1513">
        <f>'Input data'!E122</f>
        <v>46761499.391012542</v>
      </c>
      <c r="E182" s="1510">
        <f>'Input data'!J122*C182</f>
        <v>37709.780063956852</v>
      </c>
      <c r="F182" s="1511">
        <f>'Input data'!L122</f>
        <v>84471.279454969394</v>
      </c>
      <c r="G182" s="1559">
        <f>G177*(1-E4)</f>
        <v>34219.854173807704</v>
      </c>
      <c r="H182" s="1511">
        <f t="shared" si="160"/>
        <v>31301.720960877014</v>
      </c>
      <c r="I182" s="1513">
        <f t="shared" si="136"/>
        <v>46761.499391012541</v>
      </c>
      <c r="J182" s="1456">
        <f t="shared" si="161"/>
        <v>0.19172168528933303</v>
      </c>
      <c r="K182" s="1514">
        <f t="shared" si="162"/>
        <v>6087.1289290649838</v>
      </c>
      <c r="L182" s="1514">
        <f t="shared" si="137"/>
        <v>0</v>
      </c>
      <c r="M182" s="1513">
        <f t="shared" si="163"/>
        <v>6087.1289290649838</v>
      </c>
      <c r="N182" s="1456">
        <f>$E$26</f>
        <v>0.5</v>
      </c>
      <c r="O182" s="530">
        <f t="shared" si="138"/>
        <v>751.91700000000026</v>
      </c>
      <c r="P182" s="1212">
        <f t="shared" si="166"/>
        <v>6839.0459290649842</v>
      </c>
      <c r="Q182" s="1366">
        <f t="shared" si="139"/>
        <v>58682.529205619736</v>
      </c>
      <c r="R182" s="1366">
        <f t="shared" si="164"/>
        <v>24462.675031812032</v>
      </c>
      <c r="S182" s="576">
        <f t="shared" si="140"/>
        <v>1.1712349666373874</v>
      </c>
      <c r="T182" s="135" t="str">
        <f t="shared" si="141"/>
        <v>No</v>
      </c>
      <c r="U182" s="1528">
        <f t="shared" si="142"/>
        <v>1</v>
      </c>
      <c r="V182" s="1496">
        <f t="shared" si="134"/>
        <v>63585.056170461161</v>
      </c>
      <c r="W182" s="1529">
        <f>(1-V182/F182)</f>
        <v>0.24725828020211793</v>
      </c>
      <c r="X182" s="527">
        <f t="shared" si="143"/>
        <v>37796.305921111496</v>
      </c>
      <c r="Y182" s="1511">
        <f t="shared" si="144"/>
        <v>11984.922562713953</v>
      </c>
      <c r="Z182" s="1533">
        <f t="shared" si="145"/>
        <v>2456.0029912929672</v>
      </c>
      <c r="AA182" s="1533">
        <f t="shared" si="146"/>
        <v>0</v>
      </c>
      <c r="AB182" s="1533">
        <f t="shared" si="147"/>
        <v>11347.824695342748</v>
      </c>
      <c r="AC182" s="1533">
        <f t="shared" si="148"/>
        <v>63585.056170461161</v>
      </c>
      <c r="AD182" s="1005">
        <f t="shared" si="149"/>
        <v>3576.4517473037922</v>
      </c>
      <c r="AE182" s="649">
        <f t="shared" si="150"/>
        <v>0.59442120833841472</v>
      </c>
      <c r="AF182" s="417">
        <f t="shared" si="151"/>
        <v>0.18848646654623266</v>
      </c>
      <c r="AG182" s="417">
        <f t="shared" si="152"/>
        <v>3.862547490260642E-2</v>
      </c>
      <c r="AH182" s="417">
        <f t="shared" si="165"/>
        <v>0</v>
      </c>
      <c r="AI182" s="417">
        <f t="shared" si="153"/>
        <v>0.17846685021274625</v>
      </c>
      <c r="AJ182" s="417">
        <f t="shared" si="154"/>
        <v>1</v>
      </c>
      <c r="AK182" s="1499">
        <f t="shared" si="155"/>
        <v>37796.305921111503</v>
      </c>
      <c r="AL182" s="1500">
        <f t="shared" si="156"/>
        <v>0</v>
      </c>
      <c r="AM182" s="1500">
        <f t="shared" si="157"/>
        <v>0</v>
      </c>
      <c r="AN182" s="1500">
        <f t="shared" si="158"/>
        <v>37796.305921111503</v>
      </c>
      <c r="AO182" s="1186">
        <f t="shared" si="159"/>
        <v>0</v>
      </c>
    </row>
    <row r="183" spans="1:41">
      <c r="A183" s="873">
        <f>'Input data'!A123</f>
        <v>2023</v>
      </c>
      <c r="B183" s="1553">
        <f>'Input data'!B123</f>
        <v>61.381040636574369</v>
      </c>
      <c r="C183" s="1552">
        <f>'Input data'!C123</f>
        <v>3285.3162532788688</v>
      </c>
      <c r="D183" s="1513">
        <f>'Input data'!E123</f>
        <v>47518102.465945646</v>
      </c>
      <c r="E183" s="1510">
        <f>'Input data'!J123*C183</f>
        <v>38671.084640269633</v>
      </c>
      <c r="F183" s="1511">
        <f>'Input data'!L123</f>
        <v>86189.187106215279</v>
      </c>
      <c r="G183" s="1559">
        <f>($G$147-$G$142)/($A$147-$A$142)+G182</f>
        <v>32166.662923379241</v>
      </c>
      <c r="H183" s="1511">
        <f t="shared" si="160"/>
        <v>34616.551488088713</v>
      </c>
      <c r="I183" s="1513">
        <f t="shared" si="136"/>
        <v>47518.102465945645</v>
      </c>
      <c r="J183" s="1456">
        <f t="shared" si="161"/>
        <v>0.21775647462816641</v>
      </c>
      <c r="K183" s="1514">
        <f t="shared" si="162"/>
        <v>7422.7427248919612</v>
      </c>
      <c r="L183" s="1514">
        <f t="shared" si="137"/>
        <v>0</v>
      </c>
      <c r="M183" s="1513">
        <f t="shared" si="163"/>
        <v>7422.7427248919612</v>
      </c>
      <c r="N183" s="1456">
        <f>($N$147-$N$142)/($A$107-$A$102)+N182</f>
        <v>0.5</v>
      </c>
      <c r="O183" s="530">
        <f t="shared" si="138"/>
        <v>751.91700000000026</v>
      </c>
      <c r="P183" s="1212">
        <f t="shared" si="166"/>
        <v>8174.6597248919616</v>
      </c>
      <c r="Q183" s="1366">
        <f t="shared" si="139"/>
        <v>58608.55468657599</v>
      </c>
      <c r="R183" s="1366">
        <f t="shared" si="164"/>
        <v>26441.891763196749</v>
      </c>
      <c r="S183" s="576">
        <f t="shared" si="140"/>
        <v>1.2334222185784576</v>
      </c>
      <c r="T183" s="135" t="str">
        <f t="shared" si="141"/>
        <v>No</v>
      </c>
      <c r="U183" s="1528">
        <f t="shared" si="142"/>
        <v>1</v>
      </c>
      <c r="V183" s="1496">
        <f t="shared" si="134"/>
        <v>64751.360411580637</v>
      </c>
      <c r="W183" s="1529">
        <f t="shared" si="135"/>
        <v>0.24872988613079416</v>
      </c>
      <c r="X183" s="527">
        <f t="shared" si="143"/>
        <v>37170.727991941341</v>
      </c>
      <c r="Y183" s="1511">
        <f t="shared" si="144"/>
        <v>13444.083050421268</v>
      </c>
      <c r="Z183" s="1533">
        <f t="shared" si="145"/>
        <v>2499.4438615150179</v>
      </c>
      <c r="AA183" s="1533">
        <f t="shared" si="146"/>
        <v>0</v>
      </c>
      <c r="AB183" s="1533">
        <f t="shared" si="147"/>
        <v>11637.105507703007</v>
      </c>
      <c r="AC183" s="1533">
        <f t="shared" si="148"/>
        <v>64751.360411580637</v>
      </c>
      <c r="AD183" s="1005">
        <f t="shared" si="149"/>
        <v>5004.0650685621004</v>
      </c>
      <c r="AE183" s="649">
        <f t="shared" si="150"/>
        <v>0.57405323618951243</v>
      </c>
      <c r="AF183" s="417">
        <f t="shared" si="151"/>
        <v>0.20762626398837519</v>
      </c>
      <c r="AG183" s="417">
        <f t="shared" si="152"/>
        <v>3.8600638590876583E-2</v>
      </c>
      <c r="AH183" s="417">
        <f t="shared" si="165"/>
        <v>0</v>
      </c>
      <c r="AI183" s="417">
        <f t="shared" si="153"/>
        <v>0.17971986123123579</v>
      </c>
      <c r="AJ183" s="417">
        <f t="shared" si="154"/>
        <v>1</v>
      </c>
      <c r="AK183" s="1499">
        <f t="shared" si="155"/>
        <v>37170.727991941341</v>
      </c>
      <c r="AL183" s="1500">
        <f t="shared" si="156"/>
        <v>0</v>
      </c>
      <c r="AM183" s="1500">
        <f t="shared" si="157"/>
        <v>0</v>
      </c>
      <c r="AN183" s="1500">
        <f t="shared" si="158"/>
        <v>37170.727991941341</v>
      </c>
      <c r="AO183" s="1186">
        <f t="shared" si="159"/>
        <v>0</v>
      </c>
    </row>
    <row r="184" spans="1:41">
      <c r="A184" s="873">
        <f>'Input data'!A124</f>
        <v>2024</v>
      </c>
      <c r="B184" s="1553">
        <f>'Input data'!B124</f>
        <v>62.087792487153699</v>
      </c>
      <c r="C184" s="1552">
        <f>'Input data'!C124</f>
        <v>3372.8712894396804</v>
      </c>
      <c r="D184" s="1513">
        <f>'Input data'!E124</f>
        <v>48058532.430373028</v>
      </c>
      <c r="E184" s="1510">
        <f>'Input data'!J124*C184</f>
        <v>39701.685030925299</v>
      </c>
      <c r="F184" s="1511">
        <f>'Input data'!L124</f>
        <v>87760.217461298336</v>
      </c>
      <c r="G184" s="1559">
        <f t="shared" ref="G184:G186" si="167">($G$147-$G$142)/($A$147-$A$142)+G183</f>
        <v>30113.471672950778</v>
      </c>
      <c r="H184" s="1511">
        <f t="shared" si="160"/>
        <v>37768.276302529499</v>
      </c>
      <c r="I184" s="1513">
        <f t="shared" si="136"/>
        <v>48058.53243037303</v>
      </c>
      <c r="J184" s="1456">
        <f t="shared" si="161"/>
        <v>0.24379126396699979</v>
      </c>
      <c r="K184" s="1514">
        <f t="shared" si="162"/>
        <v>8758.3563743077775</v>
      </c>
      <c r="L184" s="1514">
        <f t="shared" si="137"/>
        <v>0</v>
      </c>
      <c r="M184" s="1513">
        <f t="shared" si="163"/>
        <v>8758.3563743077775</v>
      </c>
      <c r="N184" s="1456">
        <f>($N$147-$N$142)/($A$107-$A$102)+N183</f>
        <v>0.5</v>
      </c>
      <c r="O184" s="530">
        <f t="shared" si="138"/>
        <v>751.91700000000026</v>
      </c>
      <c r="P184" s="1212">
        <f t="shared" si="166"/>
        <v>9510.273374307777</v>
      </c>
      <c r="Q184" s="1366">
        <f t="shared" si="139"/>
        <v>58371.4746011725</v>
      </c>
      <c r="R184" s="1366">
        <f t="shared" si="164"/>
        <v>28258.002928221722</v>
      </c>
      <c r="S184" s="576">
        <f t="shared" si="140"/>
        <v>1.2827525512580911</v>
      </c>
      <c r="T184" s="135" t="str">
        <f t="shared" si="141"/>
        <v>No</v>
      </c>
      <c r="U184" s="1528">
        <f t="shared" si="142"/>
        <v>1</v>
      </c>
      <c r="V184" s="1496">
        <f t="shared" si="134"/>
        <v>65731.024924899175</v>
      </c>
      <c r="W184" s="1529">
        <f t="shared" si="135"/>
        <v>0.25101570134684192</v>
      </c>
      <c r="X184" s="527">
        <f t="shared" si="143"/>
        <v>36342.282064773339</v>
      </c>
      <c r="Y184" s="1511">
        <f t="shared" si="144"/>
        <v>14895.487505626652</v>
      </c>
      <c r="Z184" s="1533">
        <f t="shared" si="145"/>
        <v>2546.0161747281622</v>
      </c>
      <c r="AA184" s="1533">
        <f t="shared" si="146"/>
        <v>0</v>
      </c>
      <c r="AB184" s="1533">
        <f t="shared" si="147"/>
        <v>11947.239179771024</v>
      </c>
      <c r="AC184" s="1533">
        <f t="shared" si="148"/>
        <v>65731.024924899175</v>
      </c>
      <c r="AD184" s="1005">
        <f t="shared" si="149"/>
        <v>6228.8103918225606</v>
      </c>
      <c r="AE184" s="649">
        <f t="shared" si="150"/>
        <v>0.55289389000545974</v>
      </c>
      <c r="AF184" s="417">
        <f t="shared" si="151"/>
        <v>0.22661273763257847</v>
      </c>
      <c r="AG184" s="417">
        <f t="shared" si="152"/>
        <v>3.8733857834060963E-2</v>
      </c>
      <c r="AH184" s="417">
        <f t="shared" si="165"/>
        <v>0</v>
      </c>
      <c r="AI184" s="417">
        <f t="shared" si="153"/>
        <v>0.18175951452790085</v>
      </c>
      <c r="AJ184" s="417">
        <f t="shared" si="154"/>
        <v>1</v>
      </c>
      <c r="AK184" s="1499">
        <f t="shared" si="155"/>
        <v>36342.282064773339</v>
      </c>
      <c r="AL184" s="1500">
        <f t="shared" si="156"/>
        <v>0</v>
      </c>
      <c r="AM184" s="1500">
        <f t="shared" si="157"/>
        <v>0</v>
      </c>
      <c r="AN184" s="1500">
        <f t="shared" si="158"/>
        <v>36342.282064773339</v>
      </c>
      <c r="AO184" s="1186">
        <f t="shared" si="159"/>
        <v>0</v>
      </c>
    </row>
    <row r="185" spans="1:41">
      <c r="A185" s="873">
        <f>'Input data'!A125</f>
        <v>2025</v>
      </c>
      <c r="B185" s="1553">
        <f>'Input data'!B125</f>
        <v>62.802682000000026</v>
      </c>
      <c r="C185" s="1552">
        <f>'Input data'!C125</f>
        <v>3469.1978221051486</v>
      </c>
      <c r="D185" s="1513">
        <f>'Input data'!E125</f>
        <v>48067893.250297412</v>
      </c>
      <c r="E185" s="1510">
        <f>'Input data'!J125*C185</f>
        <v>40835.533711122305</v>
      </c>
      <c r="F185" s="1511">
        <f>'Input data'!L125</f>
        <v>88903.426961419726</v>
      </c>
      <c r="G185" s="1559">
        <f t="shared" si="167"/>
        <v>28060.280422522315</v>
      </c>
      <c r="H185" s="1511">
        <f t="shared" si="160"/>
        <v>40480.862680988845</v>
      </c>
      <c r="I185" s="1513">
        <f t="shared" si="136"/>
        <v>48067.893250297413</v>
      </c>
      <c r="J185" s="1456">
        <f t="shared" si="161"/>
        <v>0.26982605330583315</v>
      </c>
      <c r="K185" s="1514">
        <f t="shared" si="162"/>
        <v>10011.49979786419</v>
      </c>
      <c r="L185" s="1514">
        <f t="shared" si="137"/>
        <v>0</v>
      </c>
      <c r="M185" s="1513">
        <f t="shared" si="163"/>
        <v>10011.49979786419</v>
      </c>
      <c r="N185" s="1456">
        <f>($N$147-$N$142)/($A$107-$A$102)+N184</f>
        <v>0.5</v>
      </c>
      <c r="O185" s="530">
        <f t="shared" si="138"/>
        <v>751.91700000000026</v>
      </c>
      <c r="P185" s="1212">
        <f t="shared" si="166"/>
        <v>10763.416797864189</v>
      </c>
      <c r="Q185" s="1366">
        <f t="shared" si="139"/>
        <v>57777.726305646967</v>
      </c>
      <c r="R185" s="1366">
        <f t="shared" si="164"/>
        <v>29717.445883124652</v>
      </c>
      <c r="S185" s="576">
        <f t="shared" si="140"/>
        <v>1.3103044107996764</v>
      </c>
      <c r="T185" s="135" t="str">
        <f t="shared" si="141"/>
        <v>No</v>
      </c>
      <c r="U185" s="1528">
        <f t="shared" si="142"/>
        <v>1</v>
      </c>
      <c r="V185" s="1496">
        <f t="shared" si="134"/>
        <v>66223.623979616314</v>
      </c>
      <c r="W185" s="1529">
        <f t="shared" si="135"/>
        <v>0.255106060103234</v>
      </c>
      <c r="X185" s="527">
        <f t="shared" si="143"/>
        <v>35097.923323843563</v>
      </c>
      <c r="Y185" s="1511">
        <f t="shared" si="144"/>
        <v>16240.003561199985</v>
      </c>
      <c r="Z185" s="1533">
        <f t="shared" si="145"/>
        <v>2597.2542262069223</v>
      </c>
      <c r="AA185" s="1533">
        <f t="shared" si="146"/>
        <v>0</v>
      </c>
      <c r="AB185" s="1533">
        <f t="shared" si="147"/>
        <v>12288.442868365841</v>
      </c>
      <c r="AC185" s="1533">
        <f t="shared" si="148"/>
        <v>66223.623979616314</v>
      </c>
      <c r="AD185" s="1005">
        <f t="shared" si="149"/>
        <v>7037.6429013212473</v>
      </c>
      <c r="AE185" s="649">
        <f t="shared" si="150"/>
        <v>0.52999097927118477</v>
      </c>
      <c r="AF185" s="417">
        <f t="shared" si="151"/>
        <v>0.24522976220991274</v>
      </c>
      <c r="AG185" s="417">
        <f t="shared" si="152"/>
        <v>3.9219451762506373E-2</v>
      </c>
      <c r="AH185" s="417">
        <f t="shared" si="165"/>
        <v>0</v>
      </c>
      <c r="AI185" s="417">
        <f t="shared" si="153"/>
        <v>0.18555980675639608</v>
      </c>
      <c r="AJ185" s="417">
        <f t="shared" si="154"/>
        <v>1</v>
      </c>
      <c r="AK185" s="1499">
        <f t="shared" si="155"/>
        <v>35097.923323843563</v>
      </c>
      <c r="AL185" s="1500">
        <f t="shared" si="156"/>
        <v>0</v>
      </c>
      <c r="AM185" s="1500">
        <f t="shared" si="157"/>
        <v>0</v>
      </c>
      <c r="AN185" s="1500">
        <f t="shared" si="158"/>
        <v>35097.923323843563</v>
      </c>
      <c r="AO185" s="1186">
        <f t="shared" si="159"/>
        <v>0</v>
      </c>
    </row>
    <row r="186" spans="1:41">
      <c r="A186" s="873">
        <f>'Input data'!A126</f>
        <v>2026</v>
      </c>
      <c r="B186" s="1553">
        <f>'Input data'!B126</f>
        <v>63.421065342005143</v>
      </c>
      <c r="C186" s="1552">
        <f>'Input data'!C126</f>
        <v>3568.6143300345457</v>
      </c>
      <c r="D186" s="1513">
        <f>'Input data'!E126</f>
        <v>47214250.183632493</v>
      </c>
      <c r="E186" s="1510">
        <f>'Input data'!J126*C186</f>
        <v>42005.754139350713</v>
      </c>
      <c r="F186" s="1511">
        <f>'Input data'!L126</f>
        <v>89220.004322983208</v>
      </c>
      <c r="G186" s="1559">
        <f t="shared" si="167"/>
        <v>26007.089172093853</v>
      </c>
      <c r="H186" s="1511">
        <f t="shared" si="160"/>
        <v>42404.43147845511</v>
      </c>
      <c r="I186" s="1513">
        <f t="shared" si="136"/>
        <v>47214.250183632495</v>
      </c>
      <c r="J186" s="1456">
        <f t="shared" si="161"/>
        <v>0.2958608426446665</v>
      </c>
      <c r="K186" s="1514">
        <f t="shared" si="162"/>
        <v>11062.917515896621</v>
      </c>
      <c r="L186" s="1514">
        <f t="shared" si="137"/>
        <v>0</v>
      </c>
      <c r="M186" s="1513">
        <f t="shared" si="163"/>
        <v>11062.917515896621</v>
      </c>
      <c r="N186" s="1456">
        <f>($N$147-$N$142)/($A$107-$A$102)+N185</f>
        <v>0.5</v>
      </c>
      <c r="O186" s="530">
        <f t="shared" si="138"/>
        <v>751.91700000000026</v>
      </c>
      <c r="P186" s="1212">
        <f t="shared" si="166"/>
        <v>11814.83451589662</v>
      </c>
      <c r="Q186" s="1366">
        <f t="shared" si="139"/>
        <v>56596.686134652344</v>
      </c>
      <c r="R186" s="1366">
        <f t="shared" si="164"/>
        <v>30589.596962558491</v>
      </c>
      <c r="S186" s="576">
        <f t="shared" si="140"/>
        <v>1.3099749560178537</v>
      </c>
      <c r="T186" s="135" t="str">
        <f t="shared" si="141"/>
        <v>No</v>
      </c>
      <c r="U186" s="1528">
        <f t="shared" si="142"/>
        <v>1</v>
      </c>
      <c r="V186" s="1496">
        <f t="shared" si="134"/>
        <v>65868.720527797763</v>
      </c>
      <c r="W186" s="1529">
        <f t="shared" si="135"/>
        <v>0.26172699690365431</v>
      </c>
      <c r="X186" s="527">
        <f t="shared" si="143"/>
        <v>33245.402339466884</v>
      </c>
      <c r="Y186" s="1511">
        <f t="shared" si="144"/>
        <v>17332.590555605697</v>
      </c>
      <c r="Z186" s="1533">
        <f t="shared" si="145"/>
        <v>2650.1358986825171</v>
      </c>
      <c r="AA186" s="1533">
        <f t="shared" si="146"/>
        <v>0</v>
      </c>
      <c r="AB186" s="1533">
        <f t="shared" si="147"/>
        <v>12640.591734042664</v>
      </c>
      <c r="AC186" s="1533">
        <f t="shared" si="148"/>
        <v>65868.720527797763</v>
      </c>
      <c r="AD186" s="1005">
        <f t="shared" si="149"/>
        <v>7238.3131673730313</v>
      </c>
      <c r="AE186" s="1456">
        <f t="shared" si="150"/>
        <v>0.50472215147152788</v>
      </c>
      <c r="AF186" s="1506">
        <f t="shared" si="151"/>
        <v>0.26313841253817943</v>
      </c>
      <c r="AG186" s="1506">
        <f t="shared" si="152"/>
        <v>4.0233602193079081E-2</v>
      </c>
      <c r="AH186" s="1506">
        <f t="shared" si="165"/>
        <v>0</v>
      </c>
      <c r="AI186" s="1506">
        <f t="shared" si="153"/>
        <v>0.19190583379721352</v>
      </c>
      <c r="AJ186" s="1506">
        <f t="shared" si="154"/>
        <v>0.99999999999999989</v>
      </c>
      <c r="AK186" s="1557">
        <f t="shared" si="155"/>
        <v>33245.402339466891</v>
      </c>
      <c r="AL186" s="1558">
        <f t="shared" si="156"/>
        <v>0</v>
      </c>
      <c r="AM186" s="1558">
        <f t="shared" si="157"/>
        <v>0</v>
      </c>
      <c r="AN186" s="1558">
        <f t="shared" si="158"/>
        <v>33245.402339466891</v>
      </c>
      <c r="AO186" s="1545">
        <f t="shared" si="159"/>
        <v>0</v>
      </c>
    </row>
    <row r="187" spans="1:41">
      <c r="A187" s="873">
        <f>'Input data'!A127</f>
        <v>2027</v>
      </c>
      <c r="B187" s="1553">
        <f>'Input data'!B127</f>
        <v>64.045537563425796</v>
      </c>
      <c r="C187" s="1552">
        <f>'Input data'!C127</f>
        <v>3674.2774167399657</v>
      </c>
      <c r="D187" s="1513">
        <f>'Input data'!E127</f>
        <v>46342627.412279971</v>
      </c>
      <c r="E187" s="1510">
        <f>'Input data'!J127*C187</f>
        <v>43249.502337186874</v>
      </c>
      <c r="F187" s="1511">
        <f>'Input data'!L127</f>
        <v>89592.12974946684</v>
      </c>
      <c r="G187" s="1559">
        <f>G177*(1-E5)</f>
        <v>23953.89792166539</v>
      </c>
      <c r="H187" s="1511">
        <f t="shared" si="160"/>
        <v>44353.317939097375</v>
      </c>
      <c r="I187" s="1513">
        <f t="shared" si="136"/>
        <v>46342.627412279973</v>
      </c>
      <c r="J187" s="1456">
        <f t="shared" si="161"/>
        <v>0.32189563198349985</v>
      </c>
      <c r="K187" s="1514">
        <f t="shared" si="162"/>
        <v>12065.205420867538</v>
      </c>
      <c r="L187" s="1514">
        <f t="shared" si="137"/>
        <v>0</v>
      </c>
      <c r="M187" s="1513">
        <f t="shared" si="163"/>
        <v>12065.205420867538</v>
      </c>
      <c r="N187" s="1456">
        <f>$C$27</f>
        <v>0.5</v>
      </c>
      <c r="O187" s="530">
        <f t="shared" si="138"/>
        <v>751.91700000000026</v>
      </c>
      <c r="P187" s="1212">
        <f t="shared" si="166"/>
        <v>12817.122420867538</v>
      </c>
      <c r="Q187" s="1366">
        <f t="shared" si="139"/>
        <v>55490.093439895223</v>
      </c>
      <c r="R187" s="1366">
        <f t="shared" si="164"/>
        <v>31536.195518229833</v>
      </c>
      <c r="S187" s="576">
        <f t="shared" si="140"/>
        <v>1.310461417370242</v>
      </c>
      <c r="T187" s="135" t="str">
        <f t="shared" si="141"/>
        <v>No</v>
      </c>
      <c r="U187" s="1528">
        <f t="shared" si="142"/>
        <v>1</v>
      </c>
      <c r="V187" s="1496">
        <f t="shared" si="134"/>
        <v>65527.174383199868</v>
      </c>
      <c r="W187" s="1529">
        <f t="shared" si="135"/>
        <v>0.26860568482478986</v>
      </c>
      <c r="X187" s="527">
        <f t="shared" si="143"/>
        <v>31425.138073628248</v>
      </c>
      <c r="Y187" s="1511">
        <f t="shared" si="144"/>
        <v>18380.829093902983</v>
      </c>
      <c r="Z187" s="1533">
        <f t="shared" si="145"/>
        <v>2706.340254078752</v>
      </c>
      <c r="AA187" s="1533">
        <f t="shared" si="146"/>
        <v>0</v>
      </c>
      <c r="AB187" s="1533">
        <f t="shared" si="147"/>
        <v>13014.866961589889</v>
      </c>
      <c r="AC187" s="1533">
        <f t="shared" si="148"/>
        <v>65527.174383199868</v>
      </c>
      <c r="AD187" s="1005">
        <f t="shared" si="149"/>
        <v>7471.2401519628584</v>
      </c>
      <c r="AE187" s="1456">
        <f t="shared" si="150"/>
        <v>0.4795741365232003</v>
      </c>
      <c r="AF187" s="1506">
        <f t="shared" si="151"/>
        <v>0.28050696931341412</v>
      </c>
      <c r="AG187" s="1506">
        <f t="shared" si="152"/>
        <v>4.1301037005688664E-2</v>
      </c>
      <c r="AH187" s="1506">
        <f t="shared" si="165"/>
        <v>0</v>
      </c>
      <c r="AI187" s="1506">
        <f t="shared" si="153"/>
        <v>0.19861785715769692</v>
      </c>
      <c r="AJ187" s="1506">
        <f t="shared" si="154"/>
        <v>1</v>
      </c>
      <c r="AK187" s="1557">
        <f t="shared" si="155"/>
        <v>31425.138073628244</v>
      </c>
      <c r="AL187" s="1558">
        <f t="shared" si="156"/>
        <v>0</v>
      </c>
      <c r="AM187" s="1558">
        <f t="shared" si="157"/>
        <v>0</v>
      </c>
      <c r="AN187" s="1558">
        <f t="shared" si="158"/>
        <v>31425.138073628244</v>
      </c>
      <c r="AO187" s="1545">
        <f t="shared" si="159"/>
        <v>0</v>
      </c>
    </row>
    <row r="188" spans="1:41">
      <c r="A188" s="873">
        <f>'Input data'!A128</f>
        <v>2028</v>
      </c>
      <c r="B188" s="1553">
        <f>'Input data'!B128</f>
        <v>64.676158618096451</v>
      </c>
      <c r="C188" s="1552">
        <f>'Input data'!C128</f>
        <v>3786.9238480374697</v>
      </c>
      <c r="D188" s="1513">
        <f>'Input data'!E128</f>
        <v>47016036.124858685</v>
      </c>
      <c r="E188" s="1510">
        <f>'Input data'!J128*C188</f>
        <v>44575.450691407721</v>
      </c>
      <c r="F188" s="1511">
        <f>'Input data'!L128</f>
        <v>91591.486816266406</v>
      </c>
      <c r="G188" s="1559">
        <f>($G$152-$G$147)/($A$152-$A$147)+G187</f>
        <v>21900.706671236927</v>
      </c>
      <c r="H188" s="1511">
        <f t="shared" si="160"/>
        <v>47799.30972475381</v>
      </c>
      <c r="I188" s="1513">
        <f t="shared" si="136"/>
        <v>47016.036124858685</v>
      </c>
      <c r="J188" s="1456">
        <f t="shared" si="161"/>
        <v>0.34793042132233321</v>
      </c>
      <c r="K188" s="1514">
        <f t="shared" si="162"/>
        <v>13464.578556634431</v>
      </c>
      <c r="L188" s="1514">
        <f t="shared" si="137"/>
        <v>0</v>
      </c>
      <c r="M188" s="1513">
        <f t="shared" si="163"/>
        <v>13464.578556634431</v>
      </c>
      <c r="N188" s="1456">
        <f>N187</f>
        <v>0.5</v>
      </c>
      <c r="O188" s="530">
        <f t="shared" si="138"/>
        <v>751.91700000000026</v>
      </c>
      <c r="P188" s="1212">
        <f t="shared" si="166"/>
        <v>14216.495556634431</v>
      </c>
      <c r="Q188" s="1366">
        <f t="shared" si="139"/>
        <v>55483.520839356308</v>
      </c>
      <c r="R188" s="1366">
        <f t="shared" si="164"/>
        <v>33582.814168119381</v>
      </c>
      <c r="S188" s="576">
        <f t="shared" si="140"/>
        <v>1.3527387766753973</v>
      </c>
      <c r="T188" s="135" t="str">
        <f t="shared" si="141"/>
        <v>No</v>
      </c>
      <c r="U188" s="1528">
        <f t="shared" si="142"/>
        <v>1</v>
      </c>
      <c r="V188" s="1496">
        <f t="shared" si="134"/>
        <v>66765.692843940662</v>
      </c>
      <c r="W188" s="1529">
        <f t="shared" si="135"/>
        <v>0.27104914261438484</v>
      </c>
      <c r="X188" s="527">
        <f t="shared" si="143"/>
        <v>30657.726867030564</v>
      </c>
      <c r="Y188" s="1511">
        <f t="shared" si="144"/>
        <v>19927.828492620687</v>
      </c>
      <c r="Z188" s="1533">
        <f t="shared" si="145"/>
        <v>2766.2591931914562</v>
      </c>
      <c r="AA188" s="1533">
        <f t="shared" si="146"/>
        <v>0</v>
      </c>
      <c r="AB188" s="1533">
        <f t="shared" si="147"/>
        <v>13413.878291097961</v>
      </c>
      <c r="AC188" s="1533">
        <f t="shared" si="148"/>
        <v>66765.692843940662</v>
      </c>
      <c r="AD188" s="1005">
        <f t="shared" si="149"/>
        <v>8757.020195793637</v>
      </c>
      <c r="AE188" s="1456">
        <f t="shared" si="150"/>
        <v>0.45918383470820096</v>
      </c>
      <c r="AF188" s="1506">
        <f t="shared" si="151"/>
        <v>0.29847407618760663</v>
      </c>
      <c r="AG188" s="1506">
        <f t="shared" si="152"/>
        <v>4.1432344597357215E-2</v>
      </c>
      <c r="AH188" s="1506">
        <f t="shared" si="165"/>
        <v>0</v>
      </c>
      <c r="AI188" s="1506">
        <f t="shared" si="153"/>
        <v>0.2009097445068353</v>
      </c>
      <c r="AJ188" s="1506">
        <f t="shared" si="154"/>
        <v>1</v>
      </c>
      <c r="AK188" s="1557">
        <f t="shared" si="155"/>
        <v>30657.72686703056</v>
      </c>
      <c r="AL188" s="1558">
        <f t="shared" si="156"/>
        <v>0</v>
      </c>
      <c r="AM188" s="1558">
        <f t="shared" si="157"/>
        <v>0</v>
      </c>
      <c r="AN188" s="1558">
        <f t="shared" si="158"/>
        <v>30657.72686703056</v>
      </c>
      <c r="AO188" s="1545">
        <f t="shared" si="159"/>
        <v>0</v>
      </c>
    </row>
    <row r="189" spans="1:41">
      <c r="A189" s="873">
        <f>'Input data'!A129</f>
        <v>2029</v>
      </c>
      <c r="B189" s="1553">
        <f>'Input data'!B129</f>
        <v>65.31298905018393</v>
      </c>
      <c r="C189" s="1552">
        <f>'Input data'!C129</f>
        <v>3912.6600480250477</v>
      </c>
      <c r="D189" s="1513">
        <f>'Input data'!E129</f>
        <v>47584252.923668914</v>
      </c>
      <c r="E189" s="1510">
        <f>'Input data'!J129*C189</f>
        <v>46055.477226817413</v>
      </c>
      <c r="F189" s="1511">
        <f>'Input data'!L129</f>
        <v>93639.730150486328</v>
      </c>
      <c r="G189" s="1559">
        <f t="shared" ref="G189:G191" si="168">($G$152-$G$147)/($A$152-$A$147)+G188</f>
        <v>19847.515420808464</v>
      </c>
      <c r="H189" s="1511">
        <f t="shared" si="160"/>
        <v>51234.995078415384</v>
      </c>
      <c r="I189" s="1513">
        <f t="shared" si="136"/>
        <v>47584.252923668915</v>
      </c>
      <c r="J189" s="1456">
        <f t="shared" si="161"/>
        <v>0.37396521066116656</v>
      </c>
      <c r="K189" s="1514">
        <f t="shared" si="162"/>
        <v>14866.15200856183</v>
      </c>
      <c r="L189" s="1514">
        <f t="shared" si="137"/>
        <v>0</v>
      </c>
      <c r="M189" s="1513">
        <f t="shared" si="163"/>
        <v>14866.15200856183</v>
      </c>
      <c r="N189" s="1456">
        <f t="shared" ref="N189:N210" si="169">N188</f>
        <v>0.5</v>
      </c>
      <c r="O189" s="530">
        <f t="shared" si="138"/>
        <v>751.91700000000026</v>
      </c>
      <c r="P189" s="1212">
        <f t="shared" si="166"/>
        <v>15618.06900856183</v>
      </c>
      <c r="Q189" s="1366">
        <f t="shared" si="139"/>
        <v>55464.441490662022</v>
      </c>
      <c r="R189" s="1366">
        <f t="shared" si="164"/>
        <v>35616.926069853558</v>
      </c>
      <c r="S189" s="576">
        <f t="shared" si="140"/>
        <v>1.3872196844698792</v>
      </c>
      <c r="T189" s="135" t="str">
        <f t="shared" si="141"/>
        <v>No</v>
      </c>
      <c r="U189" s="1528">
        <f t="shared" si="142"/>
        <v>1</v>
      </c>
      <c r="V189" s="1496">
        <f t="shared" si="134"/>
        <v>67964.686414739146</v>
      </c>
      <c r="W189" s="1529">
        <f t="shared" si="135"/>
        <v>0.27418963824954845</v>
      </c>
      <c r="X189" s="527">
        <f t="shared" si="143"/>
        <v>29789.397754914837</v>
      </c>
      <c r="Y189" s="1511">
        <f t="shared" si="144"/>
        <v>21482.892177437967</v>
      </c>
      <c r="Z189" s="1533">
        <f t="shared" si="145"/>
        <v>2833.1408478034955</v>
      </c>
      <c r="AA189" s="1533">
        <f t="shared" si="146"/>
        <v>0</v>
      </c>
      <c r="AB189" s="1533">
        <f t="shared" si="147"/>
        <v>13859.255634582853</v>
      </c>
      <c r="AC189" s="1533">
        <f t="shared" si="148"/>
        <v>67964.686414739146</v>
      </c>
      <c r="AD189" s="1005">
        <f t="shared" si="149"/>
        <v>9941.8823341063726</v>
      </c>
      <c r="AE189" s="1456">
        <f t="shared" si="150"/>
        <v>0.43830699921326444</v>
      </c>
      <c r="AF189" s="1506">
        <f t="shared" si="151"/>
        <v>0.31608903550799117</v>
      </c>
      <c r="AG189" s="1506">
        <f t="shared" si="152"/>
        <v>4.1685483995539882E-2</v>
      </c>
      <c r="AH189" s="1506">
        <f t="shared" si="165"/>
        <v>0</v>
      </c>
      <c r="AI189" s="1506">
        <f t="shared" si="153"/>
        <v>0.20391848128320458</v>
      </c>
      <c r="AJ189" s="1506">
        <f t="shared" si="154"/>
        <v>1</v>
      </c>
      <c r="AK189" s="1557">
        <f t="shared" si="155"/>
        <v>29789.39775491484</v>
      </c>
      <c r="AL189" s="1558">
        <f t="shared" si="156"/>
        <v>0</v>
      </c>
      <c r="AM189" s="1558">
        <f t="shared" si="157"/>
        <v>0</v>
      </c>
      <c r="AN189" s="1558">
        <f t="shared" si="158"/>
        <v>29789.39775491484</v>
      </c>
      <c r="AO189" s="1545">
        <f t="shared" si="159"/>
        <v>0</v>
      </c>
    </row>
    <row r="190" spans="1:41">
      <c r="A190" s="873">
        <f>'Input data'!A130</f>
        <v>2030</v>
      </c>
      <c r="B190" s="1553">
        <f>'Input data'!B130</f>
        <v>65.956090000000003</v>
      </c>
      <c r="C190" s="1552">
        <f>'Input data'!C130</f>
        <v>4038.577780220473</v>
      </c>
      <c r="D190" s="1513">
        <f>'Input data'!E130</f>
        <v>47515343.951691307</v>
      </c>
      <c r="E190" s="1510">
        <f>'Input data'!J130*C190</f>
        <v>47537.640557236606</v>
      </c>
      <c r="F190" s="1511">
        <f>'Input data'!L130</f>
        <v>95052.984508927912</v>
      </c>
      <c r="G190" s="1559">
        <f t="shared" si="168"/>
        <v>17794.324170380001</v>
      </c>
      <c r="H190" s="1511">
        <f t="shared" si="160"/>
        <v>54073.994419871684</v>
      </c>
      <c r="I190" s="1513">
        <f t="shared" si="136"/>
        <v>47515.343951691306</v>
      </c>
      <c r="J190" s="1506">
        <f>$H$19</f>
        <v>0.4</v>
      </c>
      <c r="K190" s="1514">
        <f t="shared" si="162"/>
        <v>16081.67561187842</v>
      </c>
      <c r="L190" s="1514">
        <f t="shared" si="137"/>
        <v>0</v>
      </c>
      <c r="M190" s="1513">
        <f t="shared" si="163"/>
        <v>16081.67561187842</v>
      </c>
      <c r="N190" s="1456">
        <f t="shared" si="169"/>
        <v>0.5</v>
      </c>
      <c r="O190" s="530">
        <f t="shared" si="138"/>
        <v>751.91700000000026</v>
      </c>
      <c r="P190" s="1212">
        <f t="shared" si="166"/>
        <v>16833.592611878419</v>
      </c>
      <c r="Q190" s="1366">
        <f t="shared" si="139"/>
        <v>55034.725978373266</v>
      </c>
      <c r="R190" s="1366">
        <f t="shared" si="164"/>
        <v>37240.401807993265</v>
      </c>
      <c r="S190" s="576">
        <f t="shared" si="140"/>
        <v>1.4039461755788696</v>
      </c>
      <c r="T190" s="135" t="str">
        <f t="shared" si="141"/>
        <v>No</v>
      </c>
      <c r="U190" s="1528">
        <f t="shared" si="142"/>
        <v>1</v>
      </c>
      <c r="V190" s="1496">
        <f t="shared" si="134"/>
        <v>68527.46490156943</v>
      </c>
      <c r="W190" s="1529">
        <f t="shared" si="135"/>
        <v>0.279060355068252</v>
      </c>
      <c r="X190" s="527">
        <f t="shared" si="143"/>
        <v>28509.206371014781</v>
      </c>
      <c r="Y190" s="1511">
        <f t="shared" si="144"/>
        <v>22812.863473824244</v>
      </c>
      <c r="Z190" s="1533">
        <f t="shared" si="145"/>
        <v>2900.1190631071054</v>
      </c>
      <c r="AA190" s="1533">
        <f t="shared" si="146"/>
        <v>0</v>
      </c>
      <c r="AB190" s="1533">
        <f t="shared" si="147"/>
        <v>14305.275993623301</v>
      </c>
      <c r="AC190" s="1533">
        <f t="shared" si="148"/>
        <v>68527.46490156943</v>
      </c>
      <c r="AD190" s="1005">
        <f t="shared" si="149"/>
        <v>10714.88220063478</v>
      </c>
      <c r="AE190" s="1456">
        <f t="shared" si="150"/>
        <v>0.41602598917039257</v>
      </c>
      <c r="AF190" s="1506">
        <f t="shared" si="151"/>
        <v>0.33290102744340361</v>
      </c>
      <c r="AG190" s="1506">
        <f t="shared" si="152"/>
        <v>4.232053625904212E-2</v>
      </c>
      <c r="AH190" s="1506">
        <f t="shared" si="165"/>
        <v>0</v>
      </c>
      <c r="AI190" s="1506">
        <f t="shared" si="153"/>
        <v>0.20875244712716171</v>
      </c>
      <c r="AJ190" s="1506">
        <f t="shared" si="154"/>
        <v>1</v>
      </c>
      <c r="AK190" s="1557">
        <f t="shared" si="155"/>
        <v>28509.206371014785</v>
      </c>
      <c r="AL190" s="1558">
        <f t="shared" si="156"/>
        <v>0</v>
      </c>
      <c r="AM190" s="1558">
        <f t="shared" si="157"/>
        <v>0</v>
      </c>
      <c r="AN190" s="1558">
        <f t="shared" si="158"/>
        <v>28509.206371014785</v>
      </c>
      <c r="AO190" s="1545">
        <f t="shared" si="159"/>
        <v>0</v>
      </c>
    </row>
    <row r="191" spans="1:41">
      <c r="A191" s="873">
        <f>'Input data'!A131</f>
        <v>2031</v>
      </c>
      <c r="B191" s="1553">
        <f>'Input data'!B131</f>
        <v>66.518977190687664</v>
      </c>
      <c r="C191" s="1552">
        <f>'Input data'!C131</f>
        <v>4183.320783363688</v>
      </c>
      <c r="D191" s="1513">
        <f>'Input data'!E131</f>
        <v>46577086.636707537</v>
      </c>
      <c r="E191" s="1510">
        <f>'Input data'!J131*C191</f>
        <v>49241.394014777165</v>
      </c>
      <c r="F191" s="1511">
        <f>'Input data'!L131</f>
        <v>95818.480651484701</v>
      </c>
      <c r="G191" s="1559">
        <f t="shared" si="168"/>
        <v>15741.132919951538</v>
      </c>
      <c r="H191" s="1511">
        <f t="shared" si="160"/>
        <v>56224.301835491518</v>
      </c>
      <c r="I191" s="1513">
        <f t="shared" si="136"/>
        <v>46577.086636707536</v>
      </c>
      <c r="J191" s="1506">
        <f>J190</f>
        <v>0.4</v>
      </c>
      <c r="K191" s="1514">
        <f t="shared" si="162"/>
        <v>15764.120301842533</v>
      </c>
      <c r="L191" s="1514">
        <f t="shared" si="137"/>
        <v>0</v>
      </c>
      <c r="M191" s="1513">
        <f t="shared" si="163"/>
        <v>15764.120301842533</v>
      </c>
      <c r="N191" s="1456">
        <f t="shared" si="169"/>
        <v>0.5</v>
      </c>
      <c r="O191" s="530">
        <f t="shared" si="138"/>
        <v>751.91700000000026</v>
      </c>
      <c r="P191" s="1212">
        <f t="shared" si="166"/>
        <v>16516.037301842534</v>
      </c>
      <c r="Q191" s="1366">
        <f t="shared" si="139"/>
        <v>55449.397453600526</v>
      </c>
      <c r="R191" s="1366">
        <f t="shared" si="164"/>
        <v>39708.264533648988</v>
      </c>
      <c r="S191" s="576">
        <f t="shared" si="140"/>
        <v>1.4437717523868951</v>
      </c>
      <c r="T191" s="135" t="str">
        <f t="shared" si="141"/>
        <v>No</v>
      </c>
      <c r="U191" s="1528">
        <f t="shared" si="142"/>
        <v>1</v>
      </c>
      <c r="V191" s="1496">
        <f t="shared" si="134"/>
        <v>68315.335179908696</v>
      </c>
      <c r="W191" s="1529">
        <f t="shared" si="135"/>
        <v>0.28703382984762293</v>
      </c>
      <c r="X191" s="527">
        <f t="shared" si="143"/>
        <v>27946.251982024522</v>
      </c>
      <c r="Y191" s="1511">
        <f t="shared" si="144"/>
        <v>22573.993957784067</v>
      </c>
      <c r="Z191" s="1533">
        <f t="shared" si="145"/>
        <v>2977.1108247850489</v>
      </c>
      <c r="AA191" s="1533">
        <f t="shared" si="146"/>
        <v>0</v>
      </c>
      <c r="AB191" s="1533">
        <f t="shared" si="147"/>
        <v>14817.978415315061</v>
      </c>
      <c r="AC191" s="1533">
        <f t="shared" si="148"/>
        <v>68315.335179908696</v>
      </c>
      <c r="AD191" s="1005">
        <f t="shared" si="149"/>
        <v>12205.119062072983</v>
      </c>
      <c r="AE191" s="1456">
        <f t="shared" si="150"/>
        <v>0.40907728708975755</v>
      </c>
      <c r="AF191" s="1506">
        <f t="shared" si="151"/>
        <v>0.33043816440826013</v>
      </c>
      <c r="AG191" s="1506">
        <f t="shared" si="152"/>
        <v>4.3578953641152697E-2</v>
      </c>
      <c r="AH191" s="1506">
        <f t="shared" si="165"/>
        <v>0</v>
      </c>
      <c r="AI191" s="1506">
        <f t="shared" si="153"/>
        <v>0.21690559486082969</v>
      </c>
      <c r="AJ191" s="1506">
        <f t="shared" si="154"/>
        <v>1</v>
      </c>
      <c r="AK191" s="1557">
        <f t="shared" si="155"/>
        <v>27946.251982024518</v>
      </c>
      <c r="AL191" s="1558">
        <f t="shared" si="156"/>
        <v>0</v>
      </c>
      <c r="AM191" s="1558">
        <f t="shared" si="157"/>
        <v>0</v>
      </c>
      <c r="AN191" s="1558">
        <f t="shared" si="158"/>
        <v>27946.251982024518</v>
      </c>
      <c r="AO191" s="1545">
        <f t="shared" si="159"/>
        <v>0</v>
      </c>
    </row>
    <row r="192" spans="1:41">
      <c r="A192" s="873">
        <f>'Input data'!A132</f>
        <v>2032</v>
      </c>
      <c r="B192" s="1553">
        <f>'Input data'!B132</f>
        <v>67.08666821358311</v>
      </c>
      <c r="C192" s="1552">
        <f>'Input data'!C132</f>
        <v>4333.6309583850216</v>
      </c>
      <c r="D192" s="1513">
        <f>'Input data'!E132</f>
        <v>45644546.54822024</v>
      </c>
      <c r="E192" s="1510">
        <f>'Input data'!J132*C192</f>
        <v>51010.678020462306</v>
      </c>
      <c r="F192" s="1511">
        <f>'Input data'!L132</f>
        <v>96655.224568682548</v>
      </c>
      <c r="G192" s="1559">
        <f>G177*(1-E6)</f>
        <v>13687.941669523079</v>
      </c>
      <c r="H192" s="1511">
        <f t="shared" si="160"/>
        <v>58417.576490331732</v>
      </c>
      <c r="I192" s="1513">
        <f t="shared" si="136"/>
        <v>45644.546548220242</v>
      </c>
      <c r="J192" s="1506">
        <f t="shared" ref="J192:J210" si="170">J191</f>
        <v>0.4</v>
      </c>
      <c r="K192" s="1514">
        <f t="shared" si="162"/>
        <v>15448.500000043343</v>
      </c>
      <c r="L192" s="1514">
        <f t="shared" si="137"/>
        <v>0</v>
      </c>
      <c r="M192" s="1513">
        <f t="shared" si="163"/>
        <v>15448.500000043343</v>
      </c>
      <c r="N192" s="1456">
        <f t="shared" si="169"/>
        <v>0.5</v>
      </c>
      <c r="O192" s="530">
        <f t="shared" si="138"/>
        <v>751.91700000000026</v>
      </c>
      <c r="P192" s="1212">
        <f t="shared" si="166"/>
        <v>16200.417000043342</v>
      </c>
      <c r="Q192" s="1366">
        <f t="shared" si="139"/>
        <v>55905.101159811464</v>
      </c>
      <c r="R192" s="1366">
        <f t="shared" si="164"/>
        <v>42217.159490288381</v>
      </c>
      <c r="S192" s="576">
        <f t="shared" si="140"/>
        <v>1.4803494977959051</v>
      </c>
      <c r="T192" s="135" t="str">
        <f t="shared" si="141"/>
        <v>No</v>
      </c>
      <c r="U192" s="1528">
        <f t="shared" si="142"/>
        <v>1</v>
      </c>
      <c r="V192" s="1496">
        <f t="shared" si="134"/>
        <v>68136.851337803237</v>
      </c>
      <c r="W192" s="1529">
        <f t="shared" si="135"/>
        <v>0.29505257846268151</v>
      </c>
      <c r="X192" s="527">
        <f t="shared" si="143"/>
        <v>27386.727928932145</v>
      </c>
      <c r="Y192" s="1511">
        <f t="shared" si="144"/>
        <v>22342.658896830115</v>
      </c>
      <c r="Z192" s="1533">
        <f t="shared" si="145"/>
        <v>3057.0638789686905</v>
      </c>
      <c r="AA192" s="1533">
        <f t="shared" si="146"/>
        <v>0</v>
      </c>
      <c r="AB192" s="1533">
        <f t="shared" si="147"/>
        <v>15350.400633072279</v>
      </c>
      <c r="AC192" s="1533">
        <f t="shared" si="148"/>
        <v>68136.851337803237</v>
      </c>
      <c r="AD192" s="1005">
        <f t="shared" si="149"/>
        <v>13698.786259409066</v>
      </c>
      <c r="AE192" s="1456">
        <f t="shared" si="150"/>
        <v>0.40193709264838928</v>
      </c>
      <c r="AF192" s="1506">
        <f t="shared" si="151"/>
        <v>0.32790859069876199</v>
      </c>
      <c r="AG192" s="1506">
        <f t="shared" si="152"/>
        <v>4.4866526981304618E-2</v>
      </c>
      <c r="AH192" s="1506">
        <f t="shared" si="165"/>
        <v>0</v>
      </c>
      <c r="AI192" s="1506">
        <f t="shared" si="153"/>
        <v>0.22528778967154403</v>
      </c>
      <c r="AJ192" s="1506">
        <f t="shared" si="154"/>
        <v>1</v>
      </c>
      <c r="AK192" s="1557">
        <f t="shared" si="155"/>
        <v>27386.727928932145</v>
      </c>
      <c r="AL192" s="1558">
        <f t="shared" si="156"/>
        <v>0</v>
      </c>
      <c r="AM192" s="1558">
        <f t="shared" si="157"/>
        <v>0</v>
      </c>
      <c r="AN192" s="1558">
        <f t="shared" si="158"/>
        <v>27386.727928932145</v>
      </c>
      <c r="AO192" s="1545">
        <f t="shared" si="159"/>
        <v>0</v>
      </c>
    </row>
    <row r="193" spans="1:41">
      <c r="A193" s="873">
        <f>'Input data'!A133</f>
        <v>2033</v>
      </c>
      <c r="B193" s="1553">
        <f>'Input data'!B133</f>
        <v>67.659204065895452</v>
      </c>
      <c r="C193" s="1552">
        <f>'Input data'!C133</f>
        <v>4488.9741986919034</v>
      </c>
      <c r="D193" s="1513">
        <f>'Input data'!E133</f>
        <v>44106865.137795135</v>
      </c>
      <c r="E193" s="1510">
        <f>'Input data'!J133*C193</f>
        <v>52839.205666227208</v>
      </c>
      <c r="F193" s="1511">
        <f>'Input data'!L133</f>
        <v>96946.07080402234</v>
      </c>
      <c r="G193" s="1559">
        <f>G192</f>
        <v>13687.941669523079</v>
      </c>
      <c r="H193" s="1511">
        <f t="shared" si="160"/>
        <v>58023.758075178484</v>
      </c>
      <c r="I193" s="1513">
        <f t="shared" si="136"/>
        <v>44106.865137795132</v>
      </c>
      <c r="J193" s="1506">
        <f t="shared" si="170"/>
        <v>0.4</v>
      </c>
      <c r="K193" s="1514">
        <f t="shared" si="162"/>
        <v>14928.068249364791</v>
      </c>
      <c r="L193" s="1514">
        <f t="shared" si="137"/>
        <v>0</v>
      </c>
      <c r="M193" s="1513">
        <f t="shared" si="163"/>
        <v>14928.068249364791</v>
      </c>
      <c r="N193" s="1456">
        <f t="shared" si="169"/>
        <v>0.5</v>
      </c>
      <c r="O193" s="530">
        <f t="shared" si="138"/>
        <v>751.91700000000026</v>
      </c>
      <c r="P193" s="1212">
        <f t="shared" si="166"/>
        <v>15679.98524936479</v>
      </c>
      <c r="Q193" s="1366">
        <f t="shared" si="139"/>
        <v>56031.714495336768</v>
      </c>
      <c r="R193" s="1366">
        <f t="shared" si="164"/>
        <v>42343.772825813692</v>
      </c>
      <c r="S193" s="576">
        <f t="shared" si="140"/>
        <v>1.4321006573190509</v>
      </c>
      <c r="T193" s="135" t="str">
        <f t="shared" si="141"/>
        <v>No</v>
      </c>
      <c r="U193" s="1528">
        <f t="shared" si="142"/>
        <v>1</v>
      </c>
      <c r="V193" s="1496">
        <f t="shared" si="134"/>
        <v>67378.475391362663</v>
      </c>
      <c r="W193" s="1529">
        <f t="shared" si="135"/>
        <v>0.30499013696419874</v>
      </c>
      <c r="X193" s="527">
        <f t="shared" si="143"/>
        <v>26464.11908267708</v>
      </c>
      <c r="Y193" s="1511">
        <f t="shared" si="144"/>
        <v>21874.011427676909</v>
      </c>
      <c r="Z193" s="1533">
        <f t="shared" si="145"/>
        <v>3139.6941234451924</v>
      </c>
      <c r="AA193" s="1533">
        <f t="shared" si="146"/>
        <v>0</v>
      </c>
      <c r="AB193" s="1533">
        <f t="shared" si="147"/>
        <v>15900.650757563475</v>
      </c>
      <c r="AC193" s="1533">
        <f t="shared" si="148"/>
        <v>67378.475391362663</v>
      </c>
      <c r="AD193" s="1005">
        <f t="shared" si="149"/>
        <v>12776.177413154001</v>
      </c>
      <c r="AE193" s="1456">
        <f t="shared" si="150"/>
        <v>0.39276814930825149</v>
      </c>
      <c r="AF193" s="1506">
        <f t="shared" si="151"/>
        <v>0.32464390594508713</v>
      </c>
      <c r="AG193" s="1506">
        <f t="shared" si="152"/>
        <v>4.6597880186640052E-2</v>
      </c>
      <c r="AH193" s="1506">
        <f t="shared" si="165"/>
        <v>0</v>
      </c>
      <c r="AI193" s="1506">
        <f t="shared" si="153"/>
        <v>0.2359900645600212</v>
      </c>
      <c r="AJ193" s="1506">
        <f t="shared" si="154"/>
        <v>0.99999999999999978</v>
      </c>
      <c r="AK193" s="1557">
        <f t="shared" si="155"/>
        <v>26464.119082677076</v>
      </c>
      <c r="AL193" s="1558">
        <f t="shared" si="156"/>
        <v>0</v>
      </c>
      <c r="AM193" s="1558">
        <f t="shared" si="157"/>
        <v>0</v>
      </c>
      <c r="AN193" s="1558">
        <f t="shared" si="158"/>
        <v>26464.119082677076</v>
      </c>
      <c r="AO193" s="1545">
        <f t="shared" si="159"/>
        <v>0</v>
      </c>
    </row>
    <row r="194" spans="1:41">
      <c r="A194" s="873">
        <f>'Input data'!A134</f>
        <v>2034</v>
      </c>
      <c r="B194" s="1553">
        <f>'Input data'!B134</f>
        <v>68.236626094715163</v>
      </c>
      <c r="C194" s="1552">
        <f>'Input data'!C134</f>
        <v>4648.7470334265818</v>
      </c>
      <c r="D194" s="1513">
        <f>'Input data'!E134</f>
        <v>43027121.811283164</v>
      </c>
      <c r="E194" s="1510">
        <f>'Input data'!J134*C194</f>
        <v>54719.873565116424</v>
      </c>
      <c r="F194" s="1511">
        <f>'Input data'!L134</f>
        <v>97746.995376399587</v>
      </c>
      <c r="G194" s="1559">
        <f t="shared" ref="G194:G210" si="171">G193</f>
        <v>13687.941669523079</v>
      </c>
      <c r="H194" s="1511">
        <f t="shared" si="160"/>
        <v>58089.611138924665</v>
      </c>
      <c r="I194" s="1513">
        <f t="shared" si="136"/>
        <v>43027.121811283163</v>
      </c>
      <c r="J194" s="1506">
        <f t="shared" si="170"/>
        <v>0.4</v>
      </c>
      <c r="K194" s="1514">
        <f t="shared" si="162"/>
        <v>14562.626678770039</v>
      </c>
      <c r="L194" s="1514">
        <f t="shared" si="137"/>
        <v>0</v>
      </c>
      <c r="M194" s="1513">
        <f t="shared" si="163"/>
        <v>14562.626678770039</v>
      </c>
      <c r="N194" s="1456">
        <f t="shared" si="169"/>
        <v>0.5</v>
      </c>
      <c r="O194" s="530">
        <f t="shared" si="138"/>
        <v>751.91700000000026</v>
      </c>
      <c r="P194" s="1212">
        <f t="shared" si="166"/>
        <v>15314.543678770038</v>
      </c>
      <c r="Q194" s="1366">
        <f t="shared" si="139"/>
        <v>56463.009129677703</v>
      </c>
      <c r="R194" s="1366">
        <f t="shared" si="164"/>
        <v>42775.06746015462</v>
      </c>
      <c r="S194" s="576">
        <f t="shared" si="140"/>
        <v>1.395746268061506</v>
      </c>
      <c r="T194" s="135" t="str">
        <f t="shared" si="141"/>
        <v>No</v>
      </c>
      <c r="U194" s="1528">
        <f t="shared" si="142"/>
        <v>1</v>
      </c>
      <c r="V194" s="1496">
        <f t="shared" si="134"/>
        <v>67100.259333491791</v>
      </c>
      <c r="W194" s="1529">
        <f t="shared" si="135"/>
        <v>0.31353123361894419</v>
      </c>
      <c r="X194" s="527">
        <f t="shared" si="143"/>
        <v>25816.273086769896</v>
      </c>
      <c r="Y194" s="1511">
        <f t="shared" si="144"/>
        <v>21592.714486641176</v>
      </c>
      <c r="Z194" s="1533">
        <f t="shared" si="145"/>
        <v>3224.6805597313769</v>
      </c>
      <c r="AA194" s="1533">
        <f t="shared" si="146"/>
        <v>0</v>
      </c>
      <c r="AB194" s="1533">
        <f t="shared" si="147"/>
        <v>16466.591200349339</v>
      </c>
      <c r="AC194" s="1533">
        <f t="shared" si="148"/>
        <v>67100.259333491791</v>
      </c>
      <c r="AD194" s="1005">
        <f t="shared" si="149"/>
        <v>12128.331417246816</v>
      </c>
      <c r="AE194" s="1456">
        <f t="shared" si="150"/>
        <v>0.3847417780974835</v>
      </c>
      <c r="AF194" s="1506">
        <f t="shared" si="151"/>
        <v>0.32179777993590541</v>
      </c>
      <c r="AG194" s="1506">
        <f t="shared" si="152"/>
        <v>4.8057646747750205E-2</v>
      </c>
      <c r="AH194" s="1506">
        <f t="shared" si="165"/>
        <v>0</v>
      </c>
      <c r="AI194" s="1506">
        <f t="shared" si="153"/>
        <v>0.2454027952188608</v>
      </c>
      <c r="AJ194" s="1506">
        <f t="shared" si="154"/>
        <v>0.99999999999999989</v>
      </c>
      <c r="AK194" s="1557">
        <f t="shared" si="155"/>
        <v>25816.273086769899</v>
      </c>
      <c r="AL194" s="1558">
        <f t="shared" si="156"/>
        <v>0</v>
      </c>
      <c r="AM194" s="1558">
        <f t="shared" si="157"/>
        <v>0</v>
      </c>
      <c r="AN194" s="1558">
        <f t="shared" si="158"/>
        <v>25816.273086769899</v>
      </c>
      <c r="AO194" s="1545">
        <f t="shared" si="159"/>
        <v>0</v>
      </c>
    </row>
    <row r="195" spans="1:41">
      <c r="A195" s="873">
        <f>'Input data'!A135</f>
        <v>2035</v>
      </c>
      <c r="B195" s="1553">
        <f>'Input data'!B135</f>
        <v>68.818976000000006</v>
      </c>
      <c r="C195" s="1552">
        <f>'Input data'!C135</f>
        <v>4799.4403595911344</v>
      </c>
      <c r="D195" s="1513">
        <f>'Input data'!E135</f>
        <v>42456998.900165863</v>
      </c>
      <c r="E195" s="1510">
        <f>'Input data'!J135*C195</f>
        <v>56493.667599409811</v>
      </c>
      <c r="F195" s="1511">
        <f>'Input data'!L135</f>
        <v>98950.666499575673</v>
      </c>
      <c r="G195" s="1559">
        <f t="shared" si="171"/>
        <v>13687.941669523079</v>
      </c>
      <c r="H195" s="1511">
        <f t="shared" si="160"/>
        <v>58572.393649536883</v>
      </c>
      <c r="I195" s="1513">
        <f t="shared" si="136"/>
        <v>42456.998900165861</v>
      </c>
      <c r="J195" s="1506">
        <f t="shared" si="170"/>
        <v>0.4</v>
      </c>
      <c r="K195" s="1514">
        <f t="shared" si="162"/>
        <v>14369.667290223681</v>
      </c>
      <c r="L195" s="1514">
        <f t="shared" si="137"/>
        <v>0</v>
      </c>
      <c r="M195" s="1513">
        <f t="shared" si="163"/>
        <v>14369.667290223681</v>
      </c>
      <c r="N195" s="1456">
        <f t="shared" si="169"/>
        <v>0.5</v>
      </c>
      <c r="O195" s="530">
        <f t="shared" si="138"/>
        <v>751.91700000000026</v>
      </c>
      <c r="P195" s="1212">
        <f t="shared" si="166"/>
        <v>15121.58429022368</v>
      </c>
      <c r="Q195" s="1366">
        <f t="shared" si="139"/>
        <v>57138.751028836283</v>
      </c>
      <c r="R195" s="1366">
        <f t="shared" si="164"/>
        <v>43450.809359313207</v>
      </c>
      <c r="S195" s="576">
        <f t="shared" si="140"/>
        <v>1.3722224709332889</v>
      </c>
      <c r="T195" s="135" t="str">
        <f t="shared" si="141"/>
        <v>No</v>
      </c>
      <c r="U195" s="1528">
        <f t="shared" si="142"/>
        <v>1</v>
      </c>
      <c r="V195" s="1496">
        <f t="shared" si="134"/>
        <v>67286.114810838917</v>
      </c>
      <c r="W195" s="1529">
        <f t="shared" si="135"/>
        <v>0.32000341997567583</v>
      </c>
      <c r="X195" s="527">
        <f t="shared" si="143"/>
        <v>25474.199340099516</v>
      </c>
      <c r="Y195" s="1511">
        <f t="shared" si="144"/>
        <v>21506.707451342954</v>
      </c>
      <c r="Z195" s="1533">
        <f t="shared" si="145"/>
        <v>3304.8374198390679</v>
      </c>
      <c r="AA195" s="1533">
        <f t="shared" si="146"/>
        <v>0</v>
      </c>
      <c r="AB195" s="1533">
        <f t="shared" si="147"/>
        <v>17000.37059955738</v>
      </c>
      <c r="AC195" s="1533">
        <f t="shared" si="148"/>
        <v>67286.114810838917</v>
      </c>
      <c r="AD195" s="1005">
        <f t="shared" si="149"/>
        <v>11786.257670576437</v>
      </c>
      <c r="AE195" s="1456">
        <f t="shared" si="150"/>
        <v>0.37859518879511755</v>
      </c>
      <c r="AF195" s="1506">
        <f t="shared" si="151"/>
        <v>0.31963069218373868</v>
      </c>
      <c r="AG195" s="1506">
        <f t="shared" si="152"/>
        <v>4.9116187331218919E-2</v>
      </c>
      <c r="AH195" s="1506">
        <f t="shared" si="165"/>
        <v>0</v>
      </c>
      <c r="AI195" s="1506">
        <f t="shared" si="153"/>
        <v>0.25265793168992484</v>
      </c>
      <c r="AJ195" s="1506">
        <f t="shared" si="154"/>
        <v>1</v>
      </c>
      <c r="AK195" s="1557">
        <f t="shared" si="155"/>
        <v>25474.199340099512</v>
      </c>
      <c r="AL195" s="1558">
        <f t="shared" si="156"/>
        <v>0</v>
      </c>
      <c r="AM195" s="1558">
        <f t="shared" si="157"/>
        <v>0</v>
      </c>
      <c r="AN195" s="1558">
        <f t="shared" si="158"/>
        <v>25474.199340099512</v>
      </c>
      <c r="AO195" s="1545">
        <f t="shared" si="159"/>
        <v>0</v>
      </c>
    </row>
    <row r="196" spans="1:41">
      <c r="A196" s="873">
        <f>'Input data'!A136</f>
        <v>2036</v>
      </c>
      <c r="B196" s="1553">
        <f>'Input data'!B136</f>
        <v>69.322810489383542</v>
      </c>
      <c r="C196" s="1552">
        <f>'Input data'!C136</f>
        <v>4956.2842542859398</v>
      </c>
      <c r="D196" s="1513">
        <f>'Input data'!E136</f>
        <v>41219839.691941068</v>
      </c>
      <c r="E196" s="1510">
        <f>'Input data'!J136*C196</f>
        <v>58339.859277607895</v>
      </c>
      <c r="F196" s="1511">
        <f>'Input data'!L136</f>
        <v>99559.698969548961</v>
      </c>
      <c r="G196" s="1559">
        <f t="shared" si="171"/>
        <v>13687.941669523079</v>
      </c>
      <c r="H196" s="1511">
        <f t="shared" si="160"/>
        <v>58470.736722214337</v>
      </c>
      <c r="I196" s="1513">
        <f t="shared" si="136"/>
        <v>41219.839691941066</v>
      </c>
      <c r="J196" s="1506">
        <f t="shared" si="170"/>
        <v>0.4</v>
      </c>
      <c r="K196" s="1514">
        <f t="shared" si="162"/>
        <v>13950.947958482186</v>
      </c>
      <c r="L196" s="1514">
        <f t="shared" si="137"/>
        <v>0</v>
      </c>
      <c r="M196" s="1513">
        <f t="shared" si="163"/>
        <v>13950.947958482186</v>
      </c>
      <c r="N196" s="1456">
        <f t="shared" si="169"/>
        <v>0.5</v>
      </c>
      <c r="O196" s="530">
        <f t="shared" si="138"/>
        <v>751.91700000000026</v>
      </c>
      <c r="P196" s="1212">
        <f t="shared" si="166"/>
        <v>14702.864958482185</v>
      </c>
      <c r="Q196" s="1366">
        <f t="shared" si="139"/>
        <v>57455.813433255229</v>
      </c>
      <c r="R196" s="1366">
        <f t="shared" si="164"/>
        <v>43767.871763732153</v>
      </c>
      <c r="S196" s="576">
        <f t="shared" si="140"/>
        <v>1.3374890798358698</v>
      </c>
      <c r="T196" s="135" t="str">
        <f t="shared" si="141"/>
        <v>No</v>
      </c>
      <c r="U196" s="1528">
        <f t="shared" si="142"/>
        <v>1</v>
      </c>
      <c r="V196" s="1496">
        <f t="shared" si="134"/>
        <v>66835.78935145837</v>
      </c>
      <c r="W196" s="1529">
        <f t="shared" si="135"/>
        <v>0.32868630537040322</v>
      </c>
      <c r="X196" s="527">
        <f t="shared" si="143"/>
        <v>24731.903815164638</v>
      </c>
      <c r="Y196" s="1511">
        <f t="shared" si="144"/>
        <v>21159.683365953329</v>
      </c>
      <c r="Z196" s="1533">
        <f t="shared" si="145"/>
        <v>3388.2658930553844</v>
      </c>
      <c r="AA196" s="1533">
        <f t="shared" si="146"/>
        <v>0</v>
      </c>
      <c r="AB196" s="1533">
        <f t="shared" si="147"/>
        <v>17555.936277285022</v>
      </c>
      <c r="AC196" s="1533">
        <f t="shared" si="148"/>
        <v>66835.78935145837</v>
      </c>
      <c r="AD196" s="1005">
        <f t="shared" si="149"/>
        <v>11043.962145641559</v>
      </c>
      <c r="AE196" s="1456">
        <f t="shared" si="150"/>
        <v>0.37003982529645973</v>
      </c>
      <c r="AF196" s="1506">
        <f t="shared" si="151"/>
        <v>0.3165921068828017</v>
      </c>
      <c r="AG196" s="1506">
        <f t="shared" si="152"/>
        <v>5.0695382308392704E-2</v>
      </c>
      <c r="AH196" s="1506">
        <f t="shared" si="165"/>
        <v>0</v>
      </c>
      <c r="AI196" s="1506">
        <f t="shared" si="153"/>
        <v>0.2626726855123459</v>
      </c>
      <c r="AJ196" s="1506">
        <f t="shared" si="154"/>
        <v>1</v>
      </c>
      <c r="AK196" s="1557">
        <f t="shared" si="155"/>
        <v>24731.903815164635</v>
      </c>
      <c r="AL196" s="1558">
        <f t="shared" si="156"/>
        <v>0</v>
      </c>
      <c r="AM196" s="1558">
        <f t="shared" si="157"/>
        <v>0</v>
      </c>
      <c r="AN196" s="1558">
        <f t="shared" si="158"/>
        <v>24731.903815164635</v>
      </c>
      <c r="AO196" s="1545">
        <f t="shared" si="159"/>
        <v>0</v>
      </c>
    </row>
    <row r="197" spans="1:41">
      <c r="A197" s="873">
        <f>'Input data'!A137</f>
        <v>2037</v>
      </c>
      <c r="B197" s="1553">
        <f>'Input data'!B137</f>
        <v>69.830333629884052</v>
      </c>
      <c r="C197" s="1552">
        <f>'Input data'!C137</f>
        <v>5124.0082229631989</v>
      </c>
      <c r="D197" s="1513">
        <f>'Input data'!E137</f>
        <v>38725570.23065158</v>
      </c>
      <c r="E197" s="1510">
        <f>'Input data'!J137*C197</f>
        <v>60314.119071454799</v>
      </c>
      <c r="F197" s="1511">
        <f>'Input data'!L137</f>
        <v>99039.689302106388</v>
      </c>
      <c r="G197" s="1559">
        <f t="shared" si="171"/>
        <v>13687.941669523079</v>
      </c>
      <c r="H197" s="1511">
        <f t="shared" si="160"/>
        <v>57262.828231638967</v>
      </c>
      <c r="I197" s="1513">
        <f t="shared" si="136"/>
        <v>38725.570230651581</v>
      </c>
      <c r="J197" s="1506">
        <f t="shared" si="170"/>
        <v>0.4</v>
      </c>
      <c r="K197" s="1514">
        <f t="shared" si="162"/>
        <v>13106.756818755741</v>
      </c>
      <c r="L197" s="1514">
        <f t="shared" si="137"/>
        <v>0</v>
      </c>
      <c r="M197" s="1513">
        <f t="shared" si="163"/>
        <v>13106.756818755741</v>
      </c>
      <c r="N197" s="1456">
        <f t="shared" si="169"/>
        <v>0.5</v>
      </c>
      <c r="O197" s="530">
        <f t="shared" si="138"/>
        <v>751.91700000000026</v>
      </c>
      <c r="P197" s="1212">
        <f t="shared" si="166"/>
        <v>13858.67381875574</v>
      </c>
      <c r="Q197" s="1366">
        <f t="shared" si="139"/>
        <v>57092.0960824063</v>
      </c>
      <c r="R197" s="1366">
        <f t="shared" si="164"/>
        <v>43404.154412883217</v>
      </c>
      <c r="S197" s="576">
        <f t="shared" si="140"/>
        <v>1.2819939703804801</v>
      </c>
      <c r="T197" s="135" t="str">
        <f t="shared" si="141"/>
        <v>No</v>
      </c>
      <c r="U197" s="1528">
        <f t="shared" si="142"/>
        <v>1</v>
      </c>
      <c r="V197" s="1496">
        <f t="shared" si="134"/>
        <v>65182.935358091054</v>
      </c>
      <c r="W197" s="1529">
        <f t="shared" si="135"/>
        <v>0.34185036506667699</v>
      </c>
      <c r="X197" s="527">
        <f t="shared" si="143"/>
        <v>23235.342138390948</v>
      </c>
      <c r="Y197" s="1511">
        <f t="shared" si="144"/>
        <v>20320.070635986754</v>
      </c>
      <c r="Z197" s="1533">
        <f t="shared" si="145"/>
        <v>3477.4816999935711</v>
      </c>
      <c r="AA197" s="1533">
        <f t="shared" si="146"/>
        <v>0</v>
      </c>
      <c r="AB197" s="1533">
        <f t="shared" si="147"/>
        <v>18150.040883719772</v>
      </c>
      <c r="AC197" s="1533">
        <f t="shared" si="148"/>
        <v>65182.935358091054</v>
      </c>
      <c r="AD197" s="1005">
        <f t="shared" si="149"/>
        <v>9547.4004688678688</v>
      </c>
      <c r="AE197" s="1456">
        <f t="shared" si="150"/>
        <v>0.35646357456509947</v>
      </c>
      <c r="AF197" s="1506">
        <f t="shared" si="151"/>
        <v>0.31173911583385694</v>
      </c>
      <c r="AG197" s="1506">
        <f t="shared" si="152"/>
        <v>5.3349571952989942E-2</v>
      </c>
      <c r="AH197" s="1506">
        <f t="shared" si="165"/>
        <v>0</v>
      </c>
      <c r="AI197" s="1506">
        <f t="shared" si="153"/>
        <v>0.27844773764805358</v>
      </c>
      <c r="AJ197" s="1506">
        <f t="shared" si="154"/>
        <v>1</v>
      </c>
      <c r="AK197" s="1557">
        <f t="shared" si="155"/>
        <v>23235.342138390952</v>
      </c>
      <c r="AL197" s="1558">
        <f t="shared" si="156"/>
        <v>0</v>
      </c>
      <c r="AM197" s="1558">
        <f t="shared" si="157"/>
        <v>0</v>
      </c>
      <c r="AN197" s="1558">
        <f t="shared" si="158"/>
        <v>23235.342138390952</v>
      </c>
      <c r="AO197" s="1545">
        <f t="shared" si="159"/>
        <v>0</v>
      </c>
    </row>
    <row r="198" spans="1:41">
      <c r="A198" s="873">
        <f>'Input data'!A138</f>
        <v>2038</v>
      </c>
      <c r="B198" s="1553">
        <f>'Input data'!B138</f>
        <v>70.341572426693446</v>
      </c>
      <c r="C198" s="1552">
        <f>'Input data'!C138</f>
        <v>5299.6292724366804</v>
      </c>
      <c r="D198" s="1513">
        <f>'Input data'!E138</f>
        <v>36022455.593038395</v>
      </c>
      <c r="E198" s="1510">
        <f>'Input data'!J138*C198</f>
        <v>62381.334506810177</v>
      </c>
      <c r="F198" s="1511">
        <f>'Input data'!L138</f>
        <v>98403.790099848557</v>
      </c>
      <c r="G198" s="1559">
        <f t="shared" si="171"/>
        <v>13687.941669523079</v>
      </c>
      <c r="H198" s="1511">
        <f t="shared" si="160"/>
        <v>55912.267121976605</v>
      </c>
      <c r="I198" s="1513">
        <f t="shared" si="136"/>
        <v>36022.455593038394</v>
      </c>
      <c r="J198" s="1506">
        <f t="shared" si="170"/>
        <v>0.4</v>
      </c>
      <c r="K198" s="1514">
        <f t="shared" si="162"/>
        <v>12191.881556819049</v>
      </c>
      <c r="L198" s="1514">
        <f t="shared" si="137"/>
        <v>0</v>
      </c>
      <c r="M198" s="1513">
        <f t="shared" si="163"/>
        <v>12191.881556819049</v>
      </c>
      <c r="N198" s="1456">
        <f t="shared" si="169"/>
        <v>0.5</v>
      </c>
      <c r="O198" s="530">
        <f t="shared" si="138"/>
        <v>751.91700000000026</v>
      </c>
      <c r="P198" s="1212">
        <f t="shared" si="166"/>
        <v>12943.798556819049</v>
      </c>
      <c r="Q198" s="1366">
        <f t="shared" si="139"/>
        <v>56656.410234680632</v>
      </c>
      <c r="R198" s="1366">
        <f t="shared" si="164"/>
        <v>42968.468565157556</v>
      </c>
      <c r="S198" s="576">
        <f t="shared" si="140"/>
        <v>1.22616630888268</v>
      </c>
      <c r="T198" s="135" t="str">
        <f t="shared" si="141"/>
        <v>No</v>
      </c>
      <c r="U198" s="1528">
        <f t="shared" si="142"/>
        <v>1</v>
      </c>
      <c r="V198" s="1496">
        <f t="shared" si="134"/>
        <v>63360.853220990975</v>
      </c>
      <c r="W198" s="1529">
        <f t="shared" si="135"/>
        <v>0.35611369077654575</v>
      </c>
      <c r="X198" s="527">
        <f t="shared" si="143"/>
        <v>21613.473355823036</v>
      </c>
      <c r="Y198" s="1511">
        <f t="shared" si="144"/>
        <v>19404.363550477319</v>
      </c>
      <c r="Z198" s="1533">
        <f t="shared" si="145"/>
        <v>3570.8981256104553</v>
      </c>
      <c r="AA198" s="1533">
        <f t="shared" si="146"/>
        <v>0</v>
      </c>
      <c r="AB198" s="1533">
        <f t="shared" si="147"/>
        <v>18772.118189080171</v>
      </c>
      <c r="AC198" s="1533">
        <f t="shared" si="148"/>
        <v>63360.853220990975</v>
      </c>
      <c r="AD198" s="1005">
        <f t="shared" si="149"/>
        <v>7925.5316862999571</v>
      </c>
      <c r="AE198" s="1456">
        <f t="shared" si="150"/>
        <v>0.34111714500496426</v>
      </c>
      <c r="AF198" s="1506">
        <f t="shared" si="151"/>
        <v>0.30625161379690513</v>
      </c>
      <c r="AG198" s="1506">
        <f t="shared" si="152"/>
        <v>5.6358113000085731E-2</v>
      </c>
      <c r="AH198" s="1506">
        <f t="shared" si="165"/>
        <v>0</v>
      </c>
      <c r="AI198" s="1506">
        <f t="shared" si="153"/>
        <v>0.29627312819804497</v>
      </c>
      <c r="AJ198" s="1506">
        <f t="shared" si="154"/>
        <v>1</v>
      </c>
      <c r="AK198" s="1557">
        <f t="shared" si="155"/>
        <v>21613.473355823036</v>
      </c>
      <c r="AL198" s="1558">
        <f t="shared" si="156"/>
        <v>0</v>
      </c>
      <c r="AM198" s="1558">
        <f t="shared" si="157"/>
        <v>0</v>
      </c>
      <c r="AN198" s="1558">
        <f t="shared" si="158"/>
        <v>21613.473355823036</v>
      </c>
      <c r="AO198" s="1545">
        <f t="shared" si="159"/>
        <v>0</v>
      </c>
    </row>
    <row r="199" spans="1:41">
      <c r="A199" s="873">
        <f>'Input data'!A139</f>
        <v>2039</v>
      </c>
      <c r="B199" s="1553">
        <f>'Input data'!B139</f>
        <v>70.856554082712819</v>
      </c>
      <c r="C199" s="1552">
        <f>'Input data'!C139</f>
        <v>5473.1256649722955</v>
      </c>
      <c r="D199" s="1513">
        <f>'Input data'!E139</f>
        <v>33319340.955425207</v>
      </c>
      <c r="E199" s="1510">
        <f>'Input data'!J139*C199</f>
        <v>64423.540846559081</v>
      </c>
      <c r="F199" s="1511">
        <f>'Input data'!L139</f>
        <v>97742.881801984287</v>
      </c>
      <c r="G199" s="1559">
        <f t="shared" si="171"/>
        <v>13687.941669523079</v>
      </c>
      <c r="H199" s="1511">
        <f t="shared" si="160"/>
        <v>54547.355615197026</v>
      </c>
      <c r="I199" s="1513">
        <f t="shared" si="136"/>
        <v>33319.340955425207</v>
      </c>
      <c r="J199" s="1506">
        <f t="shared" si="170"/>
        <v>0.4</v>
      </c>
      <c r="K199" s="1514">
        <f t="shared" si="162"/>
        <v>11277.00629488236</v>
      </c>
      <c r="L199" s="1514">
        <f t="shared" si="137"/>
        <v>0</v>
      </c>
      <c r="M199" s="1513">
        <f t="shared" si="163"/>
        <v>11277.00629488236</v>
      </c>
      <c r="N199" s="1456">
        <f t="shared" si="169"/>
        <v>0.5</v>
      </c>
      <c r="O199" s="530">
        <f t="shared" si="138"/>
        <v>751.91700000000026</v>
      </c>
      <c r="P199" s="1212">
        <f t="shared" si="166"/>
        <v>12028.923294882359</v>
      </c>
      <c r="Q199" s="1366">
        <f t="shared" si="139"/>
        <v>56206.373989837739</v>
      </c>
      <c r="R199" s="1366">
        <f t="shared" si="164"/>
        <v>42518.432320314663</v>
      </c>
      <c r="S199" s="576">
        <f t="shared" si="140"/>
        <v>1.1740633174056778</v>
      </c>
      <c r="T199" s="135" t="str">
        <f t="shared" si="141"/>
        <v>No</v>
      </c>
      <c r="U199" s="1528">
        <f t="shared" si="142"/>
        <v>1</v>
      </c>
      <c r="V199" s="1496">
        <f t="shared" si="134"/>
        <v>61528.112385401677</v>
      </c>
      <c r="W199" s="1529">
        <f t="shared" si="135"/>
        <v>0.3705105553358814</v>
      </c>
      <c r="X199" s="527">
        <f t="shared" si="143"/>
        <v>19991.604573255125</v>
      </c>
      <c r="Y199" s="1511">
        <f t="shared" si="144"/>
        <v>18486.653783078473</v>
      </c>
      <c r="Z199" s="1533">
        <f t="shared" si="145"/>
        <v>3663.1844027776374</v>
      </c>
      <c r="AA199" s="1533">
        <f t="shared" si="146"/>
        <v>0</v>
      </c>
      <c r="AB199" s="1533">
        <f t="shared" si="147"/>
        <v>19386.669626290448</v>
      </c>
      <c r="AC199" s="1533">
        <f t="shared" si="148"/>
        <v>61528.112385401677</v>
      </c>
      <c r="AD199" s="1005">
        <f t="shared" si="149"/>
        <v>6303.6629037320454</v>
      </c>
      <c r="AE199" s="1456">
        <f t="shared" si="150"/>
        <v>0.32491821702624485</v>
      </c>
      <c r="AF199" s="1506">
        <f t="shared" si="151"/>
        <v>0.30045865322961973</v>
      </c>
      <c r="AG199" s="1506">
        <f t="shared" si="152"/>
        <v>5.9536759064410597E-2</v>
      </c>
      <c r="AH199" s="1506">
        <f t="shared" si="165"/>
        <v>0</v>
      </c>
      <c r="AI199" s="1506">
        <f t="shared" si="153"/>
        <v>0.31508637067972495</v>
      </c>
      <c r="AJ199" s="1506">
        <f t="shared" si="154"/>
        <v>1.0000000000000002</v>
      </c>
      <c r="AK199" s="1557">
        <f t="shared" si="155"/>
        <v>19991.604573255121</v>
      </c>
      <c r="AL199" s="1558">
        <f t="shared" si="156"/>
        <v>0</v>
      </c>
      <c r="AM199" s="1558">
        <f t="shared" si="157"/>
        <v>0</v>
      </c>
      <c r="AN199" s="1558">
        <f t="shared" si="158"/>
        <v>19991.604573255121</v>
      </c>
      <c r="AO199" s="1545">
        <f t="shared" si="159"/>
        <v>0</v>
      </c>
    </row>
    <row r="200" spans="1:41">
      <c r="A200" s="873">
        <f>'Input data'!A140</f>
        <v>2040</v>
      </c>
      <c r="B200" s="1553">
        <f>'Input data'!B140</f>
        <v>71.375305999999995</v>
      </c>
      <c r="C200" s="1552">
        <f>'Input data'!C140</f>
        <v>5650.0998146930788</v>
      </c>
      <c r="D200" s="1513">
        <f>'Input data'!E140</f>
        <v>30616226.317812026</v>
      </c>
      <c r="E200" s="1510">
        <f>'Input data'!J140*C200</f>
        <v>66506.683471309996</v>
      </c>
      <c r="F200" s="1511">
        <f>'Input data'!L140</f>
        <v>97122.90978912203</v>
      </c>
      <c r="G200" s="1559">
        <f t="shared" si="171"/>
        <v>13687.941669523079</v>
      </c>
      <c r="H200" s="1511">
        <f t="shared" si="160"/>
        <v>53205.93364020728</v>
      </c>
      <c r="I200" s="1513">
        <f t="shared" si="136"/>
        <v>30616.226317812027</v>
      </c>
      <c r="J200" s="1506">
        <f t="shared" si="170"/>
        <v>0.4</v>
      </c>
      <c r="K200" s="1514">
        <f t="shared" si="162"/>
        <v>10362.13103294567</v>
      </c>
      <c r="L200" s="1514">
        <f t="shared" si="137"/>
        <v>0</v>
      </c>
      <c r="M200" s="1513">
        <f t="shared" si="163"/>
        <v>10362.13103294567</v>
      </c>
      <c r="N200" s="1456">
        <f t="shared" si="169"/>
        <v>0.5</v>
      </c>
      <c r="O200" s="530">
        <f t="shared" si="138"/>
        <v>751.91700000000026</v>
      </c>
      <c r="P200" s="1212">
        <f t="shared" si="166"/>
        <v>11114.04803294567</v>
      </c>
      <c r="Q200" s="1366">
        <f t="shared" si="139"/>
        <v>55779.827276784687</v>
      </c>
      <c r="R200" s="1366">
        <f t="shared" si="164"/>
        <v>42091.885607261604</v>
      </c>
      <c r="S200" s="576">
        <f t="shared" si="140"/>
        <v>1.1251478928594441</v>
      </c>
      <c r="T200" s="135" t="str">
        <f t="shared" si="141"/>
        <v>No</v>
      </c>
      <c r="U200" s="1528">
        <f t="shared" si="142"/>
        <v>1</v>
      </c>
      <c r="V200" s="1496">
        <f t="shared" si="134"/>
        <v>59712.818303024556</v>
      </c>
      <c r="W200" s="1529">
        <f t="shared" si="135"/>
        <v>0.38518297657395228</v>
      </c>
      <c r="X200" s="527">
        <f t="shared" si="143"/>
        <v>18369.735790687217</v>
      </c>
      <c r="Y200" s="1511">
        <f t="shared" si="144"/>
        <v>17572.222117290472</v>
      </c>
      <c r="Z200" s="1533">
        <f t="shared" si="145"/>
        <v>3757.3205700711787</v>
      </c>
      <c r="AA200" s="1533">
        <f t="shared" si="146"/>
        <v>0</v>
      </c>
      <c r="AB200" s="1533">
        <f t="shared" si="147"/>
        <v>20013.539824975691</v>
      </c>
      <c r="AC200" s="1533">
        <f t="shared" si="148"/>
        <v>59712.818303024556</v>
      </c>
      <c r="AD200" s="1005">
        <f t="shared" si="149"/>
        <v>4681.7941211641373</v>
      </c>
      <c r="AE200" s="1456">
        <f t="shared" si="150"/>
        <v>0.30763471416583194</v>
      </c>
      <c r="AF200" s="1506">
        <f t="shared" si="151"/>
        <v>0.2942788938233788</v>
      </c>
      <c r="AG200" s="1506">
        <f t="shared" si="152"/>
        <v>6.2923182607190126E-2</v>
      </c>
      <c r="AH200" s="1506">
        <f t="shared" si="165"/>
        <v>0</v>
      </c>
      <c r="AI200" s="1506">
        <f t="shared" si="153"/>
        <v>0.33516320940359923</v>
      </c>
      <c r="AJ200" s="1506">
        <f t="shared" si="154"/>
        <v>1</v>
      </c>
      <c r="AK200" s="1557">
        <f t="shared" si="155"/>
        <v>18369.735790687213</v>
      </c>
      <c r="AL200" s="1558">
        <f t="shared" si="156"/>
        <v>0</v>
      </c>
      <c r="AM200" s="1558">
        <f t="shared" si="157"/>
        <v>0</v>
      </c>
      <c r="AN200" s="1558">
        <f t="shared" si="158"/>
        <v>18369.735790687213</v>
      </c>
      <c r="AO200" s="1545">
        <f t="shared" si="159"/>
        <v>0</v>
      </c>
    </row>
    <row r="201" spans="1:41">
      <c r="A201" s="873">
        <f>'Input data'!A141</f>
        <v>2041</v>
      </c>
      <c r="B201" s="1553">
        <f>'Input data'!B141</f>
        <v>71.818612994947316</v>
      </c>
      <c r="C201" s="1552">
        <f>'Input data'!C141</f>
        <v>5833.433358340184</v>
      </c>
      <c r="D201" s="1513">
        <f>'Input data'!E141</f>
        <v>27637545.123285081</v>
      </c>
      <c r="E201" s="1510">
        <f>'Input data'!J141*C201</f>
        <v>68664.681799995087</v>
      </c>
      <c r="F201" s="1511">
        <f>'Input data'!L141</f>
        <v>96302.226923280192</v>
      </c>
      <c r="G201" s="1559">
        <f t="shared" si="171"/>
        <v>13687.941669523079</v>
      </c>
      <c r="H201" s="1511">
        <f t="shared" si="160"/>
        <v>51648.858342584819</v>
      </c>
      <c r="I201" s="1513">
        <f t="shared" si="136"/>
        <v>27637.545123285083</v>
      </c>
      <c r="J201" s="1506">
        <f t="shared" si="170"/>
        <v>0.4</v>
      </c>
      <c r="K201" s="1514">
        <f t="shared" si="162"/>
        <v>9353.9896466539758</v>
      </c>
      <c r="L201" s="1514">
        <f t="shared" si="137"/>
        <v>0</v>
      </c>
      <c r="M201" s="1513">
        <f t="shared" si="163"/>
        <v>9353.9896466539758</v>
      </c>
      <c r="N201" s="1456">
        <f t="shared" si="169"/>
        <v>0.5</v>
      </c>
      <c r="O201" s="530">
        <f t="shared" si="138"/>
        <v>751.91700000000026</v>
      </c>
      <c r="P201" s="1212">
        <f t="shared" si="166"/>
        <v>10105.906646653975</v>
      </c>
      <c r="Q201" s="1366">
        <f t="shared" si="139"/>
        <v>55230.893365453921</v>
      </c>
      <c r="R201" s="1366">
        <f t="shared" si="164"/>
        <v>41542.951695930838</v>
      </c>
      <c r="S201" s="576">
        <f t="shared" si="140"/>
        <v>1.0748954142748812</v>
      </c>
      <c r="T201" s="135" t="str">
        <f t="shared" si="141"/>
        <v>No</v>
      </c>
      <c r="U201" s="1528">
        <f t="shared" si="142"/>
        <v>1</v>
      </c>
      <c r="V201" s="1496">
        <f t="shared" si="134"/>
        <v>57653.86063179731</v>
      </c>
      <c r="W201" s="1529">
        <f t="shared" si="135"/>
        <v>0.40132370274544493</v>
      </c>
      <c r="X201" s="527">
        <f t="shared" si="143"/>
        <v>16582.52707397105</v>
      </c>
      <c r="Y201" s="1511">
        <f t="shared" si="144"/>
        <v>16553.558134366689</v>
      </c>
      <c r="Z201" s="1533">
        <f t="shared" si="145"/>
        <v>3854.8394289695575</v>
      </c>
      <c r="AA201" s="1533">
        <f t="shared" si="146"/>
        <v>0</v>
      </c>
      <c r="AB201" s="1533">
        <f t="shared" si="147"/>
        <v>20662.935994490013</v>
      </c>
      <c r="AC201" s="1533">
        <f t="shared" si="148"/>
        <v>57653.86063179731</v>
      </c>
      <c r="AD201" s="1005">
        <f t="shared" si="149"/>
        <v>2894.5854044479711</v>
      </c>
      <c r="AE201" s="1456">
        <f t="shared" si="150"/>
        <v>0.28762214519985568</v>
      </c>
      <c r="AF201" s="1506">
        <f t="shared" si="151"/>
        <v>0.28711968206404992</v>
      </c>
      <c r="AG201" s="1506">
        <f t="shared" si="152"/>
        <v>6.6861774506103644E-2</v>
      </c>
      <c r="AH201" s="1506">
        <f t="shared" si="165"/>
        <v>0</v>
      </c>
      <c r="AI201" s="1506">
        <f t="shared" si="153"/>
        <v>0.35839639822999075</v>
      </c>
      <c r="AJ201" s="1506">
        <f t="shared" si="154"/>
        <v>1</v>
      </c>
      <c r="AK201" s="1557">
        <f t="shared" si="155"/>
        <v>16582.527073971047</v>
      </c>
      <c r="AL201" s="1558">
        <f t="shared" si="156"/>
        <v>0</v>
      </c>
      <c r="AM201" s="1558">
        <f t="shared" si="157"/>
        <v>0</v>
      </c>
      <c r="AN201" s="1558">
        <f t="shared" si="158"/>
        <v>16582.527073971047</v>
      </c>
      <c r="AO201" s="1545">
        <f t="shared" si="159"/>
        <v>0</v>
      </c>
    </row>
    <row r="202" spans="1:41">
      <c r="A202" s="873">
        <f>'Input data'!A142</f>
        <v>2042</v>
      </c>
      <c r="B202" s="1553">
        <f>'Input data'!B142</f>
        <v>72.264673338395411</v>
      </c>
      <c r="C202" s="1552">
        <f>'Input data'!C142</f>
        <v>6025.8165210195993</v>
      </c>
      <c r="D202" s="1513">
        <f>'Input data'!E142</f>
        <v>24658863.928758133</v>
      </c>
      <c r="E202" s="1510">
        <f>'Input data'!J142*C202</f>
        <v>70929.202166919684</v>
      </c>
      <c r="F202" s="1511">
        <f>'Input data'!L142</f>
        <v>95588.066095677816</v>
      </c>
      <c r="G202" s="1559">
        <f t="shared" si="171"/>
        <v>13687.941669523079</v>
      </c>
      <c r="H202" s="1511">
        <f t="shared" si="160"/>
        <v>50152.906148913331</v>
      </c>
      <c r="I202" s="1513">
        <f t="shared" si="136"/>
        <v>24658.863928758132</v>
      </c>
      <c r="J202" s="1506">
        <f t="shared" si="170"/>
        <v>0.4</v>
      </c>
      <c r="K202" s="1514">
        <f t="shared" si="162"/>
        <v>8345.8482603622761</v>
      </c>
      <c r="L202" s="1514">
        <f t="shared" si="137"/>
        <v>0</v>
      </c>
      <c r="M202" s="1513">
        <f t="shared" si="163"/>
        <v>8345.8482603622761</v>
      </c>
      <c r="N202" s="1456">
        <f t="shared" si="169"/>
        <v>0.5</v>
      </c>
      <c r="O202" s="530">
        <f t="shared" si="138"/>
        <v>751.91700000000026</v>
      </c>
      <c r="P202" s="1212">
        <f t="shared" si="166"/>
        <v>9097.7652603622755</v>
      </c>
      <c r="Q202" s="1366">
        <f t="shared" si="139"/>
        <v>54743.082558074129</v>
      </c>
      <c r="R202" s="1366">
        <f t="shared" si="164"/>
        <v>41055.140888551046</v>
      </c>
      <c r="S202" s="576">
        <f t="shared" si="140"/>
        <v>1.0277206174083977</v>
      </c>
      <c r="T202" s="135" t="str">
        <f t="shared" si="141"/>
        <v>No</v>
      </c>
      <c r="U202" s="1528">
        <f t="shared" si="142"/>
        <v>1</v>
      </c>
      <c r="V202" s="1496">
        <f t="shared" si="134"/>
        <v>55640.30189485856</v>
      </c>
      <c r="W202" s="1529">
        <f t="shared" si="135"/>
        <v>0.41791581138208178</v>
      </c>
      <c r="X202" s="527">
        <f t="shared" si="143"/>
        <v>14795.318357254879</v>
      </c>
      <c r="Y202" s="1511">
        <f t="shared" si="144"/>
        <v>15543.424238262607</v>
      </c>
      <c r="Z202" s="1533">
        <f t="shared" si="145"/>
        <v>3957.1719651903718</v>
      </c>
      <c r="AA202" s="1533">
        <f t="shared" si="146"/>
        <v>0</v>
      </c>
      <c r="AB202" s="1533">
        <f t="shared" si="147"/>
        <v>21344.387334150706</v>
      </c>
      <c r="AC202" s="1533">
        <f t="shared" si="148"/>
        <v>55640.30189485856</v>
      </c>
      <c r="AD202" s="1005">
        <f t="shared" si="149"/>
        <v>1107.3766877317994</v>
      </c>
      <c r="AE202" s="1456">
        <f t="shared" si="150"/>
        <v>0.26591010209134108</v>
      </c>
      <c r="AF202" s="1506">
        <f t="shared" si="151"/>
        <v>0.27935549788414965</v>
      </c>
      <c r="AG202" s="1506">
        <f t="shared" si="152"/>
        <v>7.112060557593837E-2</v>
      </c>
      <c r="AH202" s="1506">
        <f t="shared" si="165"/>
        <v>0</v>
      </c>
      <c r="AI202" s="1506">
        <f t="shared" si="153"/>
        <v>0.38361379444857097</v>
      </c>
      <c r="AJ202" s="1506">
        <f t="shared" si="154"/>
        <v>1</v>
      </c>
      <c r="AK202" s="1557">
        <f t="shared" si="155"/>
        <v>14795.318357254877</v>
      </c>
      <c r="AL202" s="1558">
        <f t="shared" si="156"/>
        <v>0</v>
      </c>
      <c r="AM202" s="1558">
        <f t="shared" si="157"/>
        <v>0</v>
      </c>
      <c r="AN202" s="1558">
        <f t="shared" si="158"/>
        <v>14795.318357254877</v>
      </c>
      <c r="AO202" s="1545">
        <f t="shared" si="159"/>
        <v>0</v>
      </c>
    </row>
    <row r="203" spans="1:41">
      <c r="A203" s="873">
        <f>'Input data'!A143</f>
        <v>2043</v>
      </c>
      <c r="B203" s="1553">
        <f>'Input data'!B143</f>
        <v>72.713504131197794</v>
      </c>
      <c r="C203" s="1552">
        <f>'Input data'!C143</f>
        <v>6229.3040338992396</v>
      </c>
      <c r="D203" s="1513">
        <f>'Input data'!E143</f>
        <v>21680182.734231193</v>
      </c>
      <c r="E203" s="1510">
        <f>'Input data'!J143*C203</f>
        <v>73324.430579390755</v>
      </c>
      <c r="F203" s="1511">
        <f>'Input data'!L143</f>
        <v>95004.613313621943</v>
      </c>
      <c r="G203" s="1559">
        <f t="shared" si="171"/>
        <v>13687.941669523079</v>
      </c>
      <c r="H203" s="1511">
        <f t="shared" si="160"/>
        <v>48731.95516238366</v>
      </c>
      <c r="I203" s="1513">
        <f t="shared" si="136"/>
        <v>21680.182734231192</v>
      </c>
      <c r="J203" s="1506">
        <f t="shared" si="170"/>
        <v>0.4</v>
      </c>
      <c r="K203" s="1514">
        <f t="shared" si="162"/>
        <v>7337.7068740705818</v>
      </c>
      <c r="L203" s="1514">
        <f t="shared" si="137"/>
        <v>0</v>
      </c>
      <c r="M203" s="1513">
        <f t="shared" si="163"/>
        <v>7337.7068740705818</v>
      </c>
      <c r="N203" s="1456">
        <f t="shared" si="169"/>
        <v>0.5</v>
      </c>
      <c r="O203" s="530">
        <f t="shared" si="138"/>
        <v>751.91700000000026</v>
      </c>
      <c r="P203" s="1212">
        <f t="shared" si="166"/>
        <v>8089.6238740705821</v>
      </c>
      <c r="Q203" s="1366">
        <f t="shared" si="139"/>
        <v>54330.272957836161</v>
      </c>
      <c r="R203" s="1366">
        <f t="shared" si="164"/>
        <v>40642.331288313086</v>
      </c>
      <c r="S203" s="576">
        <f t="shared" si="140"/>
        <v>0.9835480048862838</v>
      </c>
      <c r="T203" s="135" t="str">
        <f t="shared" si="141"/>
        <v>Yes</v>
      </c>
      <c r="U203" s="1528">
        <f t="shared" si="142"/>
        <v>0.9835480048862838</v>
      </c>
      <c r="V203" s="1496">
        <f t="shared" si="134"/>
        <v>54362.282025308872</v>
      </c>
      <c r="W203" s="1529">
        <f t="shared" si="135"/>
        <v>0.42779323940983505</v>
      </c>
      <c r="X203" s="527">
        <f t="shared" si="143"/>
        <v>13687.941669523074</v>
      </c>
      <c r="Y203" s="1511">
        <f t="shared" si="144"/>
        <v>14543.757199486579</v>
      </c>
      <c r="Z203" s="1533">
        <f t="shared" si="145"/>
        <v>4065.4111322371223</v>
      </c>
      <c r="AA203" s="1533">
        <f t="shared" si="146"/>
        <v>0</v>
      </c>
      <c r="AB203" s="1533">
        <f t="shared" si="147"/>
        <v>22065.172024062096</v>
      </c>
      <c r="AC203" s="1533">
        <f t="shared" si="148"/>
        <v>54362.282025308872</v>
      </c>
      <c r="AD203" s="1005">
        <f t="shared" si="149"/>
        <v>0</v>
      </c>
      <c r="AE203" s="1456">
        <f t="shared" si="150"/>
        <v>0.25179115297533911</v>
      </c>
      <c r="AF203" s="1506">
        <f t="shared" si="151"/>
        <v>0.26753397130598006</v>
      </c>
      <c r="AG203" s="1506">
        <f t="shared" si="152"/>
        <v>7.4783673178849111E-2</v>
      </c>
      <c r="AH203" s="1506">
        <f t="shared" si="165"/>
        <v>0</v>
      </c>
      <c r="AI203" s="1506">
        <f t="shared" si="153"/>
        <v>0.40589120253983169</v>
      </c>
      <c r="AJ203" s="1506">
        <f t="shared" si="154"/>
        <v>1</v>
      </c>
      <c r="AK203" s="1557">
        <f t="shared" si="155"/>
        <v>13008.109640538712</v>
      </c>
      <c r="AL203" s="1558">
        <f t="shared" si="156"/>
        <v>643.83483117070909</v>
      </c>
      <c r="AM203" s="1558">
        <f t="shared" si="157"/>
        <v>35.997197813651205</v>
      </c>
      <c r="AN203" s="1558">
        <f t="shared" si="158"/>
        <v>13687.941669523072</v>
      </c>
      <c r="AO203" s="1545">
        <f t="shared" si="159"/>
        <v>0</v>
      </c>
    </row>
    <row r="204" spans="1:41">
      <c r="A204" s="873">
        <f>'Input data'!A144</f>
        <v>2044</v>
      </c>
      <c r="B204" s="1553">
        <f>'Input data'!B144</f>
        <v>73.165122580420132</v>
      </c>
      <c r="C204" s="1552">
        <f>'Input data'!C144</f>
        <v>6443.2712061240654</v>
      </c>
      <c r="D204" s="1513">
        <f>'Input data'!E144</f>
        <v>18701501.539704241</v>
      </c>
      <c r="E204" s="1510">
        <f>'Input data'!J144*C204</f>
        <v>75843.013872273834</v>
      </c>
      <c r="F204" s="1511">
        <f>'Input data'!L144</f>
        <v>94544.515411978078</v>
      </c>
      <c r="G204" s="1559">
        <f t="shared" si="171"/>
        <v>13687.941669523079</v>
      </c>
      <c r="H204" s="1511">
        <f t="shared" si="160"/>
        <v>47381.786084489009</v>
      </c>
      <c r="I204" s="1513">
        <f t="shared" si="136"/>
        <v>18701.501539704241</v>
      </c>
      <c r="J204" s="1506">
        <f t="shared" si="170"/>
        <v>0.4</v>
      </c>
      <c r="K204" s="1514">
        <f t="shared" si="162"/>
        <v>6329.565487778882</v>
      </c>
      <c r="L204" s="1514">
        <f t="shared" si="137"/>
        <v>0</v>
      </c>
      <c r="M204" s="1513">
        <f t="shared" si="163"/>
        <v>6329.565487778882</v>
      </c>
      <c r="N204" s="1456">
        <f t="shared" si="169"/>
        <v>0.5</v>
      </c>
      <c r="O204" s="530">
        <f t="shared" si="138"/>
        <v>751.91700000000026</v>
      </c>
      <c r="P204" s="1212">
        <f t="shared" si="166"/>
        <v>7081.4824877788824</v>
      </c>
      <c r="Q204" s="1366">
        <f t="shared" si="139"/>
        <v>53988.2452662332</v>
      </c>
      <c r="R204" s="1366">
        <f t="shared" si="164"/>
        <v>40300.303596710117</v>
      </c>
      <c r="S204" s="576">
        <f t="shared" si="140"/>
        <v>0.94231484831163415</v>
      </c>
      <c r="T204" s="135" t="str">
        <f t="shared" si="141"/>
        <v>Yes</v>
      </c>
      <c r="U204" s="1528">
        <f t="shared" si="142"/>
        <v>0.94231484831163415</v>
      </c>
      <c r="V204" s="1496">
        <f t="shared" si="134"/>
        <v>54244.211815267961</v>
      </c>
      <c r="W204" s="1529">
        <f t="shared" si="135"/>
        <v>0.42625744519501096</v>
      </c>
      <c r="X204" s="527">
        <f t="shared" si="143"/>
        <v>13687.941669523078</v>
      </c>
      <c r="Y204" s="1511">
        <f t="shared" si="144"/>
        <v>13553.96819024264</v>
      </c>
      <c r="Z204" s="1533">
        <f t="shared" si="145"/>
        <v>4179.2246442763708</v>
      </c>
      <c r="AA204" s="1533">
        <f t="shared" si="146"/>
        <v>0</v>
      </c>
      <c r="AB204" s="1533">
        <f t="shared" si="147"/>
        <v>22823.077311225876</v>
      </c>
      <c r="AC204" s="1533">
        <f t="shared" si="148"/>
        <v>54244.211815267961</v>
      </c>
      <c r="AD204" s="1005">
        <f t="shared" si="149"/>
        <v>0</v>
      </c>
      <c r="AE204" s="1456">
        <f t="shared" si="150"/>
        <v>0.25233921208290783</v>
      </c>
      <c r="AF204" s="1506">
        <f t="shared" si="151"/>
        <v>0.24986939134449077</v>
      </c>
      <c r="AG204" s="1506">
        <f t="shared" si="152"/>
        <v>7.7044619221475291E-2</v>
      </c>
      <c r="AH204" s="1506">
        <f t="shared" si="165"/>
        <v>0</v>
      </c>
      <c r="AI204" s="1506">
        <f t="shared" si="153"/>
        <v>0.42074677735112614</v>
      </c>
      <c r="AJ204" s="1506">
        <f t="shared" si="154"/>
        <v>1</v>
      </c>
      <c r="AK204" s="1557">
        <f t="shared" si="155"/>
        <v>11220.900923822546</v>
      </c>
      <c r="AL204" s="1558">
        <f t="shared" si="156"/>
        <v>2334.9996457501493</v>
      </c>
      <c r="AM204" s="1558">
        <f t="shared" si="157"/>
        <v>132.04109995038385</v>
      </c>
      <c r="AN204" s="1558">
        <f t="shared" si="158"/>
        <v>13687.941669523079</v>
      </c>
      <c r="AO204" s="1545">
        <f t="shared" si="159"/>
        <v>0</v>
      </c>
    </row>
    <row r="205" spans="1:41">
      <c r="A205" s="873">
        <f>'Input data'!A145</f>
        <v>2045</v>
      </c>
      <c r="B205" s="1553">
        <f>'Input data'!B145</f>
        <v>73.619545999999971</v>
      </c>
      <c r="C205" s="1552">
        <f>'Input data'!C145</f>
        <v>6671.9888838459592</v>
      </c>
      <c r="D205" s="1513">
        <f>'Input data'!E145</f>
        <v>15722820.345177298</v>
      </c>
      <c r="E205" s="1510">
        <f>'Input data'!J145*C205</f>
        <v>78535.223690759914</v>
      </c>
      <c r="F205" s="1511">
        <f>'Input data'!L145</f>
        <v>94258.044035937215</v>
      </c>
      <c r="G205" s="1559">
        <f t="shared" si="171"/>
        <v>13687.941669523079</v>
      </c>
      <c r="H205" s="1511">
        <f t="shared" si="160"/>
        <v>46131.245143160981</v>
      </c>
      <c r="I205" s="1513">
        <f t="shared" si="136"/>
        <v>15722.820345177299</v>
      </c>
      <c r="J205" s="1506">
        <f t="shared" si="170"/>
        <v>0.4</v>
      </c>
      <c r="K205" s="1514">
        <f t="shared" si="162"/>
        <v>5321.4241014871877</v>
      </c>
      <c r="L205" s="1514">
        <f t="shared" si="137"/>
        <v>0</v>
      </c>
      <c r="M205" s="1513">
        <f t="shared" si="163"/>
        <v>5321.4241014871877</v>
      </c>
      <c r="N205" s="1456">
        <f t="shared" si="169"/>
        <v>0.5</v>
      </c>
      <c r="O205" s="530">
        <f t="shared" si="138"/>
        <v>751.91700000000026</v>
      </c>
      <c r="P205" s="1212">
        <f t="shared" si="166"/>
        <v>6073.3411014871881</v>
      </c>
      <c r="Q205" s="1366">
        <f t="shared" si="139"/>
        <v>53745.845711196867</v>
      </c>
      <c r="R205" s="1366">
        <f t="shared" si="164"/>
        <v>40057.904041673784</v>
      </c>
      <c r="S205" s="576">
        <f t="shared" si="140"/>
        <v>0.9039936196731222</v>
      </c>
      <c r="T205" s="135" t="str">
        <f t="shared" si="141"/>
        <v>Yes</v>
      </c>
      <c r="U205" s="1528">
        <f t="shared" si="142"/>
        <v>0.9039936196731222</v>
      </c>
      <c r="V205" s="1496">
        <f t="shared" si="134"/>
        <v>54200.139994263431</v>
      </c>
      <c r="W205" s="1529">
        <f t="shared" si="135"/>
        <v>0.42498127827054355</v>
      </c>
      <c r="X205" s="527">
        <f t="shared" si="143"/>
        <v>13687.941669523079</v>
      </c>
      <c r="Y205" s="1511">
        <f t="shared" si="144"/>
        <v>12578.082870433069</v>
      </c>
      <c r="Z205" s="1533">
        <f t="shared" si="145"/>
        <v>4300.8842516652903</v>
      </c>
      <c r="AA205" s="1533">
        <f t="shared" si="146"/>
        <v>0</v>
      </c>
      <c r="AB205" s="1533">
        <f t="shared" si="147"/>
        <v>23633.231202641993</v>
      </c>
      <c r="AC205" s="1533">
        <f t="shared" si="148"/>
        <v>54200.139994263431</v>
      </c>
      <c r="AD205" s="1005">
        <f t="shared" si="149"/>
        <v>0</v>
      </c>
      <c r="AE205" s="1456">
        <f t="shared" si="150"/>
        <v>0.25254439695122222</v>
      </c>
      <c r="AF205" s="1506">
        <f t="shared" si="151"/>
        <v>0.2320673502275887</v>
      </c>
      <c r="AG205" s="1506">
        <f t="shared" si="152"/>
        <v>7.9351903004687779E-2</v>
      </c>
      <c r="AH205" s="1506">
        <f t="shared" si="165"/>
        <v>0</v>
      </c>
      <c r="AI205" s="1506">
        <f t="shared" si="153"/>
        <v>0.4360363498165013</v>
      </c>
      <c r="AJ205" s="1506">
        <f t="shared" si="154"/>
        <v>1</v>
      </c>
      <c r="AK205" s="1557">
        <f t="shared" si="155"/>
        <v>9433.6922071063782</v>
      </c>
      <c r="AL205" s="1558">
        <f t="shared" si="156"/>
        <v>4024.1279257371093</v>
      </c>
      <c r="AM205" s="1558">
        <f t="shared" si="157"/>
        <v>230.12153667959313</v>
      </c>
      <c r="AN205" s="1558">
        <f t="shared" si="158"/>
        <v>13687.941669523081</v>
      </c>
      <c r="AO205" s="1545">
        <f t="shared" si="159"/>
        <v>0</v>
      </c>
    </row>
    <row r="206" spans="1:41">
      <c r="A206" s="873">
        <f>'Input data'!A146</f>
        <v>2046</v>
      </c>
      <c r="B206" s="1553">
        <f>'Input data'!B146</f>
        <v>73.995362001779526</v>
      </c>
      <c r="C206" s="1552">
        <f>'Input data'!C146</f>
        <v>6912.9368583667201</v>
      </c>
      <c r="D206" s="1513">
        <f>'Input data'!E146</f>
        <v>14231175.794576555</v>
      </c>
      <c r="E206" s="1510">
        <f>'Input data'!J146*C206</f>
        <v>81371.394944378015</v>
      </c>
      <c r="F206" s="1511">
        <f>'Input data'!L146</f>
        <v>95602.570738954571</v>
      </c>
      <c r="G206" s="1559">
        <f t="shared" si="171"/>
        <v>13687.941669523079</v>
      </c>
      <c r="H206" s="1511">
        <f t="shared" si="160"/>
        <v>46358.823199564024</v>
      </c>
      <c r="I206" s="1513">
        <f t="shared" si="136"/>
        <v>14231.175794576555</v>
      </c>
      <c r="J206" s="1506">
        <f t="shared" si="170"/>
        <v>0.4</v>
      </c>
      <c r="K206" s="1514">
        <f t="shared" si="162"/>
        <v>4816.5736301241686</v>
      </c>
      <c r="L206" s="1514">
        <f t="shared" si="137"/>
        <v>0</v>
      </c>
      <c r="M206" s="1513">
        <f t="shared" si="163"/>
        <v>4816.5736301241686</v>
      </c>
      <c r="N206" s="1456">
        <f t="shared" si="169"/>
        <v>0.5</v>
      </c>
      <c r="O206" s="530">
        <f t="shared" si="138"/>
        <v>751.91700000000026</v>
      </c>
      <c r="P206" s="1212">
        <f t="shared" si="166"/>
        <v>5568.490630124169</v>
      </c>
      <c r="Q206" s="1366">
        <f t="shared" si="139"/>
        <v>54478.274238962927</v>
      </c>
      <c r="R206" s="1366">
        <f t="shared" si="164"/>
        <v>40790.332569439852</v>
      </c>
      <c r="S206" s="576">
        <f t="shared" si="140"/>
        <v>0.88791283132348142</v>
      </c>
      <c r="T206" s="135" t="str">
        <f t="shared" si="141"/>
        <v>Yes</v>
      </c>
      <c r="U206" s="1528">
        <f t="shared" si="142"/>
        <v>0.88791283132348142</v>
      </c>
      <c r="V206" s="1496">
        <f t="shared" si="134"/>
        <v>54812.23816951472</v>
      </c>
      <c r="W206" s="1529">
        <f t="shared" si="135"/>
        <v>0.42666564564271992</v>
      </c>
      <c r="X206" s="527">
        <f t="shared" si="143"/>
        <v>13687.941669523072</v>
      </c>
      <c r="Y206" s="1511">
        <f t="shared" si="144"/>
        <v>12208.540372324713</v>
      </c>
      <c r="Z206" s="1533">
        <f t="shared" si="145"/>
        <v>4429.0494038884372</v>
      </c>
      <c r="AA206" s="1533">
        <f t="shared" si="146"/>
        <v>0</v>
      </c>
      <c r="AB206" s="1533">
        <f t="shared" si="147"/>
        <v>24486.706723778501</v>
      </c>
      <c r="AC206" s="1533">
        <f t="shared" si="148"/>
        <v>54812.23816951472</v>
      </c>
      <c r="AD206" s="1005">
        <f t="shared" si="149"/>
        <v>0</v>
      </c>
      <c r="AE206" s="649">
        <f t="shared" si="150"/>
        <v>0.2497241880032548</v>
      </c>
      <c r="AF206" s="417">
        <f t="shared" si="151"/>
        <v>0.22273384156596648</v>
      </c>
      <c r="AG206" s="417">
        <f t="shared" si="152"/>
        <v>8.0804023915078335E-2</v>
      </c>
      <c r="AH206" s="417">
        <f t="shared" si="165"/>
        <v>0</v>
      </c>
      <c r="AI206" s="417">
        <f t="shared" si="153"/>
        <v>0.44673794651570042</v>
      </c>
      <c r="AJ206" s="417">
        <f t="shared" si="154"/>
        <v>1</v>
      </c>
      <c r="AK206" s="1499">
        <f t="shared" si="155"/>
        <v>8538.7054767459322</v>
      </c>
      <c r="AL206" s="1500">
        <f t="shared" si="156"/>
        <v>4867.8238857650695</v>
      </c>
      <c r="AM206" s="1500">
        <f t="shared" si="157"/>
        <v>281.41230701206928</v>
      </c>
      <c r="AN206" s="1500">
        <f t="shared" si="158"/>
        <v>13687.941669523072</v>
      </c>
      <c r="AO206" s="1186">
        <f t="shared" si="159"/>
        <v>0</v>
      </c>
    </row>
    <row r="207" spans="1:41">
      <c r="A207" s="873">
        <f>'Input data'!A147</f>
        <v>2047</v>
      </c>
      <c r="B207" s="1553">
        <f>'Input data'!B147</f>
        <v>74.373096484110363</v>
      </c>
      <c r="C207" s="1552">
        <f>'Input data'!C147</f>
        <v>7164.8581835001878</v>
      </c>
      <c r="D207" s="1513">
        <f>'Input data'!E147</f>
        <v>12739531.243975813</v>
      </c>
      <c r="E207" s="1510">
        <f>'Input data'!J147*C207</f>
        <v>84336.732262270089</v>
      </c>
      <c r="F207" s="1511">
        <f>'Input data'!L147</f>
        <v>97076.263506245901</v>
      </c>
      <c r="G207" s="1559">
        <f t="shared" si="171"/>
        <v>13687.941669523079</v>
      </c>
      <c r="H207" s="1511">
        <f t="shared" si="160"/>
        <v>46660.517663276187</v>
      </c>
      <c r="I207" s="1513">
        <f t="shared" si="136"/>
        <v>12739.531243975813</v>
      </c>
      <c r="J207" s="1506">
        <f t="shared" si="170"/>
        <v>0.4</v>
      </c>
      <c r="K207" s="1514">
        <f t="shared" si="162"/>
        <v>4311.7231587611504</v>
      </c>
      <c r="L207" s="1514">
        <f t="shared" si="137"/>
        <v>0</v>
      </c>
      <c r="M207" s="1513">
        <f t="shared" si="163"/>
        <v>4311.7231587611504</v>
      </c>
      <c r="N207" s="1456">
        <f t="shared" si="169"/>
        <v>0.5</v>
      </c>
      <c r="O207" s="530">
        <f t="shared" si="138"/>
        <v>751.91700000000026</v>
      </c>
      <c r="P207" s="1212">
        <f t="shared" si="166"/>
        <v>5063.6401587611508</v>
      </c>
      <c r="Q207" s="1366">
        <f t="shared" si="139"/>
        <v>55284.819174038115</v>
      </c>
      <c r="R207" s="1366">
        <f t="shared" si="164"/>
        <v>41596.87750451504</v>
      </c>
      <c r="S207" s="576">
        <f t="shared" si="140"/>
        <v>0.87313007321658542</v>
      </c>
      <c r="T207" s="135" t="str">
        <f t="shared" si="141"/>
        <v>Yes</v>
      </c>
      <c r="U207" s="1528">
        <f t="shared" si="142"/>
        <v>0.87313007321658542</v>
      </c>
      <c r="V207" s="1496">
        <f t="shared" si="134"/>
        <v>55479.386001730869</v>
      </c>
      <c r="W207" s="1529">
        <f t="shared" si="135"/>
        <v>0.42849689514305089</v>
      </c>
      <c r="X207" s="527">
        <f t="shared" si="143"/>
        <v>13687.941669523076</v>
      </c>
      <c r="Y207" s="1511">
        <f t="shared" si="144"/>
        <v>11849.341252550326</v>
      </c>
      <c r="Z207" s="1533">
        <f t="shared" si="145"/>
        <v>4563.0515055795049</v>
      </c>
      <c r="AA207" s="1533">
        <f t="shared" si="146"/>
        <v>0</v>
      </c>
      <c r="AB207" s="1533">
        <f t="shared" si="147"/>
        <v>25379.051574077963</v>
      </c>
      <c r="AC207" s="1533">
        <f t="shared" si="148"/>
        <v>55479.386001730869</v>
      </c>
      <c r="AD207" s="1489">
        <f t="shared" si="149"/>
        <v>0</v>
      </c>
      <c r="AE207" s="649">
        <f t="shared" si="150"/>
        <v>0.2467212176626474</v>
      </c>
      <c r="AF207" s="417">
        <f t="shared" si="151"/>
        <v>0.21358097315966412</v>
      </c>
      <c r="AG207" s="417">
        <f t="shared" si="152"/>
        <v>8.2247692961799276E-2</v>
      </c>
      <c r="AH207" s="417">
        <f t="shared" si="165"/>
        <v>0</v>
      </c>
      <c r="AI207" s="417">
        <f t="shared" si="153"/>
        <v>0.45745011621588921</v>
      </c>
      <c r="AJ207" s="417">
        <f t="shared" si="154"/>
        <v>1</v>
      </c>
      <c r="AK207" s="1499">
        <f t="shared" si="155"/>
        <v>7643.7187463854871</v>
      </c>
      <c r="AL207" s="1500">
        <f t="shared" si="156"/>
        <v>5710.6120336667109</v>
      </c>
      <c r="AM207" s="1500">
        <f t="shared" si="157"/>
        <v>333.61088947087836</v>
      </c>
      <c r="AN207" s="1500">
        <f t="shared" si="158"/>
        <v>13687.941669523076</v>
      </c>
      <c r="AO207" s="1186">
        <f t="shared" si="159"/>
        <v>0</v>
      </c>
    </row>
    <row r="208" spans="1:41">
      <c r="A208" s="873">
        <f>'Input data'!A148</f>
        <v>2048</v>
      </c>
      <c r="B208" s="1553">
        <f>'Input data'!B148</f>
        <v>74.752759240528661</v>
      </c>
      <c r="C208" s="1552">
        <f>'Input data'!C148</f>
        <v>7417.2921302498553</v>
      </c>
      <c r="D208" s="1513">
        <f>'Input data'!E148</f>
        <v>11247886.693375073</v>
      </c>
      <c r="E208" s="1510">
        <f>'Input data'!J148*C208</f>
        <v>87308.103591009291</v>
      </c>
      <c r="F208" s="1511">
        <f>'Input data'!L148</f>
        <v>98555.990284384359</v>
      </c>
      <c r="G208" s="1559">
        <f t="shared" si="171"/>
        <v>13687.941669523079</v>
      </c>
      <c r="H208" s="1511">
        <f t="shared" si="160"/>
        <v>46965.674485373034</v>
      </c>
      <c r="I208" s="1513">
        <f t="shared" si="136"/>
        <v>11247.886693375074</v>
      </c>
      <c r="J208" s="1506">
        <f t="shared" si="170"/>
        <v>0.4</v>
      </c>
      <c r="K208" s="1514">
        <f t="shared" si="162"/>
        <v>3806.8726873981327</v>
      </c>
      <c r="L208" s="1514">
        <f t="shared" si="137"/>
        <v>0</v>
      </c>
      <c r="M208" s="1513">
        <f t="shared" si="163"/>
        <v>3806.8726873981327</v>
      </c>
      <c r="N208" s="1456">
        <f t="shared" si="169"/>
        <v>0.5</v>
      </c>
      <c r="O208" s="530">
        <f t="shared" si="138"/>
        <v>751.91700000000026</v>
      </c>
      <c r="P208" s="1212">
        <f t="shared" si="166"/>
        <v>4558.7896873981326</v>
      </c>
      <c r="Q208" s="1366">
        <f t="shared" si="139"/>
        <v>56094.82646749798</v>
      </c>
      <c r="R208" s="1366">
        <f t="shared" si="164"/>
        <v>42406.884797974897</v>
      </c>
      <c r="S208" s="576">
        <f t="shared" si="140"/>
        <v>0.85937672007007415</v>
      </c>
      <c r="T208" s="135" t="str">
        <f t="shared" si="141"/>
        <v>Yes</v>
      </c>
      <c r="U208" s="1528">
        <f t="shared" si="142"/>
        <v>0.85937672007007415</v>
      </c>
      <c r="V208" s="1496">
        <f t="shared" si="134"/>
        <v>56149.105486409477</v>
      </c>
      <c r="W208" s="1529">
        <f t="shared" si="135"/>
        <v>0.43028216423587617</v>
      </c>
      <c r="X208" s="527">
        <f t="shared" si="143"/>
        <v>13687.941669523083</v>
      </c>
      <c r="Y208" s="1511">
        <f t="shared" si="144"/>
        <v>11490.625325148598</v>
      </c>
      <c r="Z208" s="1533">
        <f t="shared" si="145"/>
        <v>4697.3262811853629</v>
      </c>
      <c r="AA208" s="1533">
        <f t="shared" si="146"/>
        <v>0</v>
      </c>
      <c r="AB208" s="1533">
        <f t="shared" si="147"/>
        <v>26273.212210552436</v>
      </c>
      <c r="AC208" s="1533">
        <f t="shared" si="148"/>
        <v>56149.105486409477</v>
      </c>
      <c r="AD208" s="1489">
        <f t="shared" si="149"/>
        <v>0</v>
      </c>
      <c r="AE208" s="649">
        <f t="shared" si="150"/>
        <v>0.24377844581755909</v>
      </c>
      <c r="AF208" s="417">
        <f t="shared" si="151"/>
        <v>0.2046448509839543</v>
      </c>
      <c r="AG208" s="417">
        <f t="shared" si="152"/>
        <v>8.3658078619299109E-2</v>
      </c>
      <c r="AH208" s="417">
        <f t="shared" si="165"/>
        <v>0</v>
      </c>
      <c r="AI208" s="417">
        <f t="shared" si="153"/>
        <v>0.46791862457918754</v>
      </c>
      <c r="AJ208" s="417">
        <f t="shared" si="154"/>
        <v>1</v>
      </c>
      <c r="AK208" s="1499">
        <f t="shared" si="155"/>
        <v>6748.7320160250456</v>
      </c>
      <c r="AL208" s="1500">
        <f t="shared" si="156"/>
        <v>6552.6802397093934</v>
      </c>
      <c r="AM208" s="1500">
        <f t="shared" si="157"/>
        <v>386.52941378864398</v>
      </c>
      <c r="AN208" s="1500">
        <f t="shared" si="158"/>
        <v>13687.941669523083</v>
      </c>
      <c r="AO208" s="1186">
        <f t="shared" si="159"/>
        <v>0</v>
      </c>
    </row>
    <row r="209" spans="1:41">
      <c r="A209" s="873">
        <f>'Input data'!A149</f>
        <v>2049</v>
      </c>
      <c r="B209" s="1553">
        <f>'Input data'!B149</f>
        <v>75.134360114565098</v>
      </c>
      <c r="C209" s="1552">
        <f>'Input data'!C149</f>
        <v>7681.7478089987917</v>
      </c>
      <c r="D209" s="1513">
        <f>'Input data'!E149</f>
        <v>9756242.1427743305</v>
      </c>
      <c r="E209" s="1510">
        <f>'Input data'!J149*C209</f>
        <v>90420.981362302497</v>
      </c>
      <c r="F209" s="1511">
        <f>'Input data'!L149</f>
        <v>100177.22350507682</v>
      </c>
      <c r="G209" s="1559">
        <f t="shared" si="171"/>
        <v>13687.941669523079</v>
      </c>
      <c r="H209" s="1511">
        <f t="shared" si="160"/>
        <v>47352.028711696374</v>
      </c>
      <c r="I209" s="1513">
        <f t="shared" si="136"/>
        <v>9756.2421427743302</v>
      </c>
      <c r="J209" s="1506">
        <f t="shared" si="170"/>
        <v>0.4</v>
      </c>
      <c r="K209" s="1514">
        <f t="shared" si="162"/>
        <v>3302.0222160351141</v>
      </c>
      <c r="L209" s="1514">
        <f t="shared" si="137"/>
        <v>0</v>
      </c>
      <c r="M209" s="1513">
        <f t="shared" si="163"/>
        <v>3302.0222160351141</v>
      </c>
      <c r="N209" s="1456">
        <f t="shared" si="169"/>
        <v>0.5</v>
      </c>
      <c r="O209" s="530">
        <f t="shared" si="138"/>
        <v>751.91700000000026</v>
      </c>
      <c r="P209" s="1212">
        <f t="shared" si="166"/>
        <v>4053.9392160351144</v>
      </c>
      <c r="Q209" s="1366">
        <f t="shared" si="139"/>
        <v>56986.031165184337</v>
      </c>
      <c r="R209" s="1366">
        <f t="shared" si="164"/>
        <v>43298.089495661261</v>
      </c>
      <c r="S209" s="576">
        <f t="shared" si="140"/>
        <v>0.84678571964653071</v>
      </c>
      <c r="T209" s="135" t="str">
        <f t="shared" si="141"/>
        <v>Yes</v>
      </c>
      <c r="U209" s="1528">
        <f t="shared" si="142"/>
        <v>0.84678571964653071</v>
      </c>
      <c r="V209" s="1496">
        <f t="shared" si="134"/>
        <v>56879.134009415582</v>
      </c>
      <c r="W209" s="1529">
        <f t="shared" si="135"/>
        <v>0.43221490854622224</v>
      </c>
      <c r="X209" s="527">
        <f t="shared" si="143"/>
        <v>13687.941669523072</v>
      </c>
      <c r="Y209" s="1511">
        <f t="shared" si="144"/>
        <v>11143.240970635281</v>
      </c>
      <c r="Z209" s="1533">
        <f t="shared" si="145"/>
        <v>4837.9956617458229</v>
      </c>
      <c r="AA209" s="1533">
        <f t="shared" si="146"/>
        <v>0</v>
      </c>
      <c r="AB209" s="1533">
        <f t="shared" si="147"/>
        <v>27209.955707511406</v>
      </c>
      <c r="AC209" s="1533">
        <f t="shared" si="148"/>
        <v>56879.134009415582</v>
      </c>
      <c r="AD209" s="1489">
        <f t="shared" si="149"/>
        <v>0</v>
      </c>
      <c r="AE209" s="649">
        <f t="shared" si="150"/>
        <v>0.24064961444837074</v>
      </c>
      <c r="AF209" s="417">
        <f t="shared" si="151"/>
        <v>0.19591087601282162</v>
      </c>
      <c r="AG209" s="417">
        <f t="shared" si="152"/>
        <v>8.5057477509150492E-2</v>
      </c>
      <c r="AH209" s="417">
        <f t="shared" si="165"/>
        <v>0</v>
      </c>
      <c r="AI209" s="417">
        <f t="shared" si="153"/>
        <v>0.47838203202965712</v>
      </c>
      <c r="AJ209" s="417">
        <f t="shared" si="154"/>
        <v>1</v>
      </c>
      <c r="AK209" s="1499">
        <f t="shared" si="155"/>
        <v>5853.7452856645987</v>
      </c>
      <c r="AL209" s="1500">
        <f t="shared" si="156"/>
        <v>7393.9355233237293</v>
      </c>
      <c r="AM209" s="1500">
        <f t="shared" si="157"/>
        <v>440.26086053474455</v>
      </c>
      <c r="AN209" s="1500">
        <f t="shared" si="158"/>
        <v>13687.941669523072</v>
      </c>
      <c r="AO209" s="1186">
        <f t="shared" si="159"/>
        <v>0</v>
      </c>
    </row>
    <row r="210" spans="1:41" ht="15.75" thickBot="1">
      <c r="A210" s="172">
        <f>'Input data'!A150</f>
        <v>2050</v>
      </c>
      <c r="B210" s="664">
        <f>'Input data'!B150</f>
        <v>75.517908999999989</v>
      </c>
      <c r="C210" s="239">
        <f>'Input data'!C150</f>
        <v>7961.04333606623</v>
      </c>
      <c r="D210" s="1522">
        <f>'Input data'!E150</f>
        <v>8264597.5921735875</v>
      </c>
      <c r="E210" s="670">
        <f>'Input data'!J150*C210</f>
        <v>93708.537303406847</v>
      </c>
      <c r="F210" s="667">
        <f>'Input data'!L150</f>
        <v>101973.13489558044</v>
      </c>
      <c r="G210" s="1477">
        <f t="shared" si="171"/>
        <v>13687.941669523079</v>
      </c>
      <c r="H210" s="1520">
        <f t="shared" si="160"/>
        <v>47838.614515520399</v>
      </c>
      <c r="I210" s="1522">
        <f t="shared" si="136"/>
        <v>8264.5975921735881</v>
      </c>
      <c r="J210" s="651">
        <f t="shared" si="170"/>
        <v>0.4</v>
      </c>
      <c r="K210" s="1520">
        <f t="shared" si="162"/>
        <v>2797.1717446720959</v>
      </c>
      <c r="L210" s="1520">
        <f t="shared" si="137"/>
        <v>0</v>
      </c>
      <c r="M210" s="1522">
        <f t="shared" si="163"/>
        <v>2797.1717446720959</v>
      </c>
      <c r="N210" s="650">
        <f t="shared" si="169"/>
        <v>0.5</v>
      </c>
      <c r="O210" s="659">
        <f t="shared" si="138"/>
        <v>751.91700000000026</v>
      </c>
      <c r="P210" s="1701">
        <f t="shared" si="166"/>
        <v>3549.0887446720963</v>
      </c>
      <c r="Q210" s="1487">
        <f t="shared" si="139"/>
        <v>57977.46744037138</v>
      </c>
      <c r="R210" s="1487">
        <f t="shared" si="164"/>
        <v>44289.525770848297</v>
      </c>
      <c r="S210" s="578">
        <f t="shared" si="140"/>
        <v>0.83535655058779612</v>
      </c>
      <c r="T210" s="1105" t="str">
        <f t="shared" si="141"/>
        <v>Yes</v>
      </c>
      <c r="U210" s="1530">
        <f t="shared" si="142"/>
        <v>0.83535655058779612</v>
      </c>
      <c r="V210" s="1497">
        <f t="shared" si="134"/>
        <v>57683.609124732153</v>
      </c>
      <c r="W210" s="1531">
        <f t="shared" si="135"/>
        <v>0.43432543106770582</v>
      </c>
      <c r="X210" s="670">
        <f t="shared" si="143"/>
        <v>13687.941669523083</v>
      </c>
      <c r="Y210" s="1520">
        <f t="shared" si="144"/>
        <v>10809.844519269725</v>
      </c>
      <c r="Z210" s="1534">
        <f t="shared" si="145"/>
        <v>4986.5586609286947</v>
      </c>
      <c r="AA210" s="1534">
        <f t="shared" si="146"/>
        <v>0</v>
      </c>
      <c r="AB210" s="1534">
        <f t="shared" si="147"/>
        <v>28199.26427501065</v>
      </c>
      <c r="AC210" s="1534">
        <f t="shared" si="148"/>
        <v>57683.609124732153</v>
      </c>
      <c r="AD210" s="1490">
        <f t="shared" si="149"/>
        <v>0</v>
      </c>
      <c r="AE210" s="650">
        <f t="shared" si="150"/>
        <v>0.23729343356316285</v>
      </c>
      <c r="AF210" s="651">
        <f t="shared" si="151"/>
        <v>0.1873988934342693</v>
      </c>
      <c r="AG210" s="651">
        <f t="shared" si="152"/>
        <v>8.6446717474733759E-2</v>
      </c>
      <c r="AH210" s="651">
        <f t="shared" si="165"/>
        <v>0</v>
      </c>
      <c r="AI210" s="651">
        <f>AB210/AC210</f>
        <v>0.4888609555278341</v>
      </c>
      <c r="AJ210" s="651">
        <f t="shared" si="154"/>
        <v>1</v>
      </c>
      <c r="AK210" s="1501">
        <f t="shared" si="155"/>
        <v>4958.7585553041527</v>
      </c>
      <c r="AL210" s="1502">
        <f t="shared" si="156"/>
        <v>8234.3782491355032</v>
      </c>
      <c r="AM210" s="1502">
        <f t="shared" si="157"/>
        <v>494.80486508342585</v>
      </c>
      <c r="AN210" s="1502">
        <f t="shared" si="158"/>
        <v>13687.941669523081</v>
      </c>
      <c r="AO210" s="1187">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6" t="s">
        <v>545</v>
      </c>
      <c r="K4" s="1935" t="s">
        <v>546</v>
      </c>
      <c r="L4" s="1935" t="s">
        <v>547</v>
      </c>
      <c r="M4" s="1935" t="s">
        <v>548</v>
      </c>
      <c r="N4" s="1935" t="s">
        <v>498</v>
      </c>
      <c r="O4" s="1935"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6" t="s">
        <v>355</v>
      </c>
      <c r="K5" s="1935"/>
      <c r="L5" s="1935"/>
      <c r="M5" s="1935"/>
      <c r="N5" s="1935"/>
      <c r="O5" s="1935"/>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7"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7"/>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7"/>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8"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8"/>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8"/>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8"/>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8"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8"/>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8"/>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8"/>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3186.4145045894702</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9" t="s">
        <v>392</v>
      </c>
      <c r="B33" s="1939"/>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27.460951567532778</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11.77088647148488</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0"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0"/>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0"/>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0"/>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0"/>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6"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729</v>
      </c>
      <c r="X16" s="213" t="s">
        <v>726</v>
      </c>
      <c r="Y16" s="214" t="s">
        <v>22</v>
      </c>
      <c r="Z16" s="214" t="s">
        <v>236</v>
      </c>
      <c r="AA16" s="215" t="s">
        <v>237</v>
      </c>
      <c r="AB16" s="215" t="s">
        <v>238</v>
      </c>
      <c r="AC16" s="215" t="s">
        <v>239</v>
      </c>
      <c r="AD16" s="215" t="s">
        <v>240</v>
      </c>
      <c r="AE16" s="215" t="s">
        <v>241</v>
      </c>
      <c r="AF16" s="221" t="s">
        <v>300</v>
      </c>
      <c r="AG16" s="1747"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67"/>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1970.46239232004</v>
      </c>
      <c r="Y31" s="907">
        <f>Parameters!S132</f>
        <v>0.71500000000000008</v>
      </c>
      <c r="Z31" s="907">
        <f t="shared" si="9"/>
        <v>0.4</v>
      </c>
      <c r="AA31" s="906">
        <f t="shared" si="10"/>
        <v>281.77612210176579</v>
      </c>
      <c r="AB31" s="906">
        <f t="shared" si="11"/>
        <v>281.77612210176579</v>
      </c>
      <c r="AC31" s="286">
        <f t="shared" si="12"/>
        <v>0</v>
      </c>
      <c r="AD31" s="906">
        <f t="shared" si="13"/>
        <v>281.77612210176579</v>
      </c>
      <c r="AE31" s="906">
        <f t="shared" si="14"/>
        <v>0</v>
      </c>
      <c r="AF31" s="1072">
        <f t="shared" si="15"/>
        <v>0</v>
      </c>
      <c r="AG31" s="1448">
        <f t="shared" si="16"/>
        <v>0.13527885904981399</v>
      </c>
      <c r="AH31" s="914">
        <f>'Baseline data (from input)'!AS17*AG31</f>
        <v>1970.46239232004</v>
      </c>
      <c r="AI31" s="907">
        <f>Parameters!S132</f>
        <v>0.71500000000000008</v>
      </c>
      <c r="AJ31" s="907">
        <f t="shared" si="17"/>
        <v>0.4</v>
      </c>
      <c r="AK31" s="906">
        <f t="shared" si="18"/>
        <v>281.77612210176579</v>
      </c>
      <c r="AL31" s="906">
        <f t="shared" si="19"/>
        <v>281.77612210176579</v>
      </c>
      <c r="AM31" s="286">
        <f t="shared" si="20"/>
        <v>0</v>
      </c>
      <c r="AN31" s="906">
        <f t="shared" si="21"/>
        <v>281.77612210176579</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2092.1952553485125</v>
      </c>
      <c r="Y32" s="907">
        <f>Parameters!S133</f>
        <v>0.71500000000000008</v>
      </c>
      <c r="Z32" s="907">
        <f t="shared" si="9"/>
        <v>0.4</v>
      </c>
      <c r="AA32" s="906">
        <f t="shared" si="10"/>
        <v>299.18392151483738</v>
      </c>
      <c r="AB32" s="906">
        <f t="shared" si="11"/>
        <v>299.18392151483738</v>
      </c>
      <c r="AC32" s="286">
        <f t="shared" si="12"/>
        <v>0</v>
      </c>
      <c r="AD32" s="906">
        <f t="shared" si="13"/>
        <v>567.21765997974296</v>
      </c>
      <c r="AE32" s="906">
        <f t="shared" si="14"/>
        <v>13.742383636860195</v>
      </c>
      <c r="AF32" s="1072">
        <f t="shared" si="15"/>
        <v>9.1615890912401294</v>
      </c>
      <c r="AG32" s="1448">
        <f t="shared" si="16"/>
        <v>0.13527885904981399</v>
      </c>
      <c r="AH32" s="914">
        <f>'Baseline data (from input)'!AS18*AG32</f>
        <v>2092.1952553485125</v>
      </c>
      <c r="AI32" s="907">
        <f>Parameters!S133</f>
        <v>0.71500000000000008</v>
      </c>
      <c r="AJ32" s="907">
        <f t="shared" si="17"/>
        <v>0.4</v>
      </c>
      <c r="AK32" s="906">
        <f t="shared" si="18"/>
        <v>299.18392151483738</v>
      </c>
      <c r="AL32" s="906">
        <f t="shared" si="19"/>
        <v>299.18392151483738</v>
      </c>
      <c r="AM32" s="286">
        <f t="shared" si="20"/>
        <v>0</v>
      </c>
      <c r="AN32" s="906">
        <f t="shared" si="21"/>
        <v>567.21765997974296</v>
      </c>
      <c r="AO32" s="906">
        <f t="shared" si="22"/>
        <v>13.742383636860195</v>
      </c>
      <c r="AP32" s="1072">
        <f t="shared" si="23"/>
        <v>9.1615890912401294</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9.1615890912401294</v>
      </c>
      <c r="BD32" s="1080">
        <f t="shared" si="33"/>
        <v>0</v>
      </c>
      <c r="BE32" s="301">
        <f t="shared" si="34"/>
        <v>49.146125664345902</v>
      </c>
      <c r="BF32" s="104">
        <v>0</v>
      </c>
      <c r="BG32" s="302">
        <f t="shared" si="35"/>
        <v>49.146125664345902</v>
      </c>
      <c r="BI32" s="300">
        <f t="shared" si="36"/>
        <v>39.984536573105771</v>
      </c>
      <c r="BJ32" s="301">
        <f t="shared" si="37"/>
        <v>9.1615890912401294</v>
      </c>
      <c r="BK32" s="1080">
        <f t="shared" si="38"/>
        <v>0</v>
      </c>
      <c r="BL32" s="301">
        <f t="shared" si="39"/>
        <v>49.146125664345902</v>
      </c>
      <c r="BM32" s="104">
        <v>0</v>
      </c>
      <c r="BN32" s="302">
        <f t="shared" si="40"/>
        <v>49.146125664345902</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2246.4656321840534</v>
      </c>
      <c r="Y33" s="907">
        <f>Parameters!S134</f>
        <v>0.71500000000000008</v>
      </c>
      <c r="Z33" s="907">
        <f t="shared" si="9"/>
        <v>0.4</v>
      </c>
      <c r="AA33" s="906">
        <f t="shared" si="10"/>
        <v>321.24458540231973</v>
      </c>
      <c r="AB33" s="906">
        <f t="shared" si="11"/>
        <v>321.24458540231973</v>
      </c>
      <c r="AC33" s="286">
        <f t="shared" si="12"/>
        <v>0</v>
      </c>
      <c r="AD33" s="906">
        <f t="shared" si="13"/>
        <v>860.79871367149235</v>
      </c>
      <c r="AE33" s="906">
        <f t="shared" si="14"/>
        <v>27.663531710570378</v>
      </c>
      <c r="AF33" s="1072">
        <f t="shared" si="15"/>
        <v>18.442354473713586</v>
      </c>
      <c r="AG33" s="1448">
        <f t="shared" si="16"/>
        <v>0.13527885904981399</v>
      </c>
      <c r="AH33" s="914">
        <f>'Baseline data (from input)'!AS19*AG33</f>
        <v>2246.4656321840534</v>
      </c>
      <c r="AI33" s="907">
        <f>Parameters!S134</f>
        <v>0.71500000000000008</v>
      </c>
      <c r="AJ33" s="907">
        <f t="shared" si="17"/>
        <v>0.4</v>
      </c>
      <c r="AK33" s="906">
        <f t="shared" si="18"/>
        <v>321.24458540231973</v>
      </c>
      <c r="AL33" s="906">
        <f t="shared" si="19"/>
        <v>321.24458540231973</v>
      </c>
      <c r="AM33" s="286">
        <f t="shared" si="20"/>
        <v>0</v>
      </c>
      <c r="AN33" s="906">
        <f t="shared" si="21"/>
        <v>860.79871367149235</v>
      </c>
      <c r="AO33" s="906">
        <f t="shared" si="22"/>
        <v>27.663531710570378</v>
      </c>
      <c r="AP33" s="1072">
        <f t="shared" si="23"/>
        <v>18.442354473713586</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18.442354473713586</v>
      </c>
      <c r="BD33" s="1080">
        <f t="shared" si="33"/>
        <v>0</v>
      </c>
      <c r="BE33" s="301">
        <f t="shared" si="34"/>
        <v>61.677345356371418</v>
      </c>
      <c r="BF33" s="104">
        <v>0</v>
      </c>
      <c r="BG33" s="302">
        <f t="shared" si="35"/>
        <v>61.677345356371418</v>
      </c>
      <c r="BI33" s="300">
        <f t="shared" si="36"/>
        <v>43.234990882657833</v>
      </c>
      <c r="BJ33" s="301">
        <f t="shared" si="37"/>
        <v>18.442354473713586</v>
      </c>
      <c r="BK33" s="1080">
        <f t="shared" si="38"/>
        <v>0</v>
      </c>
      <c r="BL33" s="301">
        <f t="shared" si="39"/>
        <v>61.677345356371418</v>
      </c>
      <c r="BM33" s="104">
        <v>0</v>
      </c>
      <c r="BN33" s="302">
        <f t="shared" si="40"/>
        <v>61.677345356371418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2424.8300986485874</v>
      </c>
      <c r="Y34" s="907">
        <f>Parameters!S135</f>
        <v>0.71500000000000008</v>
      </c>
      <c r="Z34" s="907">
        <f t="shared" si="9"/>
        <v>0.4</v>
      </c>
      <c r="AA34" s="906">
        <f t="shared" si="10"/>
        <v>346.75070410674806</v>
      </c>
      <c r="AB34" s="906">
        <f t="shared" si="11"/>
        <v>346.75070410674806</v>
      </c>
      <c r="AC34" s="286">
        <f t="shared" si="12"/>
        <v>0</v>
      </c>
      <c r="AD34" s="906">
        <f t="shared" si="13"/>
        <v>1165.5677691234366</v>
      </c>
      <c r="AE34" s="906">
        <f t="shared" si="14"/>
        <v>41.981648654803777</v>
      </c>
      <c r="AF34" s="1072">
        <f t="shared" si="15"/>
        <v>27.987765769869185</v>
      </c>
      <c r="AG34" s="1448">
        <f t="shared" si="16"/>
        <v>0.13527885904981399</v>
      </c>
      <c r="AH34" s="914">
        <f>'Baseline data (from input)'!AS20*AG34</f>
        <v>2424.8300986485874</v>
      </c>
      <c r="AI34" s="907">
        <f>Parameters!S135</f>
        <v>0.71500000000000008</v>
      </c>
      <c r="AJ34" s="907">
        <f t="shared" si="17"/>
        <v>0.4</v>
      </c>
      <c r="AK34" s="906">
        <f t="shared" si="18"/>
        <v>346.75070410674806</v>
      </c>
      <c r="AL34" s="906">
        <f t="shared" si="19"/>
        <v>346.75070410674806</v>
      </c>
      <c r="AM34" s="286">
        <f t="shared" si="20"/>
        <v>0</v>
      </c>
      <c r="AN34" s="906">
        <f t="shared" si="21"/>
        <v>1165.5677691234366</v>
      </c>
      <c r="AO34" s="906">
        <f t="shared" si="22"/>
        <v>41.981648654803777</v>
      </c>
      <c r="AP34" s="1072">
        <f t="shared" si="23"/>
        <v>27.987765769869185</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27.987765769869185</v>
      </c>
      <c r="BD34" s="1080">
        <f t="shared" si="33"/>
        <v>0</v>
      </c>
      <c r="BE34" s="301">
        <f t="shared" si="34"/>
        <v>74.451152867237596</v>
      </c>
      <c r="BF34" s="104">
        <v>0</v>
      </c>
      <c r="BG34" s="302">
        <f t="shared" si="35"/>
        <v>74.451152867237596</v>
      </c>
      <c r="BI34" s="300">
        <f t="shared" si="36"/>
        <v>46.463387097368418</v>
      </c>
      <c r="BJ34" s="301">
        <f t="shared" si="37"/>
        <v>27.987765769869185</v>
      </c>
      <c r="BK34" s="1080">
        <f t="shared" si="38"/>
        <v>0</v>
      </c>
      <c r="BL34" s="301">
        <f t="shared" si="39"/>
        <v>74.451152867237596</v>
      </c>
      <c r="BM34" s="104">
        <v>0</v>
      </c>
      <c r="BN34" s="302">
        <f t="shared" si="40"/>
        <v>74.451152867237596</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2573.2966460499492</v>
      </c>
      <c r="Y35" s="907">
        <f>Parameters!S136</f>
        <v>0.71500000000000008</v>
      </c>
      <c r="Z35" s="907">
        <f t="shared" si="9"/>
        <v>0.4</v>
      </c>
      <c r="AA35" s="906">
        <f t="shared" si="10"/>
        <v>367.98142038514283</v>
      </c>
      <c r="AB35" s="906">
        <f t="shared" si="11"/>
        <v>367.98142038514283</v>
      </c>
      <c r="AC35" s="286">
        <f t="shared" si="12"/>
        <v>0</v>
      </c>
      <c r="AD35" s="906">
        <f t="shared" si="13"/>
        <v>1476.7037786250105</v>
      </c>
      <c r="AE35" s="906">
        <f t="shared" si="14"/>
        <v>56.845410883568903</v>
      </c>
      <c r="AF35" s="1072">
        <f t="shared" si="15"/>
        <v>37.896940589045933</v>
      </c>
      <c r="AG35" s="1448">
        <f t="shared" si="16"/>
        <v>0.13527885904981399</v>
      </c>
      <c r="AH35" s="914">
        <f>'Baseline data (from input)'!AS21*AG35</f>
        <v>2573.2966460499492</v>
      </c>
      <c r="AI35" s="907">
        <f>Parameters!S136</f>
        <v>0.71500000000000008</v>
      </c>
      <c r="AJ35" s="907">
        <f t="shared" si="17"/>
        <v>0.4</v>
      </c>
      <c r="AK35" s="906">
        <f t="shared" si="18"/>
        <v>367.98142038514283</v>
      </c>
      <c r="AL35" s="906">
        <f t="shared" si="19"/>
        <v>367.98142038514283</v>
      </c>
      <c r="AM35" s="286">
        <f t="shared" si="20"/>
        <v>0</v>
      </c>
      <c r="AN35" s="906">
        <f t="shared" si="21"/>
        <v>1476.7037786250105</v>
      </c>
      <c r="AO35" s="906">
        <f t="shared" si="22"/>
        <v>56.845410883568903</v>
      </c>
      <c r="AP35" s="1072">
        <f t="shared" si="23"/>
        <v>37.896940589045933</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37.896940589045933</v>
      </c>
      <c r="BD35" s="1080">
        <f t="shared" si="33"/>
        <v>0</v>
      </c>
      <c r="BE35" s="301">
        <f t="shared" si="34"/>
        <v>87.567741592263303</v>
      </c>
      <c r="BF35" s="104">
        <v>0</v>
      </c>
      <c r="BG35" s="302">
        <f t="shared" si="35"/>
        <v>87.567741592263303</v>
      </c>
      <c r="BI35" s="300">
        <f t="shared" si="36"/>
        <v>49.670801003217377</v>
      </c>
      <c r="BJ35" s="301">
        <f t="shared" si="37"/>
        <v>37.896940589045933</v>
      </c>
      <c r="BK35" s="1080">
        <f t="shared" si="38"/>
        <v>0</v>
      </c>
      <c r="BL35" s="301">
        <f t="shared" si="39"/>
        <v>87.567741592263303</v>
      </c>
      <c r="BM35" s="104">
        <v>0</v>
      </c>
      <c r="BN35" s="302">
        <f t="shared" si="40"/>
        <v>87.567741592263303</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2687.507483826018</v>
      </c>
      <c r="Y36" s="907">
        <f>Parameters!S137</f>
        <v>0.71500000000000008</v>
      </c>
      <c r="Z36" s="907">
        <f t="shared" si="9"/>
        <v>0.4</v>
      </c>
      <c r="AA36" s="906">
        <f t="shared" si="10"/>
        <v>384.3135701871206</v>
      </c>
      <c r="AB36" s="906">
        <f t="shared" si="11"/>
        <v>384.3135701871206</v>
      </c>
      <c r="AC36" s="286">
        <f t="shared" si="12"/>
        <v>0</v>
      </c>
      <c r="AD36" s="906">
        <f t="shared" si="13"/>
        <v>1788.9976556866191</v>
      </c>
      <c r="AE36" s="906">
        <f t="shared" si="14"/>
        <v>72.019693125511978</v>
      </c>
      <c r="AF36" s="1072">
        <f t="shared" si="15"/>
        <v>48.013128750341316</v>
      </c>
      <c r="AG36" s="1448">
        <f t="shared" si="16"/>
        <v>0.13527885904981399</v>
      </c>
      <c r="AH36" s="914">
        <f>'Baseline data (from input)'!AS22*AG36</f>
        <v>2687.507483826018</v>
      </c>
      <c r="AI36" s="907">
        <f>Parameters!S137</f>
        <v>0.71500000000000008</v>
      </c>
      <c r="AJ36" s="907">
        <f t="shared" si="17"/>
        <v>0.4</v>
      </c>
      <c r="AK36" s="906">
        <f t="shared" si="18"/>
        <v>384.3135701871206</v>
      </c>
      <c r="AL36" s="906">
        <f t="shared" si="19"/>
        <v>384.3135701871206</v>
      </c>
      <c r="AM36" s="286">
        <f t="shared" si="20"/>
        <v>0</v>
      </c>
      <c r="AN36" s="906">
        <f t="shared" si="21"/>
        <v>1788.9976556866191</v>
      </c>
      <c r="AO36" s="906">
        <f t="shared" si="22"/>
        <v>72.019693125511978</v>
      </c>
      <c r="AP36" s="1072">
        <f t="shared" si="23"/>
        <v>48.013128750341316</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48.013128750341316</v>
      </c>
      <c r="BD36" s="1080">
        <f t="shared" si="33"/>
        <v>0</v>
      </c>
      <c r="BE36" s="301">
        <f t="shared" si="34"/>
        <v>100.87138466982449</v>
      </c>
      <c r="BF36" s="104">
        <v>0</v>
      </c>
      <c r="BG36" s="302">
        <f t="shared" si="35"/>
        <v>100.87138466982449</v>
      </c>
      <c r="BI36" s="300">
        <f t="shared" si="36"/>
        <v>52.858255919483177</v>
      </c>
      <c r="BJ36" s="301">
        <f t="shared" si="37"/>
        <v>48.013128750341316</v>
      </c>
      <c r="BK36" s="1080">
        <f t="shared" si="38"/>
        <v>0</v>
      </c>
      <c r="BL36" s="301">
        <f t="shared" si="39"/>
        <v>100.87138466982449</v>
      </c>
      <c r="BM36" s="104">
        <v>0</v>
      </c>
      <c r="BN36" s="302">
        <f t="shared" si="40"/>
        <v>100.87138466982449</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2880.9160008196159</v>
      </c>
      <c r="Y37" s="907">
        <f>Parameters!S138</f>
        <v>0.71500000000000008</v>
      </c>
      <c r="Z37" s="907">
        <f t="shared" si="9"/>
        <v>0.4</v>
      </c>
      <c r="AA37" s="906">
        <f t="shared" si="10"/>
        <v>411.97098811720514</v>
      </c>
      <c r="AB37" s="906">
        <f t="shared" si="11"/>
        <v>411.97098811720514</v>
      </c>
      <c r="AC37" s="286">
        <f t="shared" si="12"/>
        <v>0</v>
      </c>
      <c r="AD37" s="906">
        <f t="shared" si="13"/>
        <v>2113.7181985691145</v>
      </c>
      <c r="AE37" s="906">
        <f t="shared" si="14"/>
        <v>87.250445234709886</v>
      </c>
      <c r="AF37" s="1072">
        <f t="shared" si="15"/>
        <v>58.166963489806591</v>
      </c>
      <c r="AG37" s="1448">
        <f t="shared" si="16"/>
        <v>0.13527885904981399</v>
      </c>
      <c r="AH37" s="914">
        <f>'Baseline data (from input)'!AS23*AG37</f>
        <v>2880.9160008196159</v>
      </c>
      <c r="AI37" s="907">
        <f>Parameters!S138</f>
        <v>0.71500000000000008</v>
      </c>
      <c r="AJ37" s="907">
        <f t="shared" si="17"/>
        <v>0.4</v>
      </c>
      <c r="AK37" s="906">
        <f t="shared" si="18"/>
        <v>411.97098811720514</v>
      </c>
      <c r="AL37" s="906">
        <f t="shared" si="19"/>
        <v>411.97098811720514</v>
      </c>
      <c r="AM37" s="286">
        <f t="shared" si="20"/>
        <v>0</v>
      </c>
      <c r="AN37" s="906">
        <f t="shared" si="21"/>
        <v>2113.7181985691145</v>
      </c>
      <c r="AO37" s="906">
        <f t="shared" si="22"/>
        <v>87.250445234709886</v>
      </c>
      <c r="AP37" s="1072">
        <f t="shared" si="23"/>
        <v>58.166963489806591</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58.166963489806591</v>
      </c>
      <c r="BD37" s="1080">
        <f t="shared" si="33"/>
        <v>0</v>
      </c>
      <c r="BE37" s="301">
        <f t="shared" si="34"/>
        <v>114.23349555420333</v>
      </c>
      <c r="BF37" s="104">
        <v>0</v>
      </c>
      <c r="BG37" s="302">
        <f t="shared" si="35"/>
        <v>114.23349555420333</v>
      </c>
      <c r="BI37" s="300">
        <f t="shared" si="36"/>
        <v>56.066532064396746</v>
      </c>
      <c r="BJ37" s="301">
        <f t="shared" si="37"/>
        <v>58.166963489806591</v>
      </c>
      <c r="BK37" s="1080">
        <f t="shared" si="38"/>
        <v>0</v>
      </c>
      <c r="BL37" s="301">
        <f t="shared" si="39"/>
        <v>114.23349555420333</v>
      </c>
      <c r="BM37" s="104">
        <v>0</v>
      </c>
      <c r="BN37" s="302">
        <f t="shared" si="40"/>
        <v>114.23349555420333</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3000.5732570513542</v>
      </c>
      <c r="Y38" s="907">
        <f>Parameters!S139</f>
        <v>0.71500000000000008</v>
      </c>
      <c r="Z38" s="907">
        <f t="shared" si="9"/>
        <v>0.4</v>
      </c>
      <c r="AA38" s="906">
        <f t="shared" si="10"/>
        <v>429.08197575834373</v>
      </c>
      <c r="AB38" s="906">
        <f t="shared" si="11"/>
        <v>429.08197575834373</v>
      </c>
      <c r="AC38" s="286">
        <f t="shared" si="12"/>
        <v>0</v>
      </c>
      <c r="AD38" s="906">
        <f t="shared" si="13"/>
        <v>2439.7129213399285</v>
      </c>
      <c r="AE38" s="906">
        <f t="shared" si="14"/>
        <v>103.08725298752977</v>
      </c>
      <c r="AF38" s="1072">
        <f t="shared" si="15"/>
        <v>68.724835325019839</v>
      </c>
      <c r="AG38" s="1448">
        <f t="shared" si="16"/>
        <v>0.13527885904981399</v>
      </c>
      <c r="AH38" s="914">
        <f>'Baseline data (from input)'!AS24*AG38</f>
        <v>3000.5732570513542</v>
      </c>
      <c r="AI38" s="907">
        <f>Parameters!S139</f>
        <v>0.71500000000000008</v>
      </c>
      <c r="AJ38" s="907">
        <f t="shared" si="17"/>
        <v>0.4</v>
      </c>
      <c r="AK38" s="906">
        <f t="shared" si="18"/>
        <v>429.08197575834373</v>
      </c>
      <c r="AL38" s="906">
        <f t="shared" si="19"/>
        <v>429.08197575834373</v>
      </c>
      <c r="AM38" s="286">
        <f t="shared" si="20"/>
        <v>0</v>
      </c>
      <c r="AN38" s="906">
        <f t="shared" si="21"/>
        <v>2439.7129213399285</v>
      </c>
      <c r="AO38" s="906">
        <f t="shared" si="22"/>
        <v>103.08725298752977</v>
      </c>
      <c r="AP38" s="1072">
        <f t="shared" si="23"/>
        <v>68.724835325019839</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68.724835325019839</v>
      </c>
      <c r="BD38" s="1080">
        <f t="shared" si="33"/>
        <v>0</v>
      </c>
      <c r="BE38" s="301">
        <f t="shared" si="34"/>
        <v>128.02131193052611</v>
      </c>
      <c r="BF38" s="104">
        <v>0</v>
      </c>
      <c r="BG38" s="302">
        <f t="shared" si="35"/>
        <v>128.02131193052611</v>
      </c>
      <c r="BI38" s="300">
        <f t="shared" si="36"/>
        <v>59.296476605506278</v>
      </c>
      <c r="BJ38" s="301">
        <f t="shared" si="37"/>
        <v>68.724835325019839</v>
      </c>
      <c r="BK38" s="1080">
        <f t="shared" si="38"/>
        <v>0</v>
      </c>
      <c r="BL38" s="301">
        <f t="shared" si="39"/>
        <v>128.02131193052611</v>
      </c>
      <c r="BM38" s="104">
        <v>0</v>
      </c>
      <c r="BN38" s="302">
        <f t="shared" si="40"/>
        <v>128.02131193052611</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3142.0752091528507</v>
      </c>
      <c r="Y39" s="907">
        <f>Parameters!S140</f>
        <v>0.71500000000000008</v>
      </c>
      <c r="Z39" s="907">
        <f t="shared" si="9"/>
        <v>0.4</v>
      </c>
      <c r="AA39" s="906">
        <f t="shared" si="10"/>
        <v>449.31675490885772</v>
      </c>
      <c r="AB39" s="906">
        <f t="shared" si="11"/>
        <v>449.31675490885772</v>
      </c>
      <c r="AC39" s="286">
        <f t="shared" si="12"/>
        <v>0</v>
      </c>
      <c r="AD39" s="906">
        <f t="shared" si="13"/>
        <v>2770.0434730219936</v>
      </c>
      <c r="AE39" s="906">
        <f t="shared" si="14"/>
        <v>118.98620322679255</v>
      </c>
      <c r="AF39" s="1072">
        <f t="shared" si="15"/>
        <v>79.324135484528369</v>
      </c>
      <c r="AG39" s="1448">
        <f t="shared" si="16"/>
        <v>0.13527885904981399</v>
      </c>
      <c r="AH39" s="914">
        <f>'Baseline data (from input)'!AS25*AG39</f>
        <v>3142.0752091528507</v>
      </c>
      <c r="AI39" s="907">
        <f>Parameters!S140</f>
        <v>0.71500000000000008</v>
      </c>
      <c r="AJ39" s="907">
        <f t="shared" si="17"/>
        <v>0.4</v>
      </c>
      <c r="AK39" s="906">
        <f t="shared" si="18"/>
        <v>449.31675490885772</v>
      </c>
      <c r="AL39" s="906">
        <f t="shared" si="19"/>
        <v>449.31675490885772</v>
      </c>
      <c r="AM39" s="286">
        <f t="shared" si="20"/>
        <v>0</v>
      </c>
      <c r="AN39" s="906">
        <f t="shared" si="21"/>
        <v>2770.0434730219936</v>
      </c>
      <c r="AO39" s="906">
        <f t="shared" si="22"/>
        <v>118.98620322679255</v>
      </c>
      <c r="AP39" s="1072">
        <f t="shared" si="23"/>
        <v>79.324135484528369</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79.324135484528369</v>
      </c>
      <c r="BD39" s="1080">
        <f t="shared" si="33"/>
        <v>0</v>
      </c>
      <c r="BE39" s="301">
        <f t="shared" si="34"/>
        <v>141.87246461898354</v>
      </c>
      <c r="BF39" s="104">
        <v>0</v>
      </c>
      <c r="BG39" s="302">
        <f t="shared" si="35"/>
        <v>141.87246461898354</v>
      </c>
      <c r="BI39" s="300">
        <f t="shared" si="36"/>
        <v>62.548329134455173</v>
      </c>
      <c r="BJ39" s="301">
        <f t="shared" si="37"/>
        <v>79.324135484528369</v>
      </c>
      <c r="BK39" s="1080">
        <f t="shared" si="38"/>
        <v>0</v>
      </c>
      <c r="BL39" s="301">
        <f t="shared" si="39"/>
        <v>141.87246461898354</v>
      </c>
      <c r="BM39" s="104">
        <v>0</v>
      </c>
      <c r="BN39" s="302">
        <f t="shared" si="40"/>
        <v>141.87246461898354</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3306.9924979579037</v>
      </c>
      <c r="Y40" s="907">
        <f>Parameters!S141</f>
        <v>0.71500000000000008</v>
      </c>
      <c r="Z40" s="907">
        <f t="shared" si="9"/>
        <v>0.4</v>
      </c>
      <c r="AA40" s="906">
        <f t="shared" si="10"/>
        <v>472.89992720798028</v>
      </c>
      <c r="AB40" s="906">
        <f t="shared" si="11"/>
        <v>472.89992720798028</v>
      </c>
      <c r="AC40" s="286">
        <f t="shared" si="12"/>
        <v>0</v>
      </c>
      <c r="AD40" s="906">
        <f t="shared" si="13"/>
        <v>3107.8467858926506</v>
      </c>
      <c r="AE40" s="906">
        <f t="shared" si="14"/>
        <v>135.0966143373235</v>
      </c>
      <c r="AF40" s="1072">
        <f t="shared" si="15"/>
        <v>90.064409558215672</v>
      </c>
      <c r="AG40" s="1448">
        <f t="shared" si="16"/>
        <v>0.13527885904981399</v>
      </c>
      <c r="AH40" s="914">
        <f>'Baseline data (from input)'!AS26*AG40</f>
        <v>3306.9924979579037</v>
      </c>
      <c r="AI40" s="907">
        <f>Parameters!S141</f>
        <v>0.71500000000000008</v>
      </c>
      <c r="AJ40" s="907">
        <f t="shared" si="17"/>
        <v>0.4</v>
      </c>
      <c r="AK40" s="906">
        <f t="shared" si="18"/>
        <v>472.89992720798028</v>
      </c>
      <c r="AL40" s="906">
        <f t="shared" si="19"/>
        <v>472.89992720798028</v>
      </c>
      <c r="AM40" s="286">
        <f t="shared" si="20"/>
        <v>0</v>
      </c>
      <c r="AN40" s="906">
        <f t="shared" si="21"/>
        <v>3107.8467858926506</v>
      </c>
      <c r="AO40" s="906">
        <f t="shared" si="22"/>
        <v>135.0966143373235</v>
      </c>
      <c r="AP40" s="1072">
        <f t="shared" si="23"/>
        <v>90.064409558215672</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90.064409558215672</v>
      </c>
      <c r="BD40" s="1080">
        <f t="shared" si="33"/>
        <v>0</v>
      </c>
      <c r="BE40" s="301">
        <f t="shared" si="34"/>
        <v>155.88672711608018</v>
      </c>
      <c r="BF40" s="104">
        <v>0</v>
      </c>
      <c r="BG40" s="302">
        <f t="shared" si="35"/>
        <v>155.88672711608018</v>
      </c>
      <c r="BI40" s="300">
        <f t="shared" si="36"/>
        <v>65.822317557864508</v>
      </c>
      <c r="BJ40" s="301">
        <f t="shared" si="37"/>
        <v>90.064409558215672</v>
      </c>
      <c r="BK40" s="1080">
        <f t="shared" si="38"/>
        <v>0</v>
      </c>
      <c r="BL40" s="301">
        <f t="shared" si="39"/>
        <v>155.88672711608018</v>
      </c>
      <c r="BM40" s="104">
        <v>0</v>
      </c>
      <c r="BN40" s="302">
        <f t="shared" si="40"/>
        <v>155.88672711608018</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3448.4977290347711</v>
      </c>
      <c r="Y41" s="907">
        <f>Parameters!S142</f>
        <v>0.71500000000000008</v>
      </c>
      <c r="Z41" s="907">
        <f t="shared" si="9"/>
        <v>0.4</v>
      </c>
      <c r="AA41" s="906">
        <f t="shared" si="10"/>
        <v>493.13517525197233</v>
      </c>
      <c r="AB41" s="906">
        <f t="shared" si="11"/>
        <v>493.13517525197233</v>
      </c>
      <c r="AC41" s="286">
        <f t="shared" si="12"/>
        <v>0</v>
      </c>
      <c r="AD41" s="906">
        <f t="shared" si="13"/>
        <v>3449.4104848330321</v>
      </c>
      <c r="AE41" s="906">
        <f t="shared" si="14"/>
        <v>151.5714763115908</v>
      </c>
      <c r="AF41" s="1072">
        <f t="shared" si="15"/>
        <v>101.04765087439387</v>
      </c>
      <c r="AG41" s="1448">
        <f t="shared" si="16"/>
        <v>0.13527885904981399</v>
      </c>
      <c r="AH41" s="914">
        <f>'Baseline data (from input)'!AS27*AG41</f>
        <v>3448.4977290347711</v>
      </c>
      <c r="AI41" s="907">
        <f>Parameters!S142</f>
        <v>0.71500000000000008</v>
      </c>
      <c r="AJ41" s="907">
        <f t="shared" si="17"/>
        <v>0.4</v>
      </c>
      <c r="AK41" s="906">
        <f t="shared" si="18"/>
        <v>493.13517525197233</v>
      </c>
      <c r="AL41" s="906">
        <f t="shared" si="19"/>
        <v>493.13517525197233</v>
      </c>
      <c r="AM41" s="286">
        <f t="shared" si="20"/>
        <v>0</v>
      </c>
      <c r="AN41" s="906">
        <f t="shared" si="21"/>
        <v>3449.4104848330321</v>
      </c>
      <c r="AO41" s="906">
        <f t="shared" si="22"/>
        <v>151.5714763115908</v>
      </c>
      <c r="AP41" s="1072">
        <f t="shared" si="23"/>
        <v>101.04765087439387</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101.04765087439387</v>
      </c>
      <c r="BD41" s="1080">
        <f t="shared" si="33"/>
        <v>0</v>
      </c>
      <c r="BE41" s="301">
        <f t="shared" si="34"/>
        <v>170.16630954161215</v>
      </c>
      <c r="BF41" s="104">
        <v>0</v>
      </c>
      <c r="BG41" s="302">
        <f t="shared" si="35"/>
        <v>170.16630954161215</v>
      </c>
      <c r="BI41" s="300">
        <f t="shared" si="36"/>
        <v>69.118658667218284</v>
      </c>
      <c r="BJ41" s="301">
        <f t="shared" si="37"/>
        <v>101.04765087439387</v>
      </c>
      <c r="BK41" s="1080">
        <f t="shared" si="38"/>
        <v>0</v>
      </c>
      <c r="BL41" s="301">
        <f t="shared" si="39"/>
        <v>170.16630954161215</v>
      </c>
      <c r="BM41" s="104">
        <v>0</v>
      </c>
      <c r="BN41" s="302">
        <f t="shared" si="40"/>
        <v>170.16630954161215</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3505.5621604395847</v>
      </c>
      <c r="Y42" s="907">
        <f>Parameters!S143</f>
        <v>0.71500000000000008</v>
      </c>
      <c r="Z42" s="907">
        <f t="shared" si="9"/>
        <v>0.4</v>
      </c>
      <c r="AA42" s="906">
        <f t="shared" si="10"/>
        <v>501.29538894286071</v>
      </c>
      <c r="AB42" s="906">
        <f t="shared" si="11"/>
        <v>501.29538894286071</v>
      </c>
      <c r="AC42" s="286">
        <f t="shared" si="12"/>
        <v>0</v>
      </c>
      <c r="AD42" s="906">
        <f t="shared" si="13"/>
        <v>3782.4761392973151</v>
      </c>
      <c r="AE42" s="906">
        <f t="shared" si="14"/>
        <v>168.22973447857805</v>
      </c>
      <c r="AF42" s="1072">
        <f t="shared" si="15"/>
        <v>112.15315631905203</v>
      </c>
      <c r="AG42" s="1448">
        <f t="shared" si="16"/>
        <v>0.13527885904981399</v>
      </c>
      <c r="AH42" s="914">
        <f>'Baseline data (from input)'!AS28*AG42</f>
        <v>3505.5621604395847</v>
      </c>
      <c r="AI42" s="907">
        <f>Parameters!S143</f>
        <v>0.71500000000000008</v>
      </c>
      <c r="AJ42" s="907">
        <f t="shared" si="17"/>
        <v>0.4</v>
      </c>
      <c r="AK42" s="906">
        <f t="shared" si="18"/>
        <v>501.29538894286071</v>
      </c>
      <c r="AL42" s="906">
        <f t="shared" si="19"/>
        <v>501.29538894286071</v>
      </c>
      <c r="AM42" s="286">
        <f t="shared" si="20"/>
        <v>0</v>
      </c>
      <c r="AN42" s="906">
        <f t="shared" si="21"/>
        <v>3782.4761392973151</v>
      </c>
      <c r="AO42" s="906">
        <f t="shared" si="22"/>
        <v>168.22973447857805</v>
      </c>
      <c r="AP42" s="1072">
        <f t="shared" si="23"/>
        <v>112.15315631905203</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112.15315631905203</v>
      </c>
      <c r="BD42" s="1080">
        <f t="shared" si="33"/>
        <v>0</v>
      </c>
      <c r="BE42" s="301">
        <f t="shared" si="34"/>
        <v>191.51637650323354</v>
      </c>
      <c r="BF42" s="104">
        <v>0</v>
      </c>
      <c r="BG42" s="302">
        <f t="shared" si="35"/>
        <v>191.51637650323354</v>
      </c>
      <c r="BI42" s="300">
        <f t="shared" si="36"/>
        <v>79.363220184181515</v>
      </c>
      <c r="BJ42" s="301">
        <f t="shared" si="37"/>
        <v>112.15315631905203</v>
      </c>
      <c r="BK42" s="1080">
        <f t="shared" si="38"/>
        <v>0</v>
      </c>
      <c r="BL42" s="301">
        <f t="shared" si="39"/>
        <v>191.51637650323354</v>
      </c>
      <c r="BM42" s="104">
        <v>0</v>
      </c>
      <c r="BN42" s="302">
        <f t="shared" si="40"/>
        <v>191.51637650323354</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3665.8363856781266</v>
      </c>
      <c r="Y43" s="907">
        <f>Parameters!S144</f>
        <v>0.71500000000000008</v>
      </c>
      <c r="Z43" s="907">
        <f t="shared" si="9"/>
        <v>0.4</v>
      </c>
      <c r="AA43" s="906">
        <f t="shared" si="10"/>
        <v>524.21460315197214</v>
      </c>
      <c r="AB43" s="906">
        <f t="shared" si="11"/>
        <v>524.21460315197214</v>
      </c>
      <c r="AC43" s="286">
        <f t="shared" si="12"/>
        <v>0</v>
      </c>
      <c r="AD43" s="906">
        <f t="shared" si="13"/>
        <v>4122.2172043234395</v>
      </c>
      <c r="AE43" s="906">
        <f t="shared" si="14"/>
        <v>184.47353812584748</v>
      </c>
      <c r="AF43" s="1072">
        <f t="shared" si="15"/>
        <v>122.98235875056498</v>
      </c>
      <c r="AG43" s="1448">
        <f t="shared" si="16"/>
        <v>0.13527885904981399</v>
      </c>
      <c r="AH43" s="914">
        <f>'Baseline data (from input)'!AS29*AG43</f>
        <v>3665.8363856781266</v>
      </c>
      <c r="AI43" s="907">
        <f>Parameters!S144</f>
        <v>0.71500000000000008</v>
      </c>
      <c r="AJ43" s="907">
        <f t="shared" si="17"/>
        <v>0.4</v>
      </c>
      <c r="AK43" s="906">
        <f t="shared" si="18"/>
        <v>524.21460315197214</v>
      </c>
      <c r="AL43" s="906">
        <f t="shared" si="19"/>
        <v>524.21460315197214</v>
      </c>
      <c r="AM43" s="286">
        <f t="shared" si="20"/>
        <v>0</v>
      </c>
      <c r="AN43" s="906">
        <f t="shared" si="21"/>
        <v>4122.2172043234395</v>
      </c>
      <c r="AO43" s="906">
        <f t="shared" si="22"/>
        <v>184.47353812584748</v>
      </c>
      <c r="AP43" s="1072">
        <f t="shared" si="23"/>
        <v>122.98235875056498</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122.98235875056498</v>
      </c>
      <c r="BD43" s="1080">
        <f t="shared" si="33"/>
        <v>0</v>
      </c>
      <c r="BE43" s="301">
        <f t="shared" si="34"/>
        <v>212.40616659428576</v>
      </c>
      <c r="BF43" s="104">
        <v>0</v>
      </c>
      <c r="BG43" s="302">
        <f t="shared" si="35"/>
        <v>212.40616659428576</v>
      </c>
      <c r="BI43" s="300">
        <f t="shared" si="36"/>
        <v>89.42380784372078</v>
      </c>
      <c r="BJ43" s="301">
        <f t="shared" si="37"/>
        <v>122.98235875056498</v>
      </c>
      <c r="BK43" s="1080">
        <f t="shared" si="38"/>
        <v>0</v>
      </c>
      <c r="BL43" s="301">
        <f t="shared" si="39"/>
        <v>212.40616659428576</v>
      </c>
      <c r="BM43" s="104">
        <v>0</v>
      </c>
      <c r="BN43" s="302">
        <f t="shared" si="40"/>
        <v>212.40616659428576</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3889.8576436580711</v>
      </c>
      <c r="Y44" s="907">
        <f>Parameters!S145</f>
        <v>0.71500000000000008</v>
      </c>
      <c r="Z44" s="907">
        <f t="shared" si="9"/>
        <v>0.4</v>
      </c>
      <c r="AA44" s="906">
        <f t="shared" si="10"/>
        <v>556.24964304310424</v>
      </c>
      <c r="AB44" s="906">
        <f t="shared" si="11"/>
        <v>556.24964304310424</v>
      </c>
      <c r="AC44" s="286">
        <f t="shared" si="12"/>
        <v>0</v>
      </c>
      <c r="AD44" s="906">
        <f t="shared" si="13"/>
        <v>4477.4239419786318</v>
      </c>
      <c r="AE44" s="906">
        <f t="shared" si="14"/>
        <v>201.0429053879119</v>
      </c>
      <c r="AF44" s="1072">
        <f t="shared" si="15"/>
        <v>134.02860359194128</v>
      </c>
      <c r="AG44" s="1448">
        <f t="shared" si="16"/>
        <v>0.13527885904981399</v>
      </c>
      <c r="AH44" s="914">
        <f>'Baseline data (from input)'!AS30*AG44</f>
        <v>3889.8576436580711</v>
      </c>
      <c r="AI44" s="907">
        <f>Parameters!S145</f>
        <v>0.71500000000000008</v>
      </c>
      <c r="AJ44" s="907">
        <f t="shared" si="17"/>
        <v>0.4</v>
      </c>
      <c r="AK44" s="906">
        <f t="shared" si="18"/>
        <v>556.24964304310424</v>
      </c>
      <c r="AL44" s="906">
        <f t="shared" si="19"/>
        <v>556.24964304310424</v>
      </c>
      <c r="AM44" s="286">
        <f t="shared" si="20"/>
        <v>0</v>
      </c>
      <c r="AN44" s="906">
        <f t="shared" si="21"/>
        <v>4477.4239419786318</v>
      </c>
      <c r="AO44" s="906">
        <f t="shared" si="22"/>
        <v>201.0429053879119</v>
      </c>
      <c r="AP44" s="1072">
        <f t="shared" si="23"/>
        <v>134.02860359194128</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134.02860359194128</v>
      </c>
      <c r="BD44" s="1080">
        <f t="shared" si="33"/>
        <v>0</v>
      </c>
      <c r="BE44" s="301">
        <f t="shared" si="34"/>
        <v>233.34161216818646</v>
      </c>
      <c r="BF44" s="104">
        <v>0</v>
      </c>
      <c r="BG44" s="302">
        <f t="shared" si="35"/>
        <v>233.34161216818646</v>
      </c>
      <c r="BI44" s="300">
        <f t="shared" si="36"/>
        <v>99.313008576245181</v>
      </c>
      <c r="BJ44" s="301">
        <f t="shared" si="37"/>
        <v>134.02860359194128</v>
      </c>
      <c r="BK44" s="1080">
        <f t="shared" si="38"/>
        <v>0</v>
      </c>
      <c r="BL44" s="301">
        <f t="shared" si="39"/>
        <v>233.34161216818646</v>
      </c>
      <c r="BM44" s="104">
        <v>0</v>
      </c>
      <c r="BN44" s="302">
        <f t="shared" si="40"/>
        <v>233.34161216818646</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3955.808164165368</v>
      </c>
      <c r="Y45" s="907">
        <f>Parameters!S146</f>
        <v>0.71500000000000008</v>
      </c>
      <c r="Z45" s="907">
        <f t="shared" si="9"/>
        <v>0.4</v>
      </c>
      <c r="AA45" s="906">
        <f t="shared" si="10"/>
        <v>565.68056747564776</v>
      </c>
      <c r="AB45" s="906">
        <f t="shared" si="11"/>
        <v>565.68056747564776</v>
      </c>
      <c r="AC45" s="286">
        <f t="shared" si="12"/>
        <v>0</v>
      </c>
      <c r="AD45" s="906">
        <f t="shared" si="13"/>
        <v>4824.7379670497003</v>
      </c>
      <c r="AE45" s="906">
        <f t="shared" si="14"/>
        <v>218.36654240457952</v>
      </c>
      <c r="AF45" s="1072">
        <f t="shared" si="15"/>
        <v>145.57769493638634</v>
      </c>
      <c r="AG45" s="1448">
        <f t="shared" si="16"/>
        <v>0.13527885904981399</v>
      </c>
      <c r="AH45" s="914">
        <f>'Baseline data (from input)'!AS31*AG45</f>
        <v>3955.808164165368</v>
      </c>
      <c r="AI45" s="907">
        <f>Parameters!S146</f>
        <v>0.71500000000000008</v>
      </c>
      <c r="AJ45" s="907">
        <f t="shared" si="17"/>
        <v>0.4</v>
      </c>
      <c r="AK45" s="906">
        <f t="shared" si="18"/>
        <v>565.68056747564776</v>
      </c>
      <c r="AL45" s="906">
        <f t="shared" si="19"/>
        <v>565.68056747564776</v>
      </c>
      <c r="AM45" s="286">
        <f t="shared" si="20"/>
        <v>0</v>
      </c>
      <c r="AN45" s="906">
        <f t="shared" si="21"/>
        <v>4824.7379670497003</v>
      </c>
      <c r="AO45" s="906">
        <f t="shared" si="22"/>
        <v>218.36654240457952</v>
      </c>
      <c r="AP45" s="1072">
        <f t="shared" si="23"/>
        <v>145.57769493638634</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145.57769493638634</v>
      </c>
      <c r="BD45" s="1080">
        <f t="shared" si="33"/>
        <v>0</v>
      </c>
      <c r="BE45" s="301">
        <f t="shared" si="34"/>
        <v>254.61928557020838</v>
      </c>
      <c r="BF45" s="104">
        <v>0</v>
      </c>
      <c r="BG45" s="302">
        <f t="shared" si="35"/>
        <v>254.61928557020838</v>
      </c>
      <c r="BI45" s="300">
        <f t="shared" si="36"/>
        <v>109.04159063382205</v>
      </c>
      <c r="BJ45" s="301">
        <f t="shared" si="37"/>
        <v>145.57769493638634</v>
      </c>
      <c r="BK45" s="1080">
        <f t="shared" si="38"/>
        <v>0</v>
      </c>
      <c r="BL45" s="301">
        <f t="shared" si="39"/>
        <v>254.61928557020838</v>
      </c>
      <c r="BM45" s="104">
        <v>0</v>
      </c>
      <c r="BN45" s="302">
        <f t="shared" si="40"/>
        <v>254.61928557020838</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4044.8100524193878</v>
      </c>
      <c r="Y46" s="907">
        <f>Parameters!S147</f>
        <v>0.71500000000000008</v>
      </c>
      <c r="Z46" s="907">
        <f t="shared" si="9"/>
        <v>0.4</v>
      </c>
      <c r="AA46" s="906">
        <f t="shared" si="10"/>
        <v>578.40783749597256</v>
      </c>
      <c r="AB46" s="906">
        <f t="shared" si="11"/>
        <v>578.40783749597256</v>
      </c>
      <c r="AC46" s="286">
        <f t="shared" si="12"/>
        <v>0</v>
      </c>
      <c r="AD46" s="906">
        <f t="shared" si="13"/>
        <v>5167.8405572594038</v>
      </c>
      <c r="AE46" s="906">
        <f t="shared" si="14"/>
        <v>235.30524728626898</v>
      </c>
      <c r="AF46" s="1072">
        <f t="shared" si="15"/>
        <v>156.87016485751266</v>
      </c>
      <c r="AG46" s="1448">
        <f t="shared" si="16"/>
        <v>0.13527885904981399</v>
      </c>
      <c r="AH46" s="914">
        <f>'Baseline data (from input)'!AS32*AG46</f>
        <v>4044.8100524193878</v>
      </c>
      <c r="AI46" s="907">
        <f>Parameters!S147</f>
        <v>0.71500000000000008</v>
      </c>
      <c r="AJ46" s="907">
        <f t="shared" si="17"/>
        <v>0.4</v>
      </c>
      <c r="AK46" s="906">
        <f t="shared" si="18"/>
        <v>578.40783749597256</v>
      </c>
      <c r="AL46" s="906">
        <f t="shared" si="19"/>
        <v>578.40783749597256</v>
      </c>
      <c r="AM46" s="286">
        <f t="shared" si="20"/>
        <v>0</v>
      </c>
      <c r="AN46" s="906">
        <f t="shared" si="21"/>
        <v>5167.8405572594038</v>
      </c>
      <c r="AO46" s="906">
        <f t="shared" si="22"/>
        <v>235.30524728626898</v>
      </c>
      <c r="AP46" s="1072">
        <f t="shared" si="23"/>
        <v>156.87016485751266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156.87016485751266</v>
      </c>
      <c r="BD46" s="1080">
        <f t="shared" si="33"/>
        <v>0</v>
      </c>
      <c r="BE46" s="301">
        <f t="shared" si="34"/>
        <v>275.48996195218098</v>
      </c>
      <c r="BF46" s="104">
        <v>0</v>
      </c>
      <c r="BG46" s="302">
        <f t="shared" si="35"/>
        <v>275.48996195218098</v>
      </c>
      <c r="BI46" s="300">
        <f t="shared" si="36"/>
        <v>118.6197970946683</v>
      </c>
      <c r="BJ46" s="301">
        <f t="shared" si="37"/>
        <v>156.87016485751266</v>
      </c>
      <c r="BK46" s="1080">
        <f t="shared" si="38"/>
        <v>0</v>
      </c>
      <c r="BL46" s="301">
        <f t="shared" si="39"/>
        <v>275.48996195218098</v>
      </c>
      <c r="BM46" s="104">
        <v>0</v>
      </c>
      <c r="BN46" s="302">
        <f t="shared" si="40"/>
        <v>275.48996195218098</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4041.0064127911078</v>
      </c>
      <c r="Y47" s="907">
        <f>Parameters!S148</f>
        <v>0.71500000000000008</v>
      </c>
      <c r="Z47" s="907">
        <f t="shared" si="9"/>
        <v>0.4</v>
      </c>
      <c r="AA47" s="906">
        <f t="shared" si="10"/>
        <v>577.86391702912852</v>
      </c>
      <c r="AB47" s="906">
        <f t="shared" si="11"/>
        <v>577.86391702912852</v>
      </c>
      <c r="AC47" s="286">
        <f t="shared" si="12"/>
        <v>0</v>
      </c>
      <c r="AD47" s="906">
        <f t="shared" si="13"/>
        <v>5493.6659162224405</v>
      </c>
      <c r="AE47" s="906">
        <f t="shared" si="14"/>
        <v>252.03855806609189</v>
      </c>
      <c r="AF47" s="1072">
        <f t="shared" si="15"/>
        <v>168.02570537739459</v>
      </c>
      <c r="AG47" s="1448">
        <f t="shared" si="16"/>
        <v>0.13527885904981399</v>
      </c>
      <c r="AH47" s="914">
        <f>'Baseline data (from input)'!AS33*AG47</f>
        <v>4041.0064127911078</v>
      </c>
      <c r="AI47" s="907">
        <f>Parameters!S148</f>
        <v>0.71500000000000008</v>
      </c>
      <c r="AJ47" s="907">
        <f t="shared" si="17"/>
        <v>0.4</v>
      </c>
      <c r="AK47" s="906">
        <f t="shared" si="18"/>
        <v>577.86391702912852</v>
      </c>
      <c r="AL47" s="906">
        <f t="shared" si="19"/>
        <v>577.86391702912852</v>
      </c>
      <c r="AM47" s="286">
        <f t="shared" si="20"/>
        <v>0</v>
      </c>
      <c r="AN47" s="906">
        <f t="shared" si="21"/>
        <v>5493.6659162224405</v>
      </c>
      <c r="AO47" s="906">
        <f t="shared" si="22"/>
        <v>252.03855806609189</v>
      </c>
      <c r="AP47" s="1072">
        <f t="shared" si="23"/>
        <v>168.02570537739459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168.02570537739459</v>
      </c>
      <c r="BD47" s="1080">
        <f t="shared" si="33"/>
        <v>0</v>
      </c>
      <c r="BE47" s="301">
        <f t="shared" si="34"/>
        <v>296.08187204707406</v>
      </c>
      <c r="BF47" s="104">
        <v>0</v>
      </c>
      <c r="BG47" s="302">
        <f t="shared" si="35"/>
        <v>296.08187204707406</v>
      </c>
      <c r="BI47" s="300">
        <f t="shared" si="36"/>
        <v>128.05616666967944</v>
      </c>
      <c r="BJ47" s="301">
        <f t="shared" si="37"/>
        <v>168.02570537739459</v>
      </c>
      <c r="BK47" s="1080">
        <f t="shared" si="38"/>
        <v>0</v>
      </c>
      <c r="BL47" s="301">
        <f t="shared" si="39"/>
        <v>296.08187204707406</v>
      </c>
      <c r="BM47" s="104">
        <v>0</v>
      </c>
      <c r="BN47" s="302">
        <f t="shared" si="40"/>
        <v>296.08187204707406</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4162.8245298238962</v>
      </c>
      <c r="Y48" s="907">
        <f>Parameters!S149</f>
        <v>0.71500000000000008</v>
      </c>
      <c r="Z48" s="907">
        <f t="shared" si="9"/>
        <v>0.4</v>
      </c>
      <c r="AA48" s="906">
        <f t="shared" si="10"/>
        <v>595.28390776481729</v>
      </c>
      <c r="AB48" s="906">
        <f t="shared" si="11"/>
        <v>595.28390776481729</v>
      </c>
      <c r="AC48" s="286">
        <f t="shared" si="12"/>
        <v>0</v>
      </c>
      <c r="AD48" s="906">
        <f t="shared" si="13"/>
        <v>5821.0205756522773</v>
      </c>
      <c r="AE48" s="906">
        <f t="shared" si="14"/>
        <v>267.92924833498063</v>
      </c>
      <c r="AF48" s="1072">
        <f t="shared" si="15"/>
        <v>178.61949888998709</v>
      </c>
      <c r="AG48" s="1448">
        <f t="shared" si="16"/>
        <v>0.13527885904981399</v>
      </c>
      <c r="AH48" s="914">
        <f>'Baseline data (from input)'!AS34*AG48</f>
        <v>4162.8245298238962</v>
      </c>
      <c r="AI48" s="907">
        <f>Parameters!S149</f>
        <v>0.71500000000000008</v>
      </c>
      <c r="AJ48" s="907">
        <f t="shared" si="17"/>
        <v>0.4</v>
      </c>
      <c r="AK48" s="906">
        <f t="shared" si="18"/>
        <v>595.28390776481729</v>
      </c>
      <c r="AL48" s="906">
        <f t="shared" si="19"/>
        <v>595.28390776481729</v>
      </c>
      <c r="AM48" s="286">
        <f t="shared" si="20"/>
        <v>0</v>
      </c>
      <c r="AN48" s="906">
        <f t="shared" si="21"/>
        <v>5821.0205756522773</v>
      </c>
      <c r="AO48" s="906">
        <f t="shared" si="22"/>
        <v>267.92924833498063</v>
      </c>
      <c r="AP48" s="1072">
        <f t="shared" si="23"/>
        <v>178.61949888998709</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178.61949888998709</v>
      </c>
      <c r="BD48" s="1080">
        <f t="shared" si="33"/>
        <v>0</v>
      </c>
      <c r="BE48" s="301">
        <f t="shared" si="34"/>
        <v>315.97591090888989</v>
      </c>
      <c r="BF48" s="104">
        <v>0</v>
      </c>
      <c r="BG48" s="302">
        <f t="shared" si="35"/>
        <v>315.97591090888989</v>
      </c>
      <c r="BI48" s="300">
        <f t="shared" si="36"/>
        <v>137.35641201890277</v>
      </c>
      <c r="BJ48" s="301">
        <f t="shared" si="37"/>
        <v>178.61949888998709</v>
      </c>
      <c r="BK48" s="1080">
        <f t="shared" si="38"/>
        <v>0</v>
      </c>
      <c r="BL48" s="301">
        <f t="shared" si="39"/>
        <v>315.97591090888989</v>
      </c>
      <c r="BM48" s="104">
        <v>0</v>
      </c>
      <c r="BN48" s="302">
        <f t="shared" si="40"/>
        <v>315.97591090888989</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4320.6165523137406</v>
      </c>
      <c r="Y49" s="907">
        <f>Parameters!S150</f>
        <v>0.71500000000000008</v>
      </c>
      <c r="Z49" s="907">
        <f t="shared" si="9"/>
        <v>0.4</v>
      </c>
      <c r="AA49" s="906">
        <f t="shared" si="10"/>
        <v>617.84816698086502</v>
      </c>
      <c r="AB49" s="906">
        <f t="shared" si="11"/>
        <v>617.84816698086502</v>
      </c>
      <c r="AC49" s="286">
        <f t="shared" si="12"/>
        <v>0</v>
      </c>
      <c r="AD49" s="906">
        <f t="shared" si="13"/>
        <v>6154.9742191653959</v>
      </c>
      <c r="AE49" s="906">
        <f t="shared" si="14"/>
        <v>283.89452346774658</v>
      </c>
      <c r="AF49" s="1072">
        <f t="shared" si="15"/>
        <v>189.26301564516439</v>
      </c>
      <c r="AG49" s="1448">
        <f t="shared" si="16"/>
        <v>0.13527885904981399</v>
      </c>
      <c r="AH49" s="914">
        <f>'Baseline data (from input)'!AS35*AG49</f>
        <v>4320.6165523137406</v>
      </c>
      <c r="AI49" s="907">
        <f>Parameters!S150</f>
        <v>0.71500000000000008</v>
      </c>
      <c r="AJ49" s="907">
        <f t="shared" si="17"/>
        <v>0.4</v>
      </c>
      <c r="AK49" s="906">
        <f t="shared" si="18"/>
        <v>617.84816698086502</v>
      </c>
      <c r="AL49" s="906">
        <f t="shared" si="19"/>
        <v>617.84816698086502</v>
      </c>
      <c r="AM49" s="286">
        <f t="shared" si="20"/>
        <v>0</v>
      </c>
      <c r="AN49" s="906">
        <f t="shared" si="21"/>
        <v>6154.9742191653959</v>
      </c>
      <c r="AO49" s="906">
        <f t="shared" si="22"/>
        <v>283.89452346774658</v>
      </c>
      <c r="AP49" s="1072">
        <f t="shared" si="23"/>
        <v>189.26301564516439</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189.26301564516439</v>
      </c>
      <c r="BD49" s="1080">
        <f t="shared" si="33"/>
        <v>0</v>
      </c>
      <c r="BE49" s="301">
        <f t="shared" si="34"/>
        <v>335.79681408009418</v>
      </c>
      <c r="BF49" s="104">
        <v>0</v>
      </c>
      <c r="BG49" s="302">
        <f t="shared" si="35"/>
        <v>335.79681408009418</v>
      </c>
      <c r="BI49" s="300">
        <f t="shared" si="36"/>
        <v>146.53379843492979</v>
      </c>
      <c r="BJ49" s="301">
        <f t="shared" si="37"/>
        <v>189.26301564516439</v>
      </c>
      <c r="BK49" s="1080">
        <f t="shared" si="38"/>
        <v>0</v>
      </c>
      <c r="BL49" s="301">
        <f t="shared" si="39"/>
        <v>335.79681408009418</v>
      </c>
      <c r="BM49" s="104">
        <v>0</v>
      </c>
      <c r="BN49" s="302">
        <f t="shared" si="40"/>
        <v>335.79681408009418</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4606.6666471834424</v>
      </c>
      <c r="Y50" s="907">
        <f>Parameters!S151</f>
        <v>0.71500000000000008</v>
      </c>
      <c r="Z50" s="907">
        <f t="shared" si="9"/>
        <v>0.4</v>
      </c>
      <c r="AA50" s="906">
        <f t="shared" si="10"/>
        <v>658.75333054723228</v>
      </c>
      <c r="AB50" s="906">
        <f t="shared" si="11"/>
        <v>658.75333054723228</v>
      </c>
      <c r="AC50" s="286">
        <f t="shared" si="12"/>
        <v>0</v>
      </c>
      <c r="AD50" s="906">
        <f t="shared" si="13"/>
        <v>6513.5459148606633</v>
      </c>
      <c r="AE50" s="906">
        <f t="shared" si="14"/>
        <v>300.18163485196476</v>
      </c>
      <c r="AF50" s="1072">
        <f t="shared" si="15"/>
        <v>200.12108990130983</v>
      </c>
      <c r="AG50" s="1448">
        <f t="shared" si="16"/>
        <v>0.13527885904981399</v>
      </c>
      <c r="AH50" s="914">
        <f>'Baseline data (from input)'!AS36*AG50</f>
        <v>4606.6666471834424</v>
      </c>
      <c r="AI50" s="907">
        <f>Parameters!S151</f>
        <v>0.71500000000000008</v>
      </c>
      <c r="AJ50" s="907">
        <f t="shared" si="17"/>
        <v>0.4</v>
      </c>
      <c r="AK50" s="906">
        <f t="shared" si="18"/>
        <v>658.75333054723228</v>
      </c>
      <c r="AL50" s="906">
        <f t="shared" si="19"/>
        <v>658.75333054723228</v>
      </c>
      <c r="AM50" s="286">
        <f t="shared" si="20"/>
        <v>0</v>
      </c>
      <c r="AN50" s="906">
        <f t="shared" si="21"/>
        <v>6513.5459148606633</v>
      </c>
      <c r="AO50" s="906">
        <f t="shared" si="22"/>
        <v>300.18163485196476</v>
      </c>
      <c r="AP50" s="1072">
        <f t="shared" si="23"/>
        <v>200.12108990130983</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200.12108990130983</v>
      </c>
      <c r="BD50" s="1080">
        <f t="shared" si="33"/>
        <v>0</v>
      </c>
      <c r="BE50" s="301">
        <f t="shared" si="34"/>
        <v>355.73769664023257</v>
      </c>
      <c r="BF50" s="104">
        <v>0</v>
      </c>
      <c r="BG50" s="302">
        <f t="shared" si="35"/>
        <v>355.73769664023257</v>
      </c>
      <c r="BI50" s="300">
        <f t="shared" si="36"/>
        <v>155.61660673892274</v>
      </c>
      <c r="BJ50" s="301">
        <f t="shared" si="37"/>
        <v>200.12108990130983</v>
      </c>
      <c r="BK50" s="1080">
        <f t="shared" si="38"/>
        <v>0</v>
      </c>
      <c r="BL50" s="301">
        <f t="shared" si="39"/>
        <v>355.73769664023257</v>
      </c>
      <c r="BM50" s="104">
        <v>0</v>
      </c>
      <c r="BN50" s="302">
        <f t="shared" si="40"/>
        <v>355.73769664023257</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4853.6179499075979</v>
      </c>
      <c r="Y51" s="907">
        <f>Parameters!S152</f>
        <v>0.71500000000000008</v>
      </c>
      <c r="Z51" s="907">
        <f t="shared" si="9"/>
        <v>0.4</v>
      </c>
      <c r="AA51" s="906">
        <f t="shared" si="10"/>
        <v>694.06736683678662</v>
      </c>
      <c r="AB51" s="906">
        <f t="shared" si="11"/>
        <v>694.06736683678662</v>
      </c>
      <c r="AC51" s="286">
        <f t="shared" si="12"/>
        <v>0</v>
      </c>
      <c r="AD51" s="906">
        <f t="shared" si="13"/>
        <v>6889.9438988886714</v>
      </c>
      <c r="AE51" s="906">
        <f t="shared" si="14"/>
        <v>317.66938280877775</v>
      </c>
      <c r="AF51" s="1072">
        <f t="shared" si="15"/>
        <v>211.77958853918517</v>
      </c>
      <c r="AG51" s="1448">
        <f t="shared" si="16"/>
        <v>0.13527885904981399</v>
      </c>
      <c r="AH51" s="914">
        <f>'Baseline data (from input)'!AS37*AG51</f>
        <v>4853.6179499075979</v>
      </c>
      <c r="AI51" s="907">
        <f>Parameters!S152</f>
        <v>0.71500000000000008</v>
      </c>
      <c r="AJ51" s="907">
        <f t="shared" si="17"/>
        <v>0.4</v>
      </c>
      <c r="AK51" s="906">
        <f t="shared" si="18"/>
        <v>694.06736683678662</v>
      </c>
      <c r="AL51" s="906">
        <f t="shared" si="19"/>
        <v>694.06736683678662</v>
      </c>
      <c r="AM51" s="286">
        <f t="shared" si="20"/>
        <v>0</v>
      </c>
      <c r="AN51" s="906">
        <f t="shared" si="21"/>
        <v>6889.9438988886714</v>
      </c>
      <c r="AO51" s="906">
        <f t="shared" si="22"/>
        <v>317.66938280877775</v>
      </c>
      <c r="AP51" s="1072">
        <f t="shared" si="23"/>
        <v>211.77958853918517</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211.77958853918517</v>
      </c>
      <c r="BD51" s="1080">
        <f t="shared" si="33"/>
        <v>0</v>
      </c>
      <c r="BE51" s="301">
        <f t="shared" si="34"/>
        <v>376.41855585831672</v>
      </c>
      <c r="BF51" s="104">
        <v>0</v>
      </c>
      <c r="BG51" s="302">
        <f t="shared" si="35"/>
        <v>376.41855585831672</v>
      </c>
      <c r="BI51" s="300">
        <f t="shared" si="36"/>
        <v>164.63896731913152</v>
      </c>
      <c r="BJ51" s="301">
        <f t="shared" si="37"/>
        <v>211.77958853918517</v>
      </c>
      <c r="BK51" s="1080">
        <f t="shared" si="38"/>
        <v>0</v>
      </c>
      <c r="BL51" s="301">
        <f t="shared" si="39"/>
        <v>376.41855585831672</v>
      </c>
      <c r="BM51" s="104">
        <v>0</v>
      </c>
      <c r="BN51" s="302">
        <f t="shared" si="40"/>
        <v>376.41855585831672</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4835.0096267251247</v>
      </c>
      <c r="Y52" s="907">
        <f>Parameters!S153</f>
        <v>0.71500000000000008</v>
      </c>
      <c r="Z52" s="907">
        <f t="shared" si="9"/>
        <v>0.4</v>
      </c>
      <c r="AA52" s="906">
        <f t="shared" si="10"/>
        <v>691.40637662169297</v>
      </c>
      <c r="AB52" s="906">
        <f t="shared" si="11"/>
        <v>691.40637662169297</v>
      </c>
      <c r="AC52" s="286">
        <f t="shared" si="12"/>
        <v>0</v>
      </c>
      <c r="AD52" s="906">
        <f t="shared" si="13"/>
        <v>7245.3237464037702</v>
      </c>
      <c r="AE52" s="906">
        <f t="shared" si="14"/>
        <v>336.02652910659481</v>
      </c>
      <c r="AF52" s="1072">
        <f t="shared" si="15"/>
        <v>224.0176860710632</v>
      </c>
      <c r="AG52" s="1448">
        <f t="shared" si="16"/>
        <v>0.13527885904981399</v>
      </c>
      <c r="AH52" s="914">
        <f>'Baseline data (from input)'!AS38*AG52</f>
        <v>4835.0096267251247</v>
      </c>
      <c r="AI52" s="907">
        <f>Parameters!S153</f>
        <v>0.71500000000000008</v>
      </c>
      <c r="AJ52" s="907">
        <f t="shared" si="17"/>
        <v>0.4</v>
      </c>
      <c r="AK52" s="906">
        <f t="shared" si="18"/>
        <v>691.40637662169297</v>
      </c>
      <c r="AL52" s="906">
        <f t="shared" si="19"/>
        <v>691.40637662169297</v>
      </c>
      <c r="AM52" s="286">
        <f t="shared" si="20"/>
        <v>0</v>
      </c>
      <c r="AN52" s="906">
        <f t="shared" si="21"/>
        <v>7245.3237464037702</v>
      </c>
      <c r="AO52" s="906">
        <f t="shared" si="22"/>
        <v>336.02652910659481</v>
      </c>
      <c r="AP52" s="1072">
        <f t="shared" si="23"/>
        <v>224.0176860710632</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224.0176860710632</v>
      </c>
      <c r="BD52" s="1080">
        <f t="shared" si="33"/>
        <v>0</v>
      </c>
      <c r="BE52" s="301">
        <f t="shared" si="34"/>
        <v>397.64802005993761</v>
      </c>
      <c r="BF52" s="104">
        <v>0</v>
      </c>
      <c r="BG52" s="302">
        <f t="shared" si="35"/>
        <v>397.64802005993761</v>
      </c>
      <c r="BI52" s="300">
        <f t="shared" si="36"/>
        <v>173.63033398887444</v>
      </c>
      <c r="BJ52" s="301">
        <f t="shared" si="37"/>
        <v>224.0176860710632</v>
      </c>
      <c r="BK52" s="1080">
        <f t="shared" si="38"/>
        <v>0</v>
      </c>
      <c r="BL52" s="301">
        <f t="shared" si="39"/>
        <v>397.64802005993761</v>
      </c>
      <c r="BM52" s="104">
        <v>0</v>
      </c>
      <c r="BN52" s="302">
        <f t="shared" si="40"/>
        <v>397.64802005993761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4745.7290235004139</v>
      </c>
      <c r="Y53" s="907">
        <f>Parameters!S154</f>
        <v>0.71500000000000008</v>
      </c>
      <c r="Z53" s="907">
        <f t="shared" si="9"/>
        <v>0.4</v>
      </c>
      <c r="AA53" s="906">
        <f t="shared" si="10"/>
        <v>678.63925036055934</v>
      </c>
      <c r="AB53" s="906">
        <f t="shared" si="11"/>
        <v>678.63925036055934</v>
      </c>
      <c r="AC53" s="286">
        <f t="shared" si="12"/>
        <v>0</v>
      </c>
      <c r="AD53" s="906">
        <f t="shared" si="13"/>
        <v>7570.6043879735753</v>
      </c>
      <c r="AE53" s="906">
        <f t="shared" si="14"/>
        <v>353.35860879075466</v>
      </c>
      <c r="AF53" s="1072">
        <f t="shared" si="15"/>
        <v>235.5724058605031</v>
      </c>
      <c r="AG53" s="1448">
        <f t="shared" si="16"/>
        <v>0.13527885904981399</v>
      </c>
      <c r="AH53" s="914">
        <f>'Baseline data (from input)'!AS39*AG53</f>
        <v>4745.7290235004139</v>
      </c>
      <c r="AI53" s="907">
        <f>Parameters!S154</f>
        <v>0.71500000000000008</v>
      </c>
      <c r="AJ53" s="907">
        <f t="shared" si="17"/>
        <v>0.4</v>
      </c>
      <c r="AK53" s="906">
        <f t="shared" si="18"/>
        <v>678.63925036055934</v>
      </c>
      <c r="AL53" s="906">
        <f t="shared" si="19"/>
        <v>678.63925036055934</v>
      </c>
      <c r="AM53" s="286">
        <f t="shared" si="20"/>
        <v>0</v>
      </c>
      <c r="AN53" s="906">
        <f t="shared" si="21"/>
        <v>7570.6043879735753</v>
      </c>
      <c r="AO53" s="906">
        <f t="shared" si="22"/>
        <v>353.35860879075466</v>
      </c>
      <c r="AP53" s="1072">
        <f t="shared" si="23"/>
        <v>235.5724058605031</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235.5724058605031</v>
      </c>
      <c r="BD53" s="1080">
        <f t="shared" si="33"/>
        <v>0</v>
      </c>
      <c r="BE53" s="301">
        <f t="shared" si="34"/>
        <v>418.18751552304093</v>
      </c>
      <c r="BF53" s="104">
        <v>0</v>
      </c>
      <c r="BG53" s="302">
        <f t="shared" si="35"/>
        <v>418.18751552304093</v>
      </c>
      <c r="BI53" s="300">
        <f t="shared" si="36"/>
        <v>182.61510966253783</v>
      </c>
      <c r="BJ53" s="301">
        <f t="shared" si="37"/>
        <v>235.5724058605031</v>
      </c>
      <c r="BK53" s="1080">
        <f t="shared" si="38"/>
        <v>0</v>
      </c>
      <c r="BL53" s="301">
        <f t="shared" si="39"/>
        <v>418.18751552304093</v>
      </c>
      <c r="BM53" s="104">
        <v>0</v>
      </c>
      <c r="BN53" s="302">
        <f t="shared" si="40"/>
        <v>418.18751552304093</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4987.7191997259206</v>
      </c>
      <c r="Y54" s="907">
        <f>Parameters!S155</f>
        <v>0.71500000000000008</v>
      </c>
      <c r="Z54" s="907">
        <f t="shared" si="9"/>
        <v>0.4</v>
      </c>
      <c r="AA54" s="906">
        <f t="shared" si="10"/>
        <v>713.24384556080668</v>
      </c>
      <c r="AB54" s="906">
        <f t="shared" si="11"/>
        <v>713.24384556080668</v>
      </c>
      <c r="AC54" s="286">
        <f t="shared" si="12"/>
        <v>0</v>
      </c>
      <c r="AD54" s="906">
        <f t="shared" si="13"/>
        <v>7914.6255006554911</v>
      </c>
      <c r="AE54" s="906">
        <f t="shared" si="14"/>
        <v>369.22273287889101</v>
      </c>
      <c r="AF54" s="1072">
        <f t="shared" si="15"/>
        <v>246.14848858592734</v>
      </c>
      <c r="AG54" s="1448">
        <f t="shared" si="16"/>
        <v>0.13527885904981399</v>
      </c>
      <c r="AH54" s="914">
        <f>'Baseline data (from input)'!AS40*AG54</f>
        <v>4987.7191997259206</v>
      </c>
      <c r="AI54" s="907">
        <f>Parameters!S155</f>
        <v>0.71500000000000008</v>
      </c>
      <c r="AJ54" s="907">
        <f t="shared" si="17"/>
        <v>0.4</v>
      </c>
      <c r="AK54" s="906">
        <f t="shared" si="18"/>
        <v>713.24384556080668</v>
      </c>
      <c r="AL54" s="906">
        <f t="shared" si="19"/>
        <v>713.24384556080668</v>
      </c>
      <c r="AM54" s="286">
        <f t="shared" si="20"/>
        <v>0</v>
      </c>
      <c r="AN54" s="906">
        <f t="shared" si="21"/>
        <v>7914.6255006554911</v>
      </c>
      <c r="AO54" s="906">
        <f t="shared" si="22"/>
        <v>369.22273287889101</v>
      </c>
      <c r="AP54" s="1072">
        <f t="shared" si="23"/>
        <v>246.14848858592734</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246.14848858592734</v>
      </c>
      <c r="BD54" s="1080">
        <f t="shared" si="33"/>
        <v>0</v>
      </c>
      <c r="BE54" s="301">
        <f t="shared" si="34"/>
        <v>437.76318848650408</v>
      </c>
      <c r="BF54" s="104">
        <v>0</v>
      </c>
      <c r="BG54" s="302">
        <f t="shared" si="35"/>
        <v>437.76318848650408</v>
      </c>
      <c r="BI54" s="300">
        <f t="shared" si="36"/>
        <v>191.61469990057671</v>
      </c>
      <c r="BJ54" s="301">
        <f t="shared" si="37"/>
        <v>246.14848858592734</v>
      </c>
      <c r="BK54" s="1080">
        <f t="shared" si="38"/>
        <v>0</v>
      </c>
      <c r="BL54" s="301">
        <f t="shared" si="39"/>
        <v>437.76318848650408</v>
      </c>
      <c r="BM54" s="104">
        <v>0</v>
      </c>
      <c r="BN54" s="302">
        <f t="shared" si="40"/>
        <v>437.76318848650408</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4927.2937936718026</v>
      </c>
      <c r="Y55" s="907">
        <f>Parameters!S156</f>
        <v>0.71500000000000008</v>
      </c>
      <c r="Z55" s="907">
        <f t="shared" si="9"/>
        <v>0.4</v>
      </c>
      <c r="AA55" s="906">
        <f t="shared" si="10"/>
        <v>704.6030124950679</v>
      </c>
      <c r="AB55" s="906">
        <f t="shared" si="11"/>
        <v>704.6030124950679</v>
      </c>
      <c r="AC55" s="286">
        <f t="shared" si="12"/>
        <v>0</v>
      </c>
      <c r="AD55" s="906">
        <f t="shared" si="13"/>
        <v>8233.2276726222663</v>
      </c>
      <c r="AE55" s="906">
        <f t="shared" si="14"/>
        <v>386.00084052829277</v>
      </c>
      <c r="AF55" s="1072">
        <f t="shared" si="15"/>
        <v>257.33389368552849</v>
      </c>
      <c r="AG55" s="1448">
        <f t="shared" si="16"/>
        <v>0.13527885904981399</v>
      </c>
      <c r="AH55" s="914">
        <f>'Baseline data (from input)'!AS41*AG55</f>
        <v>4927.2937936718026</v>
      </c>
      <c r="AI55" s="907">
        <f>Parameters!S156</f>
        <v>0.71500000000000008</v>
      </c>
      <c r="AJ55" s="907">
        <f t="shared" si="17"/>
        <v>0.4</v>
      </c>
      <c r="AK55" s="906">
        <f t="shared" si="18"/>
        <v>704.6030124950679</v>
      </c>
      <c r="AL55" s="906">
        <f t="shared" si="19"/>
        <v>704.6030124950679</v>
      </c>
      <c r="AM55" s="286">
        <f t="shared" si="20"/>
        <v>0</v>
      </c>
      <c r="AN55" s="906">
        <f t="shared" si="21"/>
        <v>8233.2276726222663</v>
      </c>
      <c r="AO55" s="906">
        <f t="shared" si="22"/>
        <v>386.00084052829277</v>
      </c>
      <c r="AP55" s="1072">
        <f t="shared" si="23"/>
        <v>257.33389368552849</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257.33389368552849</v>
      </c>
      <c r="BD55" s="1080">
        <f t="shared" si="33"/>
        <v>0</v>
      </c>
      <c r="BE55" s="301">
        <f t="shared" si="34"/>
        <v>457.9797455679668</v>
      </c>
      <c r="BF55" s="104">
        <v>0</v>
      </c>
      <c r="BG55" s="302">
        <f t="shared" si="35"/>
        <v>457.9797455679668</v>
      </c>
      <c r="BI55" s="300">
        <f t="shared" si="36"/>
        <v>200.64585188243828</v>
      </c>
      <c r="BJ55" s="301">
        <f t="shared" si="37"/>
        <v>257.33389368552849</v>
      </c>
      <c r="BK55" s="1080">
        <f t="shared" si="38"/>
        <v>0</v>
      </c>
      <c r="BL55" s="301">
        <f t="shared" si="39"/>
        <v>457.9797455679668</v>
      </c>
      <c r="BM55" s="104">
        <v>0</v>
      </c>
      <c r="BN55" s="302">
        <f t="shared" si="40"/>
        <v>457.9797455679668</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4928.1725655813125</v>
      </c>
      <c r="Y56" s="907">
        <f>Parameters!S157</f>
        <v>0.71500000000000008</v>
      </c>
      <c r="Z56" s="907">
        <f t="shared" si="9"/>
        <v>0.4</v>
      </c>
      <c r="AA56" s="906">
        <f t="shared" si="10"/>
        <v>704.72867687812777</v>
      </c>
      <c r="AB56" s="906">
        <f t="shared" si="11"/>
        <v>704.72867687812777</v>
      </c>
      <c r="AC56" s="286">
        <f t="shared" si="12"/>
        <v>0</v>
      </c>
      <c r="AD56" s="906">
        <f t="shared" si="13"/>
        <v>8536.4170976899586</v>
      </c>
      <c r="AE56" s="906">
        <f t="shared" si="14"/>
        <v>401.53925181043485</v>
      </c>
      <c r="AF56" s="1072">
        <f t="shared" si="15"/>
        <v>267.69283454028988</v>
      </c>
      <c r="AG56" s="1448">
        <f t="shared" si="16"/>
        <v>0.13527885904981399</v>
      </c>
      <c r="AH56" s="914">
        <f>'Baseline data (from input)'!AS42*AG56</f>
        <v>4928.1725655813125</v>
      </c>
      <c r="AI56" s="907">
        <f>Parameters!S157</f>
        <v>0.71500000000000008</v>
      </c>
      <c r="AJ56" s="907">
        <f t="shared" si="17"/>
        <v>0.4</v>
      </c>
      <c r="AK56" s="906">
        <f t="shared" si="18"/>
        <v>704.72867687812777</v>
      </c>
      <c r="AL56" s="906">
        <f t="shared" si="19"/>
        <v>704.72867687812777</v>
      </c>
      <c r="AM56" s="286">
        <f t="shared" si="20"/>
        <v>0</v>
      </c>
      <c r="AN56" s="906">
        <f t="shared" si="21"/>
        <v>8536.4170976899586</v>
      </c>
      <c r="AO56" s="906">
        <f t="shared" si="22"/>
        <v>401.53925181043485</v>
      </c>
      <c r="AP56" s="1072">
        <f t="shared" si="23"/>
        <v>267.69283454028988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267.69283454028988</v>
      </c>
      <c r="BD56" s="1080">
        <f t="shared" si="33"/>
        <v>0</v>
      </c>
      <c r="BE56" s="301">
        <f t="shared" si="34"/>
        <v>477.41311373552321</v>
      </c>
      <c r="BF56" s="104">
        <v>0</v>
      </c>
      <c r="BG56" s="302">
        <f t="shared" si="35"/>
        <v>477.41311373552321</v>
      </c>
      <c r="BI56" s="300">
        <f t="shared" si="36"/>
        <v>209.7202791952333</v>
      </c>
      <c r="BJ56" s="301">
        <f t="shared" si="37"/>
        <v>267.69283454028988</v>
      </c>
      <c r="BK56" s="1080">
        <f t="shared" si="38"/>
        <v>0</v>
      </c>
      <c r="BL56" s="301">
        <f t="shared" si="39"/>
        <v>477.41311373552321</v>
      </c>
      <c r="BM56" s="104">
        <v>0</v>
      </c>
      <c r="BN56" s="302">
        <f t="shared" si="40"/>
        <v>477.41311373552321</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5031.7004224181383</v>
      </c>
      <c r="Y57" s="907">
        <f>Parameters!S158</f>
        <v>0.71500000000000008</v>
      </c>
      <c r="Z57" s="907">
        <f t="shared" si="9"/>
        <v>0.4</v>
      </c>
      <c r="AA57" s="906">
        <f t="shared" si="10"/>
        <v>719.53316040579386</v>
      </c>
      <c r="AB57" s="906">
        <f t="shared" si="11"/>
        <v>719.53316040579386</v>
      </c>
      <c r="AC57" s="286">
        <f t="shared" si="12"/>
        <v>0</v>
      </c>
      <c r="AD57" s="906">
        <f t="shared" si="13"/>
        <v>8839.6242835394696</v>
      </c>
      <c r="AE57" s="906">
        <f t="shared" si="14"/>
        <v>416.32597455628388</v>
      </c>
      <c r="AF57" s="1072">
        <f t="shared" si="15"/>
        <v>277.55064970418925</v>
      </c>
      <c r="AG57" s="1448">
        <f t="shared" si="16"/>
        <v>0.13527885904981399</v>
      </c>
      <c r="AH57" s="914">
        <f>'Baseline data (from input)'!AS43*AG57</f>
        <v>5031.7004224181383</v>
      </c>
      <c r="AI57" s="907">
        <f>Parameters!S158</f>
        <v>0.71500000000000008</v>
      </c>
      <c r="AJ57" s="907">
        <f t="shared" si="17"/>
        <v>0.4</v>
      </c>
      <c r="AK57" s="906">
        <f t="shared" si="18"/>
        <v>719.53316040579386</v>
      </c>
      <c r="AL57" s="906">
        <f t="shared" si="19"/>
        <v>719.53316040579386</v>
      </c>
      <c r="AM57" s="286">
        <f t="shared" si="20"/>
        <v>0</v>
      </c>
      <c r="AN57" s="906">
        <f t="shared" si="21"/>
        <v>8839.6242835394696</v>
      </c>
      <c r="AO57" s="906">
        <f t="shared" si="22"/>
        <v>416.32597455628388</v>
      </c>
      <c r="AP57" s="1072">
        <f t="shared" si="23"/>
        <v>277.55064970418925</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277.55064970418925</v>
      </c>
      <c r="BD57" s="1080">
        <f t="shared" si="33"/>
        <v>0</v>
      </c>
      <c r="BE57" s="301">
        <f t="shared" si="34"/>
        <v>496.39254501286598</v>
      </c>
      <c r="BF57" s="104">
        <v>0</v>
      </c>
      <c r="BG57" s="302">
        <f t="shared" si="35"/>
        <v>496.39254501286598</v>
      </c>
      <c r="BI57" s="300">
        <f t="shared" si="36"/>
        <v>218.84189530867673</v>
      </c>
      <c r="BJ57" s="301">
        <f t="shared" si="37"/>
        <v>277.55064970418925</v>
      </c>
      <c r="BK57" s="1080">
        <f t="shared" si="38"/>
        <v>0</v>
      </c>
      <c r="BL57" s="301">
        <f t="shared" si="39"/>
        <v>496.39254501286598</v>
      </c>
      <c r="BM57" s="104">
        <v>0</v>
      </c>
      <c r="BN57" s="302">
        <f t="shared" si="40"/>
        <v>496.39254501286598</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5243.0385096282926</v>
      </c>
      <c r="Y58" s="907">
        <f>Parameters!S159</f>
        <v>0.71500000000000008</v>
      </c>
      <c r="Z58" s="907">
        <f t="shared" si="9"/>
        <v>0.4</v>
      </c>
      <c r="AA58" s="906">
        <f t="shared" si="10"/>
        <v>749.75450687684599</v>
      </c>
      <c r="AB58" s="906">
        <f t="shared" si="11"/>
        <v>749.75450687684599</v>
      </c>
      <c r="AC58" s="286">
        <f t="shared" si="12"/>
        <v>0</v>
      </c>
      <c r="AD58" s="906">
        <f t="shared" si="13"/>
        <v>9158.2652269106329</v>
      </c>
      <c r="AE58" s="906">
        <f t="shared" si="14"/>
        <v>431.11356350568349</v>
      </c>
      <c r="AF58" s="1072">
        <f t="shared" si="15"/>
        <v>287.40904233712234</v>
      </c>
      <c r="AG58" s="1448">
        <f t="shared" si="16"/>
        <v>0.13527885904981399</v>
      </c>
      <c r="AH58" s="914">
        <f>'Baseline data (from input)'!AS44*AG58</f>
        <v>5243.0385096282926</v>
      </c>
      <c r="AI58" s="907">
        <f>Parameters!S159</f>
        <v>0.71500000000000008</v>
      </c>
      <c r="AJ58" s="907">
        <f t="shared" si="17"/>
        <v>0.4</v>
      </c>
      <c r="AK58" s="906">
        <f t="shared" si="18"/>
        <v>749.75450687684599</v>
      </c>
      <c r="AL58" s="906">
        <f t="shared" si="19"/>
        <v>749.75450687684599</v>
      </c>
      <c r="AM58" s="286">
        <f t="shared" si="20"/>
        <v>0</v>
      </c>
      <c r="AN58" s="906">
        <f t="shared" si="21"/>
        <v>9158.2652269106329</v>
      </c>
      <c r="AO58" s="906">
        <f t="shared" si="22"/>
        <v>431.11356350568349</v>
      </c>
      <c r="AP58" s="1072">
        <f t="shared" si="23"/>
        <v>287.40904233712234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287.40904233712234</v>
      </c>
      <c r="BD58" s="1080">
        <f t="shared" si="33"/>
        <v>0</v>
      </c>
      <c r="BE58" s="301">
        <f t="shared" si="34"/>
        <v>515.41683873167517</v>
      </c>
      <c r="BF58" s="104">
        <v>0</v>
      </c>
      <c r="BG58" s="302">
        <f t="shared" si="35"/>
        <v>515.41683873167517</v>
      </c>
      <c r="BI58" s="300">
        <f t="shared" si="36"/>
        <v>228.00779639455286</v>
      </c>
      <c r="BJ58" s="301">
        <f t="shared" si="37"/>
        <v>287.40904233712234</v>
      </c>
      <c r="BK58" s="1080">
        <f t="shared" si="38"/>
        <v>0</v>
      </c>
      <c r="BL58" s="301">
        <f t="shared" si="39"/>
        <v>515.41683873167517</v>
      </c>
      <c r="BM58" s="104">
        <v>0</v>
      </c>
      <c r="BN58" s="302">
        <f t="shared" si="40"/>
        <v>515.41683873167517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5368.5979653071408</v>
      </c>
      <c r="Y59" s="907">
        <f>Parameters!S160</f>
        <v>0.71500000000000008</v>
      </c>
      <c r="Z59" s="907">
        <f t="shared" si="9"/>
        <v>0.4</v>
      </c>
      <c r="AA59" s="906">
        <f t="shared" si="10"/>
        <v>767.70950903892128</v>
      </c>
      <c r="AB59" s="906">
        <f t="shared" si="11"/>
        <v>767.70950903892128</v>
      </c>
      <c r="AC59" s="286">
        <f t="shared" si="12"/>
        <v>0</v>
      </c>
      <c r="AD59" s="906">
        <f t="shared" si="13"/>
        <v>9479.3208702580232</v>
      </c>
      <c r="AE59" s="906">
        <f t="shared" si="14"/>
        <v>446.65386569153048</v>
      </c>
      <c r="AF59" s="1072">
        <f t="shared" si="15"/>
        <v>297.76924379435366</v>
      </c>
      <c r="AG59" s="1448">
        <f t="shared" si="16"/>
        <v>0.13527885904981399</v>
      </c>
      <c r="AH59" s="914">
        <f>'Baseline data (from input)'!AS45*AG59</f>
        <v>5368.5979653071408</v>
      </c>
      <c r="AI59" s="907">
        <f>Parameters!S160</f>
        <v>0.71500000000000008</v>
      </c>
      <c r="AJ59" s="907">
        <f t="shared" si="17"/>
        <v>0.4</v>
      </c>
      <c r="AK59" s="906">
        <f t="shared" si="18"/>
        <v>767.70950903892128</v>
      </c>
      <c r="AL59" s="906">
        <f t="shared" si="19"/>
        <v>767.70950903892128</v>
      </c>
      <c r="AM59" s="286">
        <f t="shared" si="20"/>
        <v>0</v>
      </c>
      <c r="AN59" s="906">
        <f t="shared" si="21"/>
        <v>9479.3208702580232</v>
      </c>
      <c r="AO59" s="906">
        <f t="shared" si="22"/>
        <v>446.65386569153048</v>
      </c>
      <c r="AP59" s="1072">
        <f t="shared" si="23"/>
        <v>297.76924379435366</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297.76924379435366</v>
      </c>
      <c r="BD59" s="1080">
        <f t="shared" si="33"/>
        <v>0</v>
      </c>
      <c r="BE59" s="301">
        <f t="shared" si="34"/>
        <v>534.9748255883577</v>
      </c>
      <c r="BF59" s="104">
        <v>0</v>
      </c>
      <c r="BG59" s="302">
        <f t="shared" si="35"/>
        <v>534.9748255883577</v>
      </c>
      <c r="BI59" s="300">
        <f t="shared" si="36"/>
        <v>237.20558179400405</v>
      </c>
      <c r="BJ59" s="301">
        <f t="shared" si="37"/>
        <v>297.76924379435366</v>
      </c>
      <c r="BK59" s="1080">
        <f t="shared" si="38"/>
        <v>0</v>
      </c>
      <c r="BL59" s="301">
        <f t="shared" si="39"/>
        <v>534.9748255883577</v>
      </c>
      <c r="BM59" s="104">
        <v>0</v>
      </c>
      <c r="BN59" s="302">
        <f t="shared" si="40"/>
        <v>534.9748255883577</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5351.5373299713674</v>
      </c>
      <c r="Y60" s="907">
        <f>Parameters!S161</f>
        <v>0.71500000000000008</v>
      </c>
      <c r="Z60" s="907">
        <f t="shared" si="9"/>
        <v>0.4</v>
      </c>
      <c r="AA60" s="906">
        <f t="shared" si="10"/>
        <v>765.26983818590566</v>
      </c>
      <c r="AB60" s="906">
        <f t="shared" si="11"/>
        <v>765.26983818590566</v>
      </c>
      <c r="AC60" s="286">
        <f t="shared" si="12"/>
        <v>0</v>
      </c>
      <c r="AD60" s="906">
        <f t="shared" si="13"/>
        <v>9782.2787742590535</v>
      </c>
      <c r="AE60" s="906">
        <f t="shared" si="14"/>
        <v>462.31193418487624</v>
      </c>
      <c r="AF60" s="1072">
        <f t="shared" si="15"/>
        <v>308.20795612325082</v>
      </c>
      <c r="AG60" s="1448">
        <f t="shared" si="16"/>
        <v>0.13527885904981399</v>
      </c>
      <c r="AH60" s="914">
        <f>'Baseline data (from input)'!AS46*AG60</f>
        <v>5351.5373299713674</v>
      </c>
      <c r="AI60" s="907">
        <f>Parameters!S161</f>
        <v>0.71500000000000008</v>
      </c>
      <c r="AJ60" s="907">
        <f t="shared" si="17"/>
        <v>0.4</v>
      </c>
      <c r="AK60" s="906">
        <f t="shared" si="18"/>
        <v>765.26983818590566</v>
      </c>
      <c r="AL60" s="906">
        <f t="shared" si="19"/>
        <v>765.26983818590566</v>
      </c>
      <c r="AM60" s="286">
        <f t="shared" si="20"/>
        <v>0</v>
      </c>
      <c r="AN60" s="906">
        <f t="shared" si="21"/>
        <v>9782.2787742590535</v>
      </c>
      <c r="AO60" s="906">
        <f t="shared" si="22"/>
        <v>462.31193418487624</v>
      </c>
      <c r="AP60" s="1072">
        <f t="shared" si="23"/>
        <v>308.20795612325082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308.20795612325082</v>
      </c>
      <c r="BD60" s="1080">
        <f t="shared" si="33"/>
        <v>0</v>
      </c>
      <c r="BE60" s="301">
        <f t="shared" si="34"/>
        <v>554.62237570992841</v>
      </c>
      <c r="BF60" s="104">
        <v>0</v>
      </c>
      <c r="BG60" s="302">
        <f t="shared" si="35"/>
        <v>554.62237570992841</v>
      </c>
      <c r="BI60" s="300">
        <f t="shared" si="36"/>
        <v>246.41441958667755</v>
      </c>
      <c r="BJ60" s="301">
        <f t="shared" si="37"/>
        <v>308.20795612325082</v>
      </c>
      <c r="BK60" s="1080">
        <f t="shared" si="38"/>
        <v>0</v>
      </c>
      <c r="BL60" s="301">
        <f t="shared" si="39"/>
        <v>554.62237570992841</v>
      </c>
      <c r="BM60" s="104">
        <v>0</v>
      </c>
      <c r="BN60" s="302">
        <f t="shared" si="40"/>
        <v>554.62237570992841</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5297.0469133665847</v>
      </c>
      <c r="Y61" s="907">
        <f>Parameters!S162</f>
        <v>0.71500000000000008</v>
      </c>
      <c r="Z61" s="907">
        <f t="shared" si="9"/>
        <v>0.4</v>
      </c>
      <c r="AA61" s="906">
        <f t="shared" si="10"/>
        <v>757.47770861142169</v>
      </c>
      <c r="AB61" s="906">
        <f t="shared" si="11"/>
        <v>757.47770861142169</v>
      </c>
      <c r="AC61" s="286">
        <f t="shared" si="12"/>
        <v>0</v>
      </c>
      <c r="AD61" s="906">
        <f t="shared" si="13"/>
        <v>10062.66911735541</v>
      </c>
      <c r="AE61" s="906">
        <f t="shared" si="14"/>
        <v>477.08736551506394</v>
      </c>
      <c r="AF61" s="1072">
        <f t="shared" si="15"/>
        <v>318.05824367670931</v>
      </c>
      <c r="AG61" s="1448">
        <f t="shared" si="16"/>
        <v>0.13527885904981399</v>
      </c>
      <c r="AH61" s="914">
        <f>'Baseline data (from input)'!AS47*AG61</f>
        <v>5297.0469133665847</v>
      </c>
      <c r="AI61" s="907">
        <f>Parameters!S162</f>
        <v>0.71500000000000008</v>
      </c>
      <c r="AJ61" s="907">
        <f t="shared" si="17"/>
        <v>0.4</v>
      </c>
      <c r="AK61" s="906">
        <f t="shared" si="18"/>
        <v>757.47770861142169</v>
      </c>
      <c r="AL61" s="906">
        <f t="shared" si="19"/>
        <v>757.47770861142169</v>
      </c>
      <c r="AM61" s="286">
        <f t="shared" si="20"/>
        <v>0</v>
      </c>
      <c r="AN61" s="906">
        <f t="shared" si="21"/>
        <v>10062.66911735541</v>
      </c>
      <c r="AO61" s="906">
        <f t="shared" si="22"/>
        <v>477.08736551506394</v>
      </c>
      <c r="AP61" s="1072">
        <f t="shared" si="23"/>
        <v>318.05824367670931</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318.05824367670931</v>
      </c>
      <c r="BD61" s="1080">
        <f t="shared" si="33"/>
        <v>0</v>
      </c>
      <c r="BE61" s="301">
        <f t="shared" si="34"/>
        <v>573.65948464215353</v>
      </c>
      <c r="BF61" s="104">
        <v>0</v>
      </c>
      <c r="BG61" s="302">
        <f t="shared" si="35"/>
        <v>573.65948464215353</v>
      </c>
      <c r="BI61" s="300">
        <f t="shared" si="36"/>
        <v>255.60124096544416</v>
      </c>
      <c r="BJ61" s="301">
        <f t="shared" si="37"/>
        <v>318.05824367670931</v>
      </c>
      <c r="BK61" s="1080">
        <f t="shared" si="38"/>
        <v>0</v>
      </c>
      <c r="BL61" s="301">
        <f t="shared" si="39"/>
        <v>573.65948464215353</v>
      </c>
      <c r="BM61" s="104">
        <v>0</v>
      </c>
      <c r="BN61" s="302">
        <f t="shared" si="40"/>
        <v>573.65948464215353</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5183.8460073909218</v>
      </c>
      <c r="Y62" s="907">
        <f>Parameters!S163</f>
        <v>0.71500000000000008</v>
      </c>
      <c r="Z62" s="907">
        <f t="shared" si="9"/>
        <v>0.4</v>
      </c>
      <c r="AA62" s="906">
        <f t="shared" si="10"/>
        <v>741.28997905690198</v>
      </c>
      <c r="AB62" s="906">
        <f t="shared" si="11"/>
        <v>741.28997905690198</v>
      </c>
      <c r="AC62" s="286">
        <f t="shared" si="12"/>
        <v>0</v>
      </c>
      <c r="AD62" s="906">
        <f t="shared" si="13"/>
        <v>10313.196932499997</v>
      </c>
      <c r="AE62" s="906">
        <f t="shared" si="14"/>
        <v>490.76216391231549</v>
      </c>
      <c r="AF62" s="1072">
        <f t="shared" si="15"/>
        <v>327.17477594154366</v>
      </c>
      <c r="AG62" s="1448">
        <f t="shared" si="16"/>
        <v>0.13527885904981399</v>
      </c>
      <c r="AH62" s="914">
        <f>'Baseline data (from input)'!AS48*AG62</f>
        <v>5183.8460073909218</v>
      </c>
      <c r="AI62" s="907">
        <f>Parameters!S163</f>
        <v>0.71500000000000008</v>
      </c>
      <c r="AJ62" s="907">
        <f t="shared" si="17"/>
        <v>0.4</v>
      </c>
      <c r="AK62" s="906">
        <f t="shared" si="18"/>
        <v>741.28997905690198</v>
      </c>
      <c r="AL62" s="906">
        <f t="shared" si="19"/>
        <v>741.28997905690198</v>
      </c>
      <c r="AM62" s="286">
        <f t="shared" si="20"/>
        <v>0</v>
      </c>
      <c r="AN62" s="906">
        <f t="shared" si="21"/>
        <v>10313.196932499997</v>
      </c>
      <c r="AO62" s="906">
        <f t="shared" si="22"/>
        <v>490.76216391231549</v>
      </c>
      <c r="AP62" s="1072">
        <f t="shared" si="23"/>
        <v>327.17477594154366</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327.17477594154366</v>
      </c>
      <c r="BD62" s="1080">
        <f t="shared" si="33"/>
        <v>0</v>
      </c>
      <c r="BE62" s="301">
        <f t="shared" si="34"/>
        <v>591.95635330304685</v>
      </c>
      <c r="BF62" s="104">
        <v>0</v>
      </c>
      <c r="BG62" s="302">
        <f t="shared" si="35"/>
        <v>591.95635330304685</v>
      </c>
      <c r="BI62" s="300">
        <f t="shared" si="36"/>
        <v>264.78157736150325</v>
      </c>
      <c r="BJ62" s="301">
        <f t="shared" si="37"/>
        <v>327.17477594154366</v>
      </c>
      <c r="BK62" s="1080">
        <f t="shared" si="38"/>
        <v>0</v>
      </c>
      <c r="BL62" s="301">
        <f t="shared" si="39"/>
        <v>591.95635330304685</v>
      </c>
      <c r="BM62" s="104">
        <v>0</v>
      </c>
      <c r="BN62" s="302">
        <f t="shared" si="40"/>
        <v>591.95635330304685</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5247.7897801513454</v>
      </c>
      <c r="Y63" s="907">
        <f>Parameters!S164</f>
        <v>0.71500000000000008</v>
      </c>
      <c r="Z63" s="907">
        <f t="shared" si="9"/>
        <v>0.4</v>
      </c>
      <c r="AA63" s="906">
        <f t="shared" si="10"/>
        <v>750.43393856164255</v>
      </c>
      <c r="AB63" s="906">
        <f t="shared" si="11"/>
        <v>750.43393856164255</v>
      </c>
      <c r="AC63" s="286">
        <f t="shared" si="12"/>
        <v>0</v>
      </c>
      <c r="AD63" s="906">
        <f t="shared" si="13"/>
        <v>10560.650321426143</v>
      </c>
      <c r="AE63" s="906">
        <f t="shared" si="14"/>
        <v>502.98054963549572</v>
      </c>
      <c r="AF63" s="1072">
        <f t="shared" si="15"/>
        <v>335.32036642366381</v>
      </c>
      <c r="AG63" s="1448">
        <f t="shared" si="16"/>
        <v>0.13527885904981399</v>
      </c>
      <c r="AH63" s="914">
        <f>'Baseline data (from input)'!AS49*AG63</f>
        <v>5247.7897801513454</v>
      </c>
      <c r="AI63" s="907">
        <f>Parameters!S164</f>
        <v>0.71500000000000008</v>
      </c>
      <c r="AJ63" s="907">
        <f t="shared" si="17"/>
        <v>0.4</v>
      </c>
      <c r="AK63" s="906">
        <f t="shared" si="18"/>
        <v>750.43393856164255</v>
      </c>
      <c r="AL63" s="906">
        <f t="shared" si="19"/>
        <v>750.43393856164255</v>
      </c>
      <c r="AM63" s="286">
        <f t="shared" si="20"/>
        <v>0</v>
      </c>
      <c r="AN63" s="906">
        <f t="shared" si="21"/>
        <v>10560.650321426143</v>
      </c>
      <c r="AO63" s="906">
        <f t="shared" si="22"/>
        <v>502.98054963549572</v>
      </c>
      <c r="AP63" s="1072">
        <f t="shared" si="23"/>
        <v>335.32036642366381</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335.32036642366381</v>
      </c>
      <c r="BD63" s="1080">
        <f t="shared" si="33"/>
        <v>0</v>
      </c>
      <c r="BE63" s="301">
        <f t="shared" si="34"/>
        <v>609.29117155613108</v>
      </c>
      <c r="BF63" s="104">
        <v>0</v>
      </c>
      <c r="BG63" s="302">
        <f t="shared" si="35"/>
        <v>609.29117155613108</v>
      </c>
      <c r="BI63" s="300">
        <f t="shared" si="36"/>
        <v>273.97080513246732</v>
      </c>
      <c r="BJ63" s="301">
        <f t="shared" si="37"/>
        <v>335.32036642366381</v>
      </c>
      <c r="BK63" s="1080">
        <f t="shared" si="38"/>
        <v>0</v>
      </c>
      <c r="BL63" s="301">
        <f t="shared" si="39"/>
        <v>609.29117155613108</v>
      </c>
      <c r="BM63" s="104">
        <v>0</v>
      </c>
      <c r="BN63" s="302">
        <f t="shared" si="40"/>
        <v>609.29117155613108</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5415.7191081655037</v>
      </c>
      <c r="Y64" s="907">
        <f>Parameters!S165</f>
        <v>0.71500000000000008</v>
      </c>
      <c r="Z64" s="907">
        <f t="shared" si="9"/>
        <v>0.4</v>
      </c>
      <c r="AA64" s="906">
        <f t="shared" si="10"/>
        <v>774.44783246766713</v>
      </c>
      <c r="AB64" s="906">
        <f t="shared" si="11"/>
        <v>774.44783246766713</v>
      </c>
      <c r="AC64" s="286">
        <f t="shared" si="12"/>
        <v>0</v>
      </c>
      <c r="AD64" s="906">
        <f t="shared" si="13"/>
        <v>10820.049160071138</v>
      </c>
      <c r="AE64" s="906">
        <f t="shared" si="14"/>
        <v>515.04899382267251</v>
      </c>
      <c r="AF64" s="1072">
        <f t="shared" si="15"/>
        <v>343.36599588178166</v>
      </c>
      <c r="AG64" s="1448">
        <f t="shared" si="16"/>
        <v>0.13527885904981399</v>
      </c>
      <c r="AH64" s="914">
        <f>'Baseline data (from input)'!AS50*AG64</f>
        <v>5415.7191081655037</v>
      </c>
      <c r="AI64" s="907">
        <f>Parameters!S165</f>
        <v>0.71500000000000008</v>
      </c>
      <c r="AJ64" s="907">
        <f t="shared" si="17"/>
        <v>0.4</v>
      </c>
      <c r="AK64" s="906">
        <f t="shared" si="18"/>
        <v>774.44783246766713</v>
      </c>
      <c r="AL64" s="906">
        <f t="shared" si="19"/>
        <v>774.44783246766713</v>
      </c>
      <c r="AM64" s="286">
        <f t="shared" si="20"/>
        <v>0</v>
      </c>
      <c r="AN64" s="906">
        <f t="shared" si="21"/>
        <v>10820.049160071138</v>
      </c>
      <c r="AO64" s="906">
        <f t="shared" si="22"/>
        <v>515.04899382267251</v>
      </c>
      <c r="AP64" s="1072">
        <f t="shared" si="23"/>
        <v>343.36599588178166</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343.36599588178166</v>
      </c>
      <c r="BD64" s="1080">
        <f t="shared" si="33"/>
        <v>0</v>
      </c>
      <c r="BE64" s="301">
        <f t="shared" si="34"/>
        <v>626.54954660392048</v>
      </c>
      <c r="BF64" s="104">
        <v>0</v>
      </c>
      <c r="BG64" s="302">
        <f t="shared" si="35"/>
        <v>626.54954660392048</v>
      </c>
      <c r="BI64" s="300">
        <f t="shared" si="36"/>
        <v>283.18355072213882</v>
      </c>
      <c r="BJ64" s="301">
        <f t="shared" si="37"/>
        <v>343.36599588178166</v>
      </c>
      <c r="BK64" s="1080">
        <f t="shared" si="38"/>
        <v>0</v>
      </c>
      <c r="BL64" s="301">
        <f t="shared" si="39"/>
        <v>626.54954660392048</v>
      </c>
      <c r="BM64" s="104">
        <v>0</v>
      </c>
      <c r="BN64" s="302">
        <f t="shared" si="40"/>
        <v>626.54954660392048</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5583.6061523703829</v>
      </c>
      <c r="Y65" s="907">
        <f>Parameters!S166</f>
        <v>0.71500000000000008</v>
      </c>
      <c r="Z65" s="907">
        <f t="shared" si="9"/>
        <v>0.4</v>
      </c>
      <c r="AA65" s="906">
        <f t="shared" si="10"/>
        <v>798.45567978896497</v>
      </c>
      <c r="AB65" s="906">
        <f t="shared" si="11"/>
        <v>798.45567978896497</v>
      </c>
      <c r="AC65" s="286">
        <f t="shared" si="12"/>
        <v>0</v>
      </c>
      <c r="AD65" s="906">
        <f t="shared" si="13"/>
        <v>11090.804815392868</v>
      </c>
      <c r="AE65" s="906">
        <f t="shared" si="14"/>
        <v>527.70002446723527</v>
      </c>
      <c r="AF65" s="1072">
        <f t="shared" si="15"/>
        <v>351.8000163114902</v>
      </c>
      <c r="AG65" s="1448">
        <f t="shared" si="16"/>
        <v>0.13527885904981399</v>
      </c>
      <c r="AH65" s="914">
        <f>'Baseline data (from input)'!AS51*AG65</f>
        <v>5583.6061523703829</v>
      </c>
      <c r="AI65" s="907">
        <f>Parameters!S166</f>
        <v>0.71500000000000008</v>
      </c>
      <c r="AJ65" s="907">
        <f t="shared" si="17"/>
        <v>0.4</v>
      </c>
      <c r="AK65" s="906">
        <f t="shared" si="18"/>
        <v>798.45567978896497</v>
      </c>
      <c r="AL65" s="906">
        <f t="shared" si="19"/>
        <v>798.45567978896497</v>
      </c>
      <c r="AM65" s="286">
        <f t="shared" si="20"/>
        <v>0</v>
      </c>
      <c r="AN65" s="906">
        <f t="shared" si="21"/>
        <v>11090.804815392868</v>
      </c>
      <c r="AO65" s="906">
        <f t="shared" si="22"/>
        <v>527.70002446723527</v>
      </c>
      <c r="AP65" s="1072">
        <f t="shared" si="23"/>
        <v>351.8000163114902</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351.8000163114902</v>
      </c>
      <c r="BD65" s="1080">
        <f t="shared" si="33"/>
        <v>0</v>
      </c>
      <c r="BE65" s="301">
        <f t="shared" si="34"/>
        <v>644.23434594897981</v>
      </c>
      <c r="BF65" s="104">
        <v>0</v>
      </c>
      <c r="BG65" s="302">
        <f t="shared" si="35"/>
        <v>644.23434594897981</v>
      </c>
      <c r="BI65" s="300">
        <f t="shared" si="36"/>
        <v>292.43432963748961</v>
      </c>
      <c r="BJ65" s="301">
        <f t="shared" si="37"/>
        <v>351.8000163114902</v>
      </c>
      <c r="BK65" s="1080">
        <f t="shared" si="38"/>
        <v>0</v>
      </c>
      <c r="BL65" s="301">
        <f t="shared" si="39"/>
        <v>644.23434594897981</v>
      </c>
      <c r="BM65" s="104">
        <v>0</v>
      </c>
      <c r="BN65" s="302">
        <f t="shared" si="40"/>
        <v>644.23434594897981</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5823.7011589086424</v>
      </c>
      <c r="Y66" s="907">
        <f>Parameters!S167</f>
        <v>0.71500000000000008</v>
      </c>
      <c r="Z66" s="907">
        <f t="shared" si="9"/>
        <v>0.4</v>
      </c>
      <c r="AA66" s="906">
        <f t="shared" si="10"/>
        <v>832.78926572393596</v>
      </c>
      <c r="AB66" s="906">
        <f t="shared" si="11"/>
        <v>832.78926572393596</v>
      </c>
      <c r="AC66" s="286">
        <f t="shared" si="12"/>
        <v>0</v>
      </c>
      <c r="AD66" s="906">
        <f t="shared" si="13"/>
        <v>11382.689147519841</v>
      </c>
      <c r="AE66" s="906">
        <f t="shared" si="14"/>
        <v>540.90493359696245</v>
      </c>
      <c r="AF66" s="1072">
        <f t="shared" si="15"/>
        <v>360.60328906464161</v>
      </c>
      <c r="AG66" s="1448">
        <f t="shared" si="16"/>
        <v>0.13527885904981399</v>
      </c>
      <c r="AH66" s="914">
        <f>'Baseline data (from input)'!AS52*AG66</f>
        <v>5823.7011589086424</v>
      </c>
      <c r="AI66" s="907">
        <f>Parameters!S167</f>
        <v>0.71500000000000008</v>
      </c>
      <c r="AJ66" s="907">
        <f t="shared" si="17"/>
        <v>0.4</v>
      </c>
      <c r="AK66" s="906">
        <f t="shared" si="18"/>
        <v>832.78926572393596</v>
      </c>
      <c r="AL66" s="906">
        <f t="shared" si="19"/>
        <v>832.78926572393596</v>
      </c>
      <c r="AM66" s="286">
        <f t="shared" si="20"/>
        <v>0</v>
      </c>
      <c r="AN66" s="906">
        <f t="shared" si="21"/>
        <v>11382.689147519841</v>
      </c>
      <c r="AO66" s="906">
        <f t="shared" si="22"/>
        <v>540.90493359696245</v>
      </c>
      <c r="AP66" s="1072">
        <f t="shared" si="23"/>
        <v>360.60328906464161</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360.60328906464161</v>
      </c>
      <c r="BD66" s="1080">
        <f t="shared" si="33"/>
        <v>0</v>
      </c>
      <c r="BE66" s="301">
        <f t="shared" si="34"/>
        <v>662.34144332700623</v>
      </c>
      <c r="BF66" s="104">
        <v>0</v>
      </c>
      <c r="BG66" s="302">
        <f t="shared" si="35"/>
        <v>662.34144332700623</v>
      </c>
      <c r="BI66" s="300">
        <f t="shared" si="36"/>
        <v>301.73815426236462</v>
      </c>
      <c r="BJ66" s="301">
        <f t="shared" si="37"/>
        <v>360.60328906464161</v>
      </c>
      <c r="BK66" s="1080">
        <f t="shared" si="38"/>
        <v>0</v>
      </c>
      <c r="BL66" s="301">
        <f t="shared" si="39"/>
        <v>662.34144332700623</v>
      </c>
      <c r="BM66" s="104">
        <v>0</v>
      </c>
      <c r="BN66" s="302">
        <f t="shared" si="40"/>
        <v>662.34144332700623</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5975.1175122697841</v>
      </c>
      <c r="Y67" s="907">
        <f>Parameters!S168</f>
        <v>0.71500000000000008</v>
      </c>
      <c r="Z67" s="907">
        <f t="shared" si="9"/>
        <v>0.4</v>
      </c>
      <c r="AA67" s="906">
        <f t="shared" si="10"/>
        <v>854.44180425457921</v>
      </c>
      <c r="AB67" s="906">
        <f t="shared" si="11"/>
        <v>854.44180425457921</v>
      </c>
      <c r="AC67" s="286">
        <f t="shared" si="12"/>
        <v>0</v>
      </c>
      <c r="AD67" s="906">
        <f t="shared" si="13"/>
        <v>11681.990651320401</v>
      </c>
      <c r="AE67" s="906">
        <f t="shared" si="14"/>
        <v>555.14030045401967</v>
      </c>
      <c r="AF67" s="1072">
        <f t="shared" si="15"/>
        <v>370.09353363601309</v>
      </c>
      <c r="AG67" s="1448">
        <f t="shared" si="16"/>
        <v>0.13527885904981399</v>
      </c>
      <c r="AH67" s="914">
        <f>'Baseline data (from input)'!AS53*AG67</f>
        <v>5975.1175122697841</v>
      </c>
      <c r="AI67" s="907">
        <f>Parameters!S168</f>
        <v>0.71500000000000008</v>
      </c>
      <c r="AJ67" s="907">
        <f t="shared" si="17"/>
        <v>0.4</v>
      </c>
      <c r="AK67" s="906">
        <f t="shared" si="18"/>
        <v>854.44180425457921</v>
      </c>
      <c r="AL67" s="906">
        <f t="shared" si="19"/>
        <v>854.44180425457921</v>
      </c>
      <c r="AM67" s="286">
        <f t="shared" si="20"/>
        <v>0</v>
      </c>
      <c r="AN67" s="906">
        <f t="shared" si="21"/>
        <v>11681.990651320401</v>
      </c>
      <c r="AO67" s="906">
        <f t="shared" si="22"/>
        <v>555.14030045401967</v>
      </c>
      <c r="AP67" s="1072">
        <f t="shared" si="23"/>
        <v>370.09353363601309</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370.09353363601309</v>
      </c>
      <c r="BD67" s="1080">
        <f t="shared" si="33"/>
        <v>0</v>
      </c>
      <c r="BE67" s="301">
        <f t="shared" si="34"/>
        <v>681.21187450278649</v>
      </c>
      <c r="BF67" s="104">
        <v>0</v>
      </c>
      <c r="BG67" s="302">
        <f t="shared" si="35"/>
        <v>681.21187450278649</v>
      </c>
      <c r="BI67" s="300">
        <f t="shared" si="36"/>
        <v>311.11834086677339</v>
      </c>
      <c r="BJ67" s="301">
        <f t="shared" si="37"/>
        <v>370.09353363601309</v>
      </c>
      <c r="BK67" s="1080">
        <f t="shared" si="38"/>
        <v>0</v>
      </c>
      <c r="BL67" s="301">
        <f t="shared" si="39"/>
        <v>681.21187450278649</v>
      </c>
      <c r="BM67" s="104">
        <v>0</v>
      </c>
      <c r="BN67" s="302">
        <f t="shared" si="40"/>
        <v>681.21187450278649</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6004.9931539059462</v>
      </c>
      <c r="Y68" s="907">
        <f>Parameters!S169</f>
        <v>0.71500000000000008</v>
      </c>
      <c r="Z68" s="907">
        <f t="shared" si="9"/>
        <v>0.4</v>
      </c>
      <c r="AA68" s="906">
        <f t="shared" si="10"/>
        <v>858.7140210085505</v>
      </c>
      <c r="AB68" s="906">
        <f t="shared" si="11"/>
        <v>858.7140210085505</v>
      </c>
      <c r="AC68" s="286">
        <f t="shared" si="12"/>
        <v>0</v>
      </c>
      <c r="AD68" s="906">
        <f t="shared" si="13"/>
        <v>11970.967265286778</v>
      </c>
      <c r="AE68" s="906">
        <f t="shared" si="14"/>
        <v>569.7374070421746</v>
      </c>
      <c r="AF68" s="1072">
        <f t="shared" si="15"/>
        <v>379.82493802811638</v>
      </c>
      <c r="AG68" s="1448">
        <f t="shared" si="16"/>
        <v>0.13527885904981399</v>
      </c>
      <c r="AH68" s="914">
        <f>'Baseline data (from input)'!AS54*AG68</f>
        <v>6004.9931539059462</v>
      </c>
      <c r="AI68" s="907">
        <f>Parameters!S169</f>
        <v>0.71500000000000008</v>
      </c>
      <c r="AJ68" s="907">
        <f t="shared" si="17"/>
        <v>0.4</v>
      </c>
      <c r="AK68" s="906">
        <f t="shared" si="18"/>
        <v>858.7140210085505</v>
      </c>
      <c r="AL68" s="906">
        <f t="shared" si="19"/>
        <v>858.7140210085505</v>
      </c>
      <c r="AM68" s="286">
        <f t="shared" si="20"/>
        <v>0</v>
      </c>
      <c r="AN68" s="906">
        <f t="shared" si="21"/>
        <v>11970.967265286778</v>
      </c>
      <c r="AO68" s="906">
        <f t="shared" si="22"/>
        <v>569.7374070421746</v>
      </c>
      <c r="AP68" s="1072">
        <f t="shared" si="23"/>
        <v>379.82493802811638</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379.82493802811638</v>
      </c>
      <c r="BD68" s="1080">
        <f t="shared" si="33"/>
        <v>0</v>
      </c>
      <c r="BE68" s="301">
        <f t="shared" si="34"/>
        <v>700.42381381068765</v>
      </c>
      <c r="BF68" s="104">
        <v>0</v>
      </c>
      <c r="BG68" s="302">
        <f t="shared" si="35"/>
        <v>700.42381381068765</v>
      </c>
      <c r="BI68" s="300">
        <f t="shared" si="36"/>
        <v>320.59887578257127</v>
      </c>
      <c r="BJ68" s="301">
        <f t="shared" si="37"/>
        <v>379.82493802811638</v>
      </c>
      <c r="BK68" s="1080">
        <f t="shared" si="38"/>
        <v>0</v>
      </c>
      <c r="BL68" s="301">
        <f t="shared" si="39"/>
        <v>700.42381381068765</v>
      </c>
      <c r="BM68" s="104">
        <v>0</v>
      </c>
      <c r="BN68" s="302">
        <f t="shared" si="40"/>
        <v>700.42381381068765</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6149.1127641121948</v>
      </c>
      <c r="Y69" s="907">
        <f>Parameters!S170</f>
        <v>0.71500000000000008</v>
      </c>
      <c r="Z69" s="907">
        <f t="shared" si="9"/>
        <v>0.4</v>
      </c>
      <c r="AA69" s="906">
        <f t="shared" si="10"/>
        <v>879.32312526804401</v>
      </c>
      <c r="AB69" s="906">
        <f t="shared" si="11"/>
        <v>879.32312526804401</v>
      </c>
      <c r="AC69" s="286">
        <f t="shared" si="12"/>
        <v>0</v>
      </c>
      <c r="AD69" s="906">
        <f t="shared" si="13"/>
        <v>12266.459427743672</v>
      </c>
      <c r="AE69" s="906">
        <f t="shared" si="14"/>
        <v>583.8309628111499</v>
      </c>
      <c r="AF69" s="1072">
        <f t="shared" si="15"/>
        <v>389.22064187409995</v>
      </c>
      <c r="AG69" s="1448">
        <f t="shared" si="16"/>
        <v>0.13527885904981399</v>
      </c>
      <c r="AH69" s="914">
        <f>'Baseline data (from input)'!AS55*AG69</f>
        <v>6149.1127641121948</v>
      </c>
      <c r="AI69" s="907">
        <f>Parameters!S170</f>
        <v>0.71500000000000008</v>
      </c>
      <c r="AJ69" s="907">
        <f t="shared" si="17"/>
        <v>0.4</v>
      </c>
      <c r="AK69" s="906">
        <f t="shared" si="18"/>
        <v>879.32312526804401</v>
      </c>
      <c r="AL69" s="906">
        <f t="shared" si="19"/>
        <v>879.32312526804401</v>
      </c>
      <c r="AM69" s="286">
        <f t="shared" si="20"/>
        <v>0</v>
      </c>
      <c r="AN69" s="906">
        <f t="shared" si="21"/>
        <v>12266.459427743672</v>
      </c>
      <c r="AO69" s="906">
        <f t="shared" si="22"/>
        <v>583.8309628111499</v>
      </c>
      <c r="AP69" s="1072">
        <f t="shared" si="23"/>
        <v>389.22064187409995</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389.22064187409995</v>
      </c>
      <c r="BD69" s="1080">
        <f t="shared" si="33"/>
        <v>0</v>
      </c>
      <c r="BE69" s="301">
        <f t="shared" si="34"/>
        <v>719.42442219500685</v>
      </c>
      <c r="BF69" s="104">
        <v>0</v>
      </c>
      <c r="BG69" s="302">
        <f t="shared" si="35"/>
        <v>719.42442219500685</v>
      </c>
      <c r="BI69" s="300">
        <f t="shared" si="36"/>
        <v>330.2037803209069</v>
      </c>
      <c r="BJ69" s="301">
        <f t="shared" si="37"/>
        <v>389.22064187409995</v>
      </c>
      <c r="BK69" s="1080">
        <f t="shared" si="38"/>
        <v>0</v>
      </c>
      <c r="BL69" s="301">
        <f t="shared" si="39"/>
        <v>719.42442219500685</v>
      </c>
      <c r="BM69" s="104">
        <v>0</v>
      </c>
      <c r="BN69" s="302">
        <f t="shared" si="40"/>
        <v>719.42442219500685</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6407.3757139480676</v>
      </c>
      <c r="Y70" s="888">
        <f>Parameters!S171</f>
        <v>0.71500000000000008</v>
      </c>
      <c r="Z70" s="888">
        <f t="shared" si="9"/>
        <v>0.4</v>
      </c>
      <c r="AA70" s="889">
        <f t="shared" si="10"/>
        <v>916.25472709457381</v>
      </c>
      <c r="AB70" s="889">
        <f t="shared" si="11"/>
        <v>916.25472709457381</v>
      </c>
      <c r="AC70" s="890">
        <f t="shared" si="12"/>
        <v>0</v>
      </c>
      <c r="AD70" s="889">
        <f t="shared" si="13"/>
        <v>12584.471869208544</v>
      </c>
      <c r="AE70" s="889">
        <f>AC70+AD69*(1-$D$8)</f>
        <v>598.24228562970109</v>
      </c>
      <c r="AF70" s="896">
        <f>AE70*16/12*$D$11</f>
        <v>398.82819041980071</v>
      </c>
      <c r="AG70" s="1448">
        <f t="shared" si="16"/>
        <v>0.13527885904981399</v>
      </c>
      <c r="AH70" s="887">
        <f>'Baseline data (from input)'!AS56*AG70</f>
        <v>6407.3757139480676</v>
      </c>
      <c r="AI70" s="888">
        <f>Parameters!S171</f>
        <v>0.71500000000000008</v>
      </c>
      <c r="AJ70" s="888">
        <f t="shared" si="17"/>
        <v>0.4</v>
      </c>
      <c r="AK70" s="889">
        <f t="shared" si="18"/>
        <v>916.25472709457381</v>
      </c>
      <c r="AL70" s="889">
        <f t="shared" si="19"/>
        <v>916.25472709457381</v>
      </c>
      <c r="AM70" s="890">
        <f t="shared" si="20"/>
        <v>0</v>
      </c>
      <c r="AN70" s="889">
        <f t="shared" si="21"/>
        <v>12584.471869208544</v>
      </c>
      <c r="AO70" s="889">
        <f t="shared" si="22"/>
        <v>598.24228562970109</v>
      </c>
      <c r="AP70" s="896">
        <f t="shared" si="23"/>
        <v>398.82819041980071</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398.82819041980071</v>
      </c>
      <c r="BD70" s="1603">
        <f>AZ70</f>
        <v>0</v>
      </c>
      <c r="BE70" s="1602">
        <f t="shared" si="34"/>
        <v>738.78469708281159</v>
      </c>
      <c r="BF70" s="495">
        <v>0</v>
      </c>
      <c r="BG70" s="1604">
        <f t="shared" si="35"/>
        <v>738.78469708281159</v>
      </c>
      <c r="BI70" s="1601">
        <f t="shared" si="36"/>
        <v>339.95650666301094</v>
      </c>
      <c r="BJ70" s="1602">
        <f t="shared" si="37"/>
        <v>398.82819041980071</v>
      </c>
      <c r="BK70" s="1603">
        <f t="shared" si="38"/>
        <v>0</v>
      </c>
      <c r="BL70" s="1602">
        <f t="shared" si="39"/>
        <v>738.78469708281159</v>
      </c>
      <c r="BM70" s="495">
        <v>0</v>
      </c>
      <c r="BN70" s="1604">
        <f t="shared" si="40"/>
        <v>738.78469708281159</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6580.374510111943</v>
      </c>
      <c r="Y71" s="885">
        <f>Parameters!S172</f>
        <v>0.71500000000000008</v>
      </c>
      <c r="Z71" s="885">
        <f t="shared" si="9"/>
        <v>0.4</v>
      </c>
      <c r="AA71" s="884">
        <f t="shared" si="10"/>
        <v>940.99355494600798</v>
      </c>
      <c r="AB71" s="884">
        <f t="shared" si="11"/>
        <v>940.99355494600798</v>
      </c>
      <c r="AC71" s="886">
        <f t="shared" si="12"/>
        <v>0</v>
      </c>
      <c r="AD71" s="884">
        <f t="shared" si="13"/>
        <v>12911.713488738676</v>
      </c>
      <c r="AE71" s="884">
        <f t="shared" si="14"/>
        <v>613.75193541587589</v>
      </c>
      <c r="AF71" s="897">
        <f t="shared" si="15"/>
        <v>409.16795694391726</v>
      </c>
      <c r="AG71" s="1448">
        <f t="shared" si="16"/>
        <v>0.13527885904981399</v>
      </c>
      <c r="AH71" s="891">
        <f>'Baseline data (from input)'!AS57*AG71</f>
        <v>6580.374510111943</v>
      </c>
      <c r="AI71" s="885">
        <f>Parameters!S172</f>
        <v>0.71500000000000008</v>
      </c>
      <c r="AJ71" s="885">
        <f t="shared" si="17"/>
        <v>0.4</v>
      </c>
      <c r="AK71" s="884">
        <f t="shared" si="18"/>
        <v>940.99355494600798</v>
      </c>
      <c r="AL71" s="884">
        <f t="shared" si="19"/>
        <v>940.99355494600798</v>
      </c>
      <c r="AM71" s="886">
        <f t="shared" si="20"/>
        <v>0</v>
      </c>
      <c r="AN71" s="884">
        <f t="shared" si="21"/>
        <v>12911.713488738676</v>
      </c>
      <c r="AO71" s="884">
        <f t="shared" si="22"/>
        <v>613.75193541587589</v>
      </c>
      <c r="AP71" s="897">
        <f t="shared" si="23"/>
        <v>409.16795694391726</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409.16795694391726</v>
      </c>
      <c r="BD71" s="1607">
        <f t="shared" ref="BD71:BD87" si="53">AZ71</f>
        <v>0.48626614457152323</v>
      </c>
      <c r="BE71" s="1606">
        <f t="shared" si="34"/>
        <v>762.15804543249283</v>
      </c>
      <c r="BF71" s="1608">
        <v>0</v>
      </c>
      <c r="BG71" s="1609">
        <f t="shared" si="35"/>
        <v>762.15804543249283</v>
      </c>
      <c r="BI71" s="1605">
        <f t="shared" si="36"/>
        <v>352.50382234400405</v>
      </c>
      <c r="BJ71" s="1606">
        <f t="shared" si="37"/>
        <v>409.16795694391726</v>
      </c>
      <c r="BK71" s="1607">
        <f t="shared" si="38"/>
        <v>0.48626614457152323</v>
      </c>
      <c r="BL71" s="1606">
        <f t="shared" si="39"/>
        <v>762.15804543249283</v>
      </c>
      <c r="BM71" s="1608">
        <v>0</v>
      </c>
      <c r="BN71" s="1609">
        <f t="shared" si="40"/>
        <v>762.15804543249283</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6823.8735271796331</v>
      </c>
      <c r="Y72" s="885">
        <f>Parameters!S173</f>
        <v>0.71500000000000008</v>
      </c>
      <c r="Z72" s="885">
        <f t="shared" si="9"/>
        <v>0.4</v>
      </c>
      <c r="AA72" s="884">
        <f t="shared" si="10"/>
        <v>975.81391438668777</v>
      </c>
      <c r="AB72" s="884">
        <f t="shared" si="11"/>
        <v>975.81391438668777</v>
      </c>
      <c r="AC72" s="886">
        <f t="shared" si="12"/>
        <v>0</v>
      </c>
      <c r="AD72" s="884">
        <f t="shared" si="13"/>
        <v>13257.815705597686</v>
      </c>
      <c r="AE72" s="884">
        <f t="shared" si="14"/>
        <v>629.71169752767889</v>
      </c>
      <c r="AF72" s="897">
        <f t="shared" si="15"/>
        <v>419.80779835178595</v>
      </c>
      <c r="AG72" s="1448">
        <f t="shared" si="16"/>
        <v>0.13527885904981399</v>
      </c>
      <c r="AH72" s="891">
        <f>'Baseline data (from input)'!AS58*AG72</f>
        <v>6823.8735271796331</v>
      </c>
      <c r="AI72" s="885">
        <f>Parameters!S173</f>
        <v>0.71500000000000008</v>
      </c>
      <c r="AJ72" s="885">
        <f t="shared" si="17"/>
        <v>0.4</v>
      </c>
      <c r="AK72" s="884">
        <f t="shared" si="18"/>
        <v>975.81391438668777</v>
      </c>
      <c r="AL72" s="884">
        <f t="shared" si="19"/>
        <v>975.81391438668777</v>
      </c>
      <c r="AM72" s="886">
        <f t="shared" si="20"/>
        <v>0</v>
      </c>
      <c r="AN72" s="884">
        <f t="shared" si="21"/>
        <v>13257.815705597686</v>
      </c>
      <c r="AO72" s="884">
        <f t="shared" si="22"/>
        <v>629.71169752767889</v>
      </c>
      <c r="AP72" s="897">
        <f t="shared" si="23"/>
        <v>419.80779835178595</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419.80779835178595</v>
      </c>
      <c r="BD72" s="1607">
        <f t="shared" si="53"/>
        <v>0.94421435341173465</v>
      </c>
      <c r="BE72" s="1606">
        <f t="shared" si="34"/>
        <v>785.79361417440862</v>
      </c>
      <c r="BF72" s="1608">
        <v>0</v>
      </c>
      <c r="BG72" s="1609">
        <f t="shared" si="35"/>
        <v>785.79361417440862</v>
      </c>
      <c r="BI72" s="1605">
        <f t="shared" si="36"/>
        <v>365.04160146921089</v>
      </c>
      <c r="BJ72" s="1606">
        <f t="shared" si="37"/>
        <v>419.80779835178595</v>
      </c>
      <c r="BK72" s="1607">
        <f t="shared" si="38"/>
        <v>0.94421435341173465</v>
      </c>
      <c r="BL72" s="1606">
        <f t="shared" si="39"/>
        <v>785.79361417440862</v>
      </c>
      <c r="BM72" s="1608">
        <v>0</v>
      </c>
      <c r="BN72" s="1609">
        <f t="shared" si="40"/>
        <v>785.79361417440862</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6362.1410699955322</v>
      </c>
      <c r="Y73" s="885">
        <f>Parameters!S174</f>
        <v>0.71500000000000008</v>
      </c>
      <c r="Z73" s="885">
        <f t="shared" si="9"/>
        <v>0.4</v>
      </c>
      <c r="AA73" s="884">
        <f t="shared" si="10"/>
        <v>909.78617300936116</v>
      </c>
      <c r="AB73" s="884">
        <f t="shared" si="11"/>
        <v>909.78617300936116</v>
      </c>
      <c r="AC73" s="886">
        <f t="shared" si="12"/>
        <v>0</v>
      </c>
      <c r="AD73" s="884">
        <f t="shared" si="13"/>
        <v>13521.010576781575</v>
      </c>
      <c r="AE73" s="884">
        <f t="shared" si="14"/>
        <v>646.59130182547142</v>
      </c>
      <c r="AF73" s="897">
        <f t="shared" si="15"/>
        <v>431.06086788364763</v>
      </c>
      <c r="AG73" s="1450">
        <f>($AG$82-$AG$72)/($A$82-$A$72)+AG72</f>
        <v>0.12394828525545966</v>
      </c>
      <c r="AH73" s="891">
        <f>'Baseline data (from input)'!AS59*AG73</f>
        <v>6362.1410699955322</v>
      </c>
      <c r="AI73" s="885">
        <f>Parameters!S174</f>
        <v>0.71500000000000008</v>
      </c>
      <c r="AJ73" s="885">
        <f t="shared" si="17"/>
        <v>0.4</v>
      </c>
      <c r="AK73" s="884">
        <f t="shared" si="18"/>
        <v>909.78617300936116</v>
      </c>
      <c r="AL73" s="884">
        <f t="shared" si="19"/>
        <v>909.78617300936116</v>
      </c>
      <c r="AM73" s="886">
        <f t="shared" si="20"/>
        <v>0</v>
      </c>
      <c r="AN73" s="884">
        <f t="shared" si="21"/>
        <v>13521.010576781575</v>
      </c>
      <c r="AO73" s="884">
        <f t="shared" si="22"/>
        <v>646.59130182547142</v>
      </c>
      <c r="AP73" s="897">
        <f t="shared" si="23"/>
        <v>431.06086788364763</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431.06086788364763</v>
      </c>
      <c r="BD73" s="1607">
        <f t="shared" si="53"/>
        <v>1.3754937347158787</v>
      </c>
      <c r="BE73" s="1606">
        <f t="shared" si="34"/>
        <v>809.8166820427025</v>
      </c>
      <c r="BF73" s="1608">
        <v>0</v>
      </c>
      <c r="BG73" s="1609">
        <f t="shared" si="35"/>
        <v>809.8166820427025</v>
      </c>
      <c r="BI73" s="1605">
        <f t="shared" si="36"/>
        <v>377.380320424339</v>
      </c>
      <c r="BJ73" s="1606">
        <f t="shared" si="37"/>
        <v>431.06086788364763</v>
      </c>
      <c r="BK73" s="1607">
        <f t="shared" si="38"/>
        <v>1.3754937347158787</v>
      </c>
      <c r="BL73" s="1606">
        <f t="shared" si="39"/>
        <v>809.8166820427025</v>
      </c>
      <c r="BM73" s="1608">
        <v>0</v>
      </c>
      <c r="BN73" s="1609">
        <f t="shared" si="40"/>
        <v>809.8166820427025</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5972.9931747935116</v>
      </c>
      <c r="Y74" s="885">
        <f>Parameters!S175</f>
        <v>0.71500000000000008</v>
      </c>
      <c r="Z74" s="885">
        <f t="shared" si="9"/>
        <v>0.4</v>
      </c>
      <c r="AA74" s="884">
        <f t="shared" si="10"/>
        <v>854.13802399547228</v>
      </c>
      <c r="AB74" s="884">
        <f t="shared" si="11"/>
        <v>854.13802399547228</v>
      </c>
      <c r="AC74" s="886">
        <f t="shared" si="12"/>
        <v>0</v>
      </c>
      <c r="AD74" s="884">
        <f t="shared" si="13"/>
        <v>13715.721133615478</v>
      </c>
      <c r="AE74" s="884">
        <f t="shared" si="14"/>
        <v>659.42746716157012</v>
      </c>
      <c r="AF74" s="897">
        <f t="shared" si="15"/>
        <v>439.61831144104673</v>
      </c>
      <c r="AG74" s="1450">
        <f t="shared" ref="AG74:AG81" si="56">($AG$82-$AG$72)/($A$82-$A$72)+AG73</f>
        <v>0.11261771146110533</v>
      </c>
      <c r="AH74" s="891">
        <f>'Baseline data (from input)'!AS60*AG74</f>
        <v>5972.9931747935116</v>
      </c>
      <c r="AI74" s="885">
        <f>Parameters!S175</f>
        <v>0.71500000000000008</v>
      </c>
      <c r="AJ74" s="885">
        <f t="shared" si="17"/>
        <v>0.4</v>
      </c>
      <c r="AK74" s="884">
        <f t="shared" si="18"/>
        <v>854.13802399547228</v>
      </c>
      <c r="AL74" s="884">
        <f t="shared" si="19"/>
        <v>854.13802399547228</v>
      </c>
      <c r="AM74" s="886">
        <f t="shared" si="20"/>
        <v>0</v>
      </c>
      <c r="AN74" s="884">
        <f t="shared" si="21"/>
        <v>13715.721133615478</v>
      </c>
      <c r="AO74" s="884">
        <f t="shared" si="22"/>
        <v>659.42746716157012</v>
      </c>
      <c r="AP74" s="897">
        <f t="shared" si="23"/>
        <v>439.61831144104673</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439.61831144104673</v>
      </c>
      <c r="BD74" s="1607">
        <f t="shared" si="53"/>
        <v>1.7816573600942787</v>
      </c>
      <c r="BE74" s="1606">
        <f t="shared" si="34"/>
        <v>830.90317702580523</v>
      </c>
      <c r="BF74" s="1608">
        <v>0</v>
      </c>
      <c r="BG74" s="1609">
        <f t="shared" si="35"/>
        <v>830.90317702580523</v>
      </c>
      <c r="BI74" s="1605">
        <f t="shared" si="36"/>
        <v>389.50320822466421</v>
      </c>
      <c r="BJ74" s="1606">
        <f t="shared" si="37"/>
        <v>439.61831144104673</v>
      </c>
      <c r="BK74" s="1607">
        <f t="shared" si="38"/>
        <v>1.7816573600942787</v>
      </c>
      <c r="BL74" s="1606">
        <f t="shared" si="39"/>
        <v>830.90317702580523</v>
      </c>
      <c r="BM74" s="1608">
        <v>0</v>
      </c>
      <c r="BN74" s="1609">
        <f t="shared" si="40"/>
        <v>830.90317702580523</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5588.4563279145914</v>
      </c>
      <c r="Y75" s="885">
        <f>Parameters!S176</f>
        <v>0.71500000000000008</v>
      </c>
      <c r="Z75" s="885">
        <f t="shared" si="9"/>
        <v>0.4</v>
      </c>
      <c r="AA75" s="884">
        <f t="shared" si="10"/>
        <v>799.14925489178665</v>
      </c>
      <c r="AB75" s="884">
        <f t="shared" si="11"/>
        <v>799.14925489178665</v>
      </c>
      <c r="AC75" s="886">
        <f t="shared" si="12"/>
        <v>0</v>
      </c>
      <c r="AD75" s="884">
        <f t="shared" si="13"/>
        <v>13845.946775433118</v>
      </c>
      <c r="AE75" s="884">
        <f t="shared" si="14"/>
        <v>668.92361307414603</v>
      </c>
      <c r="AF75" s="897">
        <f t="shared" si="15"/>
        <v>445.94907538276402</v>
      </c>
      <c r="AG75" s="1450">
        <f t="shared" si="56"/>
        <v>0.101287137666751</v>
      </c>
      <c r="AH75" s="891">
        <f>'Baseline data (from input)'!AS61*AG75</f>
        <v>5588.4563279145914</v>
      </c>
      <c r="AI75" s="885">
        <f>Parameters!S176</f>
        <v>0.71500000000000008</v>
      </c>
      <c r="AJ75" s="885">
        <f t="shared" si="17"/>
        <v>0.4</v>
      </c>
      <c r="AK75" s="884">
        <f t="shared" si="18"/>
        <v>799.14925489178665</v>
      </c>
      <c r="AL75" s="884">
        <f t="shared" si="19"/>
        <v>799.14925489178665</v>
      </c>
      <c r="AM75" s="886">
        <f t="shared" si="20"/>
        <v>0</v>
      </c>
      <c r="AN75" s="884">
        <f t="shared" si="21"/>
        <v>13845.946775433118</v>
      </c>
      <c r="AO75" s="884">
        <f t="shared" si="22"/>
        <v>668.92361307414603</v>
      </c>
      <c r="AP75" s="897">
        <f t="shared" si="23"/>
        <v>445.94907538276402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445.94907538276402</v>
      </c>
      <c r="BD75" s="1607">
        <f t="shared" si="53"/>
        <v>2.1641678573076555</v>
      </c>
      <c r="BE75" s="1606">
        <f t="shared" si="34"/>
        <v>849.51152694567747</v>
      </c>
      <c r="BF75" s="1608">
        <v>0</v>
      </c>
      <c r="BG75" s="1609">
        <f t="shared" si="35"/>
        <v>849.51152694567747</v>
      </c>
      <c r="BI75" s="1605">
        <f t="shared" si="36"/>
        <v>401.39828370560582</v>
      </c>
      <c r="BJ75" s="1606">
        <f t="shared" si="37"/>
        <v>445.94907538276402</v>
      </c>
      <c r="BK75" s="1607">
        <f t="shared" si="38"/>
        <v>2.1641678573076555</v>
      </c>
      <c r="BL75" s="1606">
        <f t="shared" si="39"/>
        <v>849.51152694567747</v>
      </c>
      <c r="BM75" s="1608">
        <v>0</v>
      </c>
      <c r="BN75" s="1609">
        <f t="shared" si="40"/>
        <v>849.51152694567747</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5178.5228875554703</v>
      </c>
      <c r="Y76" s="885">
        <f>Parameters!S177</f>
        <v>0.71500000000000008</v>
      </c>
      <c r="Z76" s="885">
        <f t="shared" si="9"/>
        <v>0.4</v>
      </c>
      <c r="AA76" s="884">
        <f t="shared" si="10"/>
        <v>740.5287729204324</v>
      </c>
      <c r="AB76" s="884">
        <f t="shared" si="11"/>
        <v>740.5287729204324</v>
      </c>
      <c r="AC76" s="886">
        <f t="shared" si="12"/>
        <v>0</v>
      </c>
      <c r="AD76" s="884">
        <f t="shared" si="13"/>
        <v>13911.200755783193</v>
      </c>
      <c r="AE76" s="884">
        <f t="shared" si="14"/>
        <v>675.27479257035623</v>
      </c>
      <c r="AF76" s="897">
        <f t="shared" si="15"/>
        <v>450.18319504690413</v>
      </c>
      <c r="AG76" s="1450">
        <f t="shared" si="56"/>
        <v>8.9956563872396672E-2</v>
      </c>
      <c r="AH76" s="891">
        <f>'Baseline data (from input)'!AS62*AG76</f>
        <v>5178.5228875554703</v>
      </c>
      <c r="AI76" s="885">
        <f>Parameters!S177</f>
        <v>0.71500000000000008</v>
      </c>
      <c r="AJ76" s="885">
        <f t="shared" si="17"/>
        <v>0.4</v>
      </c>
      <c r="AK76" s="884">
        <f t="shared" si="18"/>
        <v>740.5287729204324</v>
      </c>
      <c r="AL76" s="884">
        <f t="shared" si="19"/>
        <v>740.5287729204324</v>
      </c>
      <c r="AM76" s="886">
        <f t="shared" si="20"/>
        <v>0</v>
      </c>
      <c r="AN76" s="884">
        <f t="shared" si="21"/>
        <v>13911.200755783193</v>
      </c>
      <c r="AO76" s="884">
        <f t="shared" si="22"/>
        <v>675.27479257035623</v>
      </c>
      <c r="AP76" s="897">
        <f t="shared" si="23"/>
        <v>450.18319504690413</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450.18319504690413</v>
      </c>
      <c r="BD76" s="1607">
        <f t="shared" si="53"/>
        <v>2.5244026773068904</v>
      </c>
      <c r="BE76" s="1606">
        <f t="shared" si="34"/>
        <v>865.77366342378582</v>
      </c>
      <c r="BF76" s="1608">
        <v>0</v>
      </c>
      <c r="BG76" s="1609">
        <f t="shared" si="35"/>
        <v>865.77366342378582</v>
      </c>
      <c r="BI76" s="1605">
        <f t="shared" si="36"/>
        <v>413.06606569957484</v>
      </c>
      <c r="BJ76" s="1606">
        <f t="shared" si="37"/>
        <v>450.18319504690413</v>
      </c>
      <c r="BK76" s="1607">
        <f t="shared" si="38"/>
        <v>2.5244026773068904</v>
      </c>
      <c r="BL76" s="1606">
        <f t="shared" si="39"/>
        <v>865.77366342378582</v>
      </c>
      <c r="BM76" s="1608">
        <v>0</v>
      </c>
      <c r="BN76" s="1609">
        <f t="shared" si="40"/>
        <v>865.77366342378582</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4710.9526509830584</v>
      </c>
      <c r="Y77" s="885">
        <f>Parameters!S178</f>
        <v>0.71500000000000008</v>
      </c>
      <c r="Z77" s="885">
        <f t="shared" si="9"/>
        <v>0.4</v>
      </c>
      <c r="AA77" s="884">
        <f t="shared" si="10"/>
        <v>673.66622909057742</v>
      </c>
      <c r="AB77" s="884">
        <f t="shared" si="11"/>
        <v>673.66622909057742</v>
      </c>
      <c r="AC77" s="886">
        <f t="shared" si="12"/>
        <v>0</v>
      </c>
      <c r="AD77" s="884">
        <f t="shared" si="13"/>
        <v>13906.409718128121</v>
      </c>
      <c r="AE77" s="884">
        <f t="shared" si="14"/>
        <v>678.45726674564844</v>
      </c>
      <c r="AF77" s="897">
        <f t="shared" si="15"/>
        <v>452.30484449709894</v>
      </c>
      <c r="AG77" s="1450">
        <f t="shared" si="56"/>
        <v>7.8625990078042343E-2</v>
      </c>
      <c r="AH77" s="891">
        <f>'Baseline data (from input)'!AS63*AG77</f>
        <v>4710.9526509830584</v>
      </c>
      <c r="AI77" s="885">
        <f>Parameters!S178</f>
        <v>0.71500000000000008</v>
      </c>
      <c r="AJ77" s="885">
        <f t="shared" si="17"/>
        <v>0.4</v>
      </c>
      <c r="AK77" s="884">
        <f t="shared" si="18"/>
        <v>673.66622909057742</v>
      </c>
      <c r="AL77" s="884">
        <f t="shared" si="19"/>
        <v>673.66622909057742</v>
      </c>
      <c r="AM77" s="886">
        <f t="shared" si="20"/>
        <v>0</v>
      </c>
      <c r="AN77" s="884">
        <f t="shared" si="21"/>
        <v>13906.409718128121</v>
      </c>
      <c r="AO77" s="884">
        <f t="shared" si="22"/>
        <v>678.45726674564844</v>
      </c>
      <c r="AP77" s="897">
        <f t="shared" si="23"/>
        <v>452.30484449709894</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452.30484449709894</v>
      </c>
      <c r="BD77" s="1607">
        <f t="shared" si="53"/>
        <v>2.8636590545442755</v>
      </c>
      <c r="BE77" s="1606">
        <f t="shared" si="34"/>
        <v>879.68614299238129</v>
      </c>
      <c r="BF77" s="1608">
        <v>0</v>
      </c>
      <c r="BG77" s="1609">
        <f t="shared" si="35"/>
        <v>879.68614299238129</v>
      </c>
      <c r="BI77" s="1605">
        <f t="shared" si="36"/>
        <v>424.51763944073804</v>
      </c>
      <c r="BJ77" s="1606">
        <f t="shared" si="37"/>
        <v>452.30484449709894</v>
      </c>
      <c r="BK77" s="1607">
        <f t="shared" si="38"/>
        <v>2.8636590545442755</v>
      </c>
      <c r="BL77" s="1606">
        <f t="shared" si="39"/>
        <v>879.68614299238129</v>
      </c>
      <c r="BM77" s="1608">
        <v>0</v>
      </c>
      <c r="BN77" s="1609">
        <f t="shared" si="40"/>
        <v>879.68614299238129</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4109.5690111772074</v>
      </c>
      <c r="Y78" s="885">
        <f>Parameters!S179</f>
        <v>0.71500000000000008</v>
      </c>
      <c r="Z78" s="885">
        <f t="shared" si="9"/>
        <v>0.4</v>
      </c>
      <c r="AA78" s="884">
        <f t="shared" si="10"/>
        <v>587.66836859834075</v>
      </c>
      <c r="AB78" s="884">
        <f t="shared" si="11"/>
        <v>587.66836859834075</v>
      </c>
      <c r="AC78" s="886">
        <f t="shared" si="12"/>
        <v>0</v>
      </c>
      <c r="AD78" s="884">
        <f t="shared" si="13"/>
        <v>13815.85448164449</v>
      </c>
      <c r="AE78" s="884">
        <f t="shared" si="14"/>
        <v>678.22360508197187</v>
      </c>
      <c r="AF78" s="897">
        <f t="shared" si="15"/>
        <v>452.14907005464789</v>
      </c>
      <c r="AG78" s="1450">
        <f t="shared" si="56"/>
        <v>6.7295416283688014E-2</v>
      </c>
      <c r="AH78" s="891">
        <f>'Baseline data (from input)'!AS64*AG78</f>
        <v>4109.5690111772074</v>
      </c>
      <c r="AI78" s="885">
        <f>Parameters!S179</f>
        <v>0.71500000000000008</v>
      </c>
      <c r="AJ78" s="885">
        <f t="shared" si="17"/>
        <v>0.4</v>
      </c>
      <c r="AK78" s="884">
        <f t="shared" si="18"/>
        <v>587.66836859834075</v>
      </c>
      <c r="AL78" s="884">
        <f t="shared" si="19"/>
        <v>587.66836859834075</v>
      </c>
      <c r="AM78" s="886">
        <f t="shared" si="20"/>
        <v>0</v>
      </c>
      <c r="AN78" s="884">
        <f t="shared" si="21"/>
        <v>13815.85448164449</v>
      </c>
      <c r="AO78" s="884">
        <f t="shared" si="22"/>
        <v>678.22360508197187</v>
      </c>
      <c r="AP78" s="897">
        <f t="shared" si="23"/>
        <v>452.14907005464789</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452.14907005464789</v>
      </c>
      <c r="BD78" s="1607">
        <f t="shared" si="53"/>
        <v>3.183158678418724</v>
      </c>
      <c r="BE78" s="1606">
        <f t="shared" si="34"/>
        <v>891.09114439191808</v>
      </c>
      <c r="BF78" s="1608">
        <v>0</v>
      </c>
      <c r="BG78" s="1609">
        <f t="shared" si="35"/>
        <v>891.09114439191808</v>
      </c>
      <c r="BI78" s="1605">
        <f t="shared" si="36"/>
        <v>435.75891565885144</v>
      </c>
      <c r="BJ78" s="1606">
        <f t="shared" si="37"/>
        <v>452.14907005464789</v>
      </c>
      <c r="BK78" s="1607">
        <f t="shared" si="38"/>
        <v>3.183158678418724</v>
      </c>
      <c r="BL78" s="1606">
        <f t="shared" si="39"/>
        <v>891.09114439191808</v>
      </c>
      <c r="BM78" s="1608">
        <v>0</v>
      </c>
      <c r="BN78" s="1609">
        <f t="shared" si="40"/>
        <v>891.09114439191808</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3323.1747127793815</v>
      </c>
      <c r="Y79" s="885">
        <f>Parameters!S180</f>
        <v>0.71500000000000008</v>
      </c>
      <c r="Z79" s="885">
        <f t="shared" si="9"/>
        <v>0.4</v>
      </c>
      <c r="AA79" s="884">
        <f t="shared" si="10"/>
        <v>475.21398392745164</v>
      </c>
      <c r="AB79" s="884">
        <f t="shared" si="11"/>
        <v>475.21398392745164</v>
      </c>
      <c r="AC79" s="886">
        <f t="shared" si="12"/>
        <v>0</v>
      </c>
      <c r="AD79" s="884">
        <f t="shared" si="13"/>
        <v>13617.26129148775</v>
      </c>
      <c r="AE79" s="884">
        <f t="shared" si="14"/>
        <v>673.80717408419127</v>
      </c>
      <c r="AF79" s="897">
        <f t="shared" si="15"/>
        <v>449.20478272279416</v>
      </c>
      <c r="AG79" s="1450">
        <f t="shared" si="56"/>
        <v>5.5964842489333685E-2</v>
      </c>
      <c r="AH79" s="891">
        <f>'Baseline data (from input)'!AS65*AG79</f>
        <v>3323.1747127793815</v>
      </c>
      <c r="AI79" s="885">
        <f>Parameters!S180</f>
        <v>0.71500000000000008</v>
      </c>
      <c r="AJ79" s="885">
        <f t="shared" si="17"/>
        <v>0.4</v>
      </c>
      <c r="AK79" s="884">
        <f t="shared" si="18"/>
        <v>475.21398392745164</v>
      </c>
      <c r="AL79" s="884">
        <f t="shared" si="19"/>
        <v>475.21398392745164</v>
      </c>
      <c r="AM79" s="886">
        <f t="shared" si="20"/>
        <v>0</v>
      </c>
      <c r="AN79" s="884">
        <f t="shared" si="21"/>
        <v>13617.26129148775</v>
      </c>
      <c r="AO79" s="884">
        <f t="shared" si="22"/>
        <v>673.80717408419127</v>
      </c>
      <c r="AP79" s="897">
        <f t="shared" si="23"/>
        <v>449.20478272279416</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449.20478272279416</v>
      </c>
      <c r="BD79" s="1607">
        <f t="shared" si="53"/>
        <v>3.484052092677187</v>
      </c>
      <c r="BE79" s="1606">
        <f t="shared" si="34"/>
        <v>899.49560531655607</v>
      </c>
      <c r="BF79" s="1608">
        <v>0</v>
      </c>
      <c r="BG79" s="1609">
        <f t="shared" si="35"/>
        <v>899.49560531655607</v>
      </c>
      <c r="BI79" s="1605">
        <f t="shared" si="36"/>
        <v>446.80677050108471</v>
      </c>
      <c r="BJ79" s="1606">
        <f t="shared" si="37"/>
        <v>449.20478272279416</v>
      </c>
      <c r="BK79" s="1607">
        <f t="shared" si="38"/>
        <v>3.484052092677187</v>
      </c>
      <c r="BL79" s="1606">
        <f t="shared" si="39"/>
        <v>899.49560531655607</v>
      </c>
      <c r="BM79" s="1608">
        <v>0</v>
      </c>
      <c r="BN79" s="1609">
        <f t="shared" si="40"/>
        <v>899.49560531655607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2696.5024959830635</v>
      </c>
      <c r="Y80" s="885">
        <f>Parameters!S181</f>
        <v>0.71500000000000008</v>
      </c>
      <c r="Z80" s="885">
        <f t="shared" si="9"/>
        <v>0.4</v>
      </c>
      <c r="AA80" s="884">
        <f t="shared" si="10"/>
        <v>385.59985692557814</v>
      </c>
      <c r="AB80" s="884">
        <f t="shared" si="11"/>
        <v>385.59985692557814</v>
      </c>
      <c r="AC80" s="886">
        <f t="shared" si="12"/>
        <v>0</v>
      </c>
      <c r="AD80" s="884">
        <f t="shared" si="13"/>
        <v>13338.739478503321</v>
      </c>
      <c r="AE80" s="884">
        <f t="shared" si="14"/>
        <v>664.12166991000788</v>
      </c>
      <c r="AF80" s="897">
        <f t="shared" si="15"/>
        <v>442.74777994000527</v>
      </c>
      <c r="AG80" s="1450">
        <f t="shared" si="56"/>
        <v>4.4634268694979357E-2</v>
      </c>
      <c r="AH80" s="891">
        <f>'Baseline data (from input)'!AS66*AG80</f>
        <v>2696.5024959830635</v>
      </c>
      <c r="AI80" s="885">
        <f>Parameters!S181</f>
        <v>0.71500000000000008</v>
      </c>
      <c r="AJ80" s="885">
        <f t="shared" si="17"/>
        <v>0.4</v>
      </c>
      <c r="AK80" s="884">
        <f t="shared" si="18"/>
        <v>385.59985692557814</v>
      </c>
      <c r="AL80" s="884">
        <f t="shared" si="19"/>
        <v>385.59985692557814</v>
      </c>
      <c r="AM80" s="886">
        <f t="shared" si="20"/>
        <v>0</v>
      </c>
      <c r="AN80" s="884">
        <f t="shared" si="21"/>
        <v>13338.739478503321</v>
      </c>
      <c r="AO80" s="884">
        <f t="shared" si="22"/>
        <v>664.12166991000788</v>
      </c>
      <c r="AP80" s="897">
        <f t="shared" si="23"/>
        <v>442.74777994000527</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442.74777994000527</v>
      </c>
      <c r="BD80" s="1607">
        <f t="shared" si="53"/>
        <v>3.76742283861488</v>
      </c>
      <c r="BE80" s="1606">
        <f t="shared" si="34"/>
        <v>904.17988218352355</v>
      </c>
      <c r="BF80" s="1608">
        <v>0</v>
      </c>
      <c r="BG80" s="1609">
        <f t="shared" si="35"/>
        <v>904.17988218352355</v>
      </c>
      <c r="BI80" s="1605">
        <f t="shared" si="36"/>
        <v>457.66467940490338</v>
      </c>
      <c r="BJ80" s="1606">
        <f t="shared" si="37"/>
        <v>442.74777994000527</v>
      </c>
      <c r="BK80" s="1607">
        <f t="shared" si="38"/>
        <v>3.76742283861488</v>
      </c>
      <c r="BL80" s="1606">
        <f t="shared" si="39"/>
        <v>904.17988218352355</v>
      </c>
      <c r="BM80" s="1608">
        <v>0</v>
      </c>
      <c r="BN80" s="1609">
        <f t="shared" si="40"/>
        <v>904.17988218352355</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2051.5285545199249</v>
      </c>
      <c r="Y81" s="885">
        <f>Parameters!S182</f>
        <v>0.71500000000000008</v>
      </c>
      <c r="Z81" s="885">
        <f t="shared" si="9"/>
        <v>0.4</v>
      </c>
      <c r="AA81" s="884">
        <f t="shared" si="10"/>
        <v>293.3685832963493</v>
      </c>
      <c r="AB81" s="884">
        <f t="shared" si="11"/>
        <v>293.3685832963493</v>
      </c>
      <c r="AC81" s="886">
        <f t="shared" si="12"/>
        <v>0</v>
      </c>
      <c r="AD81" s="884">
        <f t="shared" si="13"/>
        <v>12981.570060998018</v>
      </c>
      <c r="AE81" s="884">
        <f t="shared" si="14"/>
        <v>650.53800080165274</v>
      </c>
      <c r="AF81" s="897">
        <f t="shared" si="15"/>
        <v>433.69200053443518</v>
      </c>
      <c r="AG81" s="1450">
        <f t="shared" si="56"/>
        <v>3.3303694900625028E-2</v>
      </c>
      <c r="AH81" s="891">
        <f>'Baseline data (from input)'!AS67*AG81</f>
        <v>2051.5285545199249</v>
      </c>
      <c r="AI81" s="885">
        <f>Parameters!S182</f>
        <v>0.71500000000000008</v>
      </c>
      <c r="AJ81" s="885">
        <f t="shared" si="17"/>
        <v>0.4</v>
      </c>
      <c r="AK81" s="884">
        <f t="shared" si="18"/>
        <v>293.3685832963493</v>
      </c>
      <c r="AL81" s="884">
        <f t="shared" si="19"/>
        <v>293.3685832963493</v>
      </c>
      <c r="AM81" s="886">
        <f t="shared" si="20"/>
        <v>0</v>
      </c>
      <c r="AN81" s="884">
        <f t="shared" si="21"/>
        <v>12981.570060998018</v>
      </c>
      <c r="AO81" s="884">
        <f t="shared" si="22"/>
        <v>650.53800080165274</v>
      </c>
      <c r="AP81" s="897">
        <f t="shared" si="23"/>
        <v>433.69200053443518</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433.69200053443518</v>
      </c>
      <c r="BD81" s="1607">
        <f t="shared" si="53"/>
        <v>4.034291356994312</v>
      </c>
      <c r="BE81" s="1606">
        <f t="shared" si="34"/>
        <v>903.31022278645185</v>
      </c>
      <c r="BF81" s="1608">
        <v>0</v>
      </c>
      <c r="BG81" s="1609">
        <f t="shared" si="35"/>
        <v>903.31022278645185</v>
      </c>
      <c r="BI81" s="1605">
        <f t="shared" si="36"/>
        <v>465.58393089502232</v>
      </c>
      <c r="BJ81" s="1606">
        <f t="shared" si="37"/>
        <v>433.69200053443518</v>
      </c>
      <c r="BK81" s="1607">
        <f t="shared" si="38"/>
        <v>4.034291356994312</v>
      </c>
      <c r="BL81" s="1606">
        <f t="shared" si="39"/>
        <v>903.31022278645185</v>
      </c>
      <c r="BM81" s="1608">
        <v>0</v>
      </c>
      <c r="BN81" s="1609">
        <f t="shared" si="40"/>
        <v>903.31022278645185</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1376.6941959616277</v>
      </c>
      <c r="Y82" s="885">
        <f>Parameters!S183</f>
        <v>0.71500000000000008</v>
      </c>
      <c r="Z82" s="885">
        <f t="shared" si="9"/>
        <v>0.4</v>
      </c>
      <c r="AA82" s="884">
        <f t="shared" si="10"/>
        <v>196.8672700225128</v>
      </c>
      <c r="AB82" s="884">
        <f t="shared" si="11"/>
        <v>196.8672700225128</v>
      </c>
      <c r="AC82" s="886">
        <f t="shared" si="12"/>
        <v>0</v>
      </c>
      <c r="AD82" s="884">
        <f t="shared" si="13"/>
        <v>12545.318688261355</v>
      </c>
      <c r="AE82" s="884">
        <f t="shared" si="14"/>
        <v>633.11864275917435</v>
      </c>
      <c r="AF82" s="897">
        <f t="shared" si="15"/>
        <v>422.0790951727829</v>
      </c>
      <c r="AG82" s="1449">
        <f>$D$13</f>
        <v>2.197312110627072E-2</v>
      </c>
      <c r="AH82" s="891">
        <f>'Baseline data (from input)'!AS68*AG82</f>
        <v>1376.6941959616277</v>
      </c>
      <c r="AI82" s="885">
        <f>Parameters!S183</f>
        <v>0.71500000000000008</v>
      </c>
      <c r="AJ82" s="885">
        <f t="shared" si="17"/>
        <v>0.4</v>
      </c>
      <c r="AK82" s="884">
        <f t="shared" si="18"/>
        <v>196.8672700225128</v>
      </c>
      <c r="AL82" s="884">
        <f t="shared" si="19"/>
        <v>196.8672700225128</v>
      </c>
      <c r="AM82" s="886">
        <f t="shared" si="20"/>
        <v>0</v>
      </c>
      <c r="AN82" s="884">
        <f t="shared" si="21"/>
        <v>12545.318688261355</v>
      </c>
      <c r="AO82" s="884">
        <f t="shared" si="22"/>
        <v>633.11864275917435</v>
      </c>
      <c r="AP82" s="897">
        <f t="shared" si="23"/>
        <v>422.0790951727829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422.0790951727829</v>
      </c>
      <c r="BD82" s="1607">
        <f t="shared" si="53"/>
        <v>4.2856186627342376</v>
      </c>
      <c r="BE82" s="1606">
        <f t="shared" si="34"/>
        <v>897.87527335324296</v>
      </c>
      <c r="BF82" s="1608">
        <v>0</v>
      </c>
      <c r="BG82" s="1609">
        <f t="shared" si="35"/>
        <v>897.87527335324296</v>
      </c>
      <c r="BI82" s="1605">
        <f t="shared" si="36"/>
        <v>471.51055951772577</v>
      </c>
      <c r="BJ82" s="1606">
        <f t="shared" si="37"/>
        <v>422.0790951727829</v>
      </c>
      <c r="BK82" s="1607">
        <f t="shared" si="38"/>
        <v>4.2856186627342376</v>
      </c>
      <c r="BL82" s="1606">
        <f t="shared" si="39"/>
        <v>897.87527335324296</v>
      </c>
      <c r="BM82" s="1608">
        <v>0</v>
      </c>
      <c r="BN82" s="1609">
        <f t="shared" si="40"/>
        <v>897.87527335324296</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1412.1987266366591</v>
      </c>
      <c r="Y83" s="885">
        <f>Parameters!S184</f>
        <v>0.71500000000000008</v>
      </c>
      <c r="Z83" s="885">
        <f t="shared" si="9"/>
        <v>0.4</v>
      </c>
      <c r="AA83" s="884">
        <f t="shared" si="10"/>
        <v>201.94441790904227</v>
      </c>
      <c r="AB83" s="884">
        <f t="shared" si="11"/>
        <v>201.94441790904227</v>
      </c>
      <c r="AC83" s="886">
        <f t="shared" si="12"/>
        <v>0</v>
      </c>
      <c r="AD83" s="884">
        <f t="shared" si="13"/>
        <v>12135.420693921944</v>
      </c>
      <c r="AE83" s="884">
        <f t="shared" si="14"/>
        <v>611.8424122484538</v>
      </c>
      <c r="AF83" s="897">
        <f t="shared" si="15"/>
        <v>407.89494149896922</v>
      </c>
      <c r="AG83" s="1449">
        <f>AG82</f>
        <v>2.197312110627072E-2</v>
      </c>
      <c r="AH83" s="891">
        <f>'Baseline data (from input)'!AS69*AG83</f>
        <v>1412.1987266366591</v>
      </c>
      <c r="AI83" s="885">
        <f>Parameters!S184</f>
        <v>0.71500000000000008</v>
      </c>
      <c r="AJ83" s="885">
        <f t="shared" si="17"/>
        <v>0.4</v>
      </c>
      <c r="AK83" s="884">
        <f t="shared" si="18"/>
        <v>201.94441790904227</v>
      </c>
      <c r="AL83" s="884">
        <f t="shared" si="19"/>
        <v>201.94441790904227</v>
      </c>
      <c r="AM83" s="886">
        <f t="shared" si="20"/>
        <v>0</v>
      </c>
      <c r="AN83" s="884">
        <f t="shared" si="21"/>
        <v>12135.420693921944</v>
      </c>
      <c r="AO83" s="884">
        <f t="shared" si="22"/>
        <v>611.8424122484538</v>
      </c>
      <c r="AP83" s="897">
        <f t="shared" si="23"/>
        <v>407.89494149896922</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407.89494149896922</v>
      </c>
      <c r="BD83" s="1607">
        <f t="shared" si="53"/>
        <v>4.5223098056013837</v>
      </c>
      <c r="BE83" s="1606">
        <f t="shared" si="34"/>
        <v>887.20446380061287</v>
      </c>
      <c r="BF83" s="1608">
        <v>0</v>
      </c>
      <c r="BG83" s="1609">
        <f t="shared" si="35"/>
        <v>887.20446380061287</v>
      </c>
      <c r="BI83" s="1605">
        <f t="shared" si="36"/>
        <v>474.78721249604229</v>
      </c>
      <c r="BJ83" s="1606">
        <f t="shared" si="37"/>
        <v>407.89494149896922</v>
      </c>
      <c r="BK83" s="1607">
        <f t="shared" si="38"/>
        <v>4.5223098056013837</v>
      </c>
      <c r="BL83" s="1606">
        <f t="shared" si="39"/>
        <v>887.20446380061287</v>
      </c>
      <c r="BM83" s="1608">
        <v>0</v>
      </c>
      <c r="BN83" s="1609">
        <f t="shared" si="40"/>
        <v>887.20446380061287</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1440.3960643368453</v>
      </c>
      <c r="Y84" s="885">
        <f>Parameters!S185</f>
        <v>0.71500000000000008</v>
      </c>
      <c r="Z84" s="885">
        <f t="shared" si="9"/>
        <v>0.4</v>
      </c>
      <c r="AA84" s="884">
        <f t="shared" si="10"/>
        <v>205.97663720016888</v>
      </c>
      <c r="AB84" s="884">
        <f t="shared" si="11"/>
        <v>205.97663720016888</v>
      </c>
      <c r="AC84" s="886">
        <f t="shared" si="12"/>
        <v>0</v>
      </c>
      <c r="AD84" s="884">
        <f t="shared" si="13"/>
        <v>11749.545879953595</v>
      </c>
      <c r="AE84" s="884">
        <f t="shared" si="14"/>
        <v>591.85145116851766</v>
      </c>
      <c r="AF84" s="897">
        <f t="shared" si="15"/>
        <v>394.5676341123451</v>
      </c>
      <c r="AG84" s="1449">
        <f t="shared" ref="AG84:AG87" si="59">AG83</f>
        <v>2.197312110627072E-2</v>
      </c>
      <c r="AH84" s="891">
        <f>'Baseline data (from input)'!AS70*AG84</f>
        <v>1440.3960643368453</v>
      </c>
      <c r="AI84" s="885">
        <f>Parameters!S185</f>
        <v>0.71500000000000008</v>
      </c>
      <c r="AJ84" s="885">
        <f t="shared" si="17"/>
        <v>0.4</v>
      </c>
      <c r="AK84" s="884">
        <f t="shared" si="18"/>
        <v>205.97663720016888</v>
      </c>
      <c r="AL84" s="884">
        <f t="shared" si="19"/>
        <v>205.97663720016888</v>
      </c>
      <c r="AM84" s="886">
        <f t="shared" si="20"/>
        <v>0</v>
      </c>
      <c r="AN84" s="884">
        <f t="shared" si="21"/>
        <v>11749.545879953595</v>
      </c>
      <c r="AO84" s="884">
        <f t="shared" si="22"/>
        <v>591.85145116851766</v>
      </c>
      <c r="AP84" s="897">
        <f t="shared" si="23"/>
        <v>394.5676341123451</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394.5676341123451</v>
      </c>
      <c r="BD84" s="1607">
        <f t="shared" si="53"/>
        <v>4.7452171293671848</v>
      </c>
      <c r="BE84" s="1606">
        <f t="shared" ref="BE84:BE120" si="60">SUM(BB84:BD84)</f>
        <v>875.02362345165477</v>
      </c>
      <c r="BF84" s="1608">
        <v>0</v>
      </c>
      <c r="BG84" s="1609">
        <f t="shared" si="35"/>
        <v>875.02362345165477</v>
      </c>
      <c r="BI84" s="1605">
        <f t="shared" si="36"/>
        <v>475.71077220994249</v>
      </c>
      <c r="BJ84" s="1606">
        <f t="shared" si="37"/>
        <v>394.5676341123451</v>
      </c>
      <c r="BK84" s="1607">
        <f t="shared" si="38"/>
        <v>4.7452171293671848</v>
      </c>
      <c r="BL84" s="1606">
        <f t="shared" ref="BL84:BL120" si="61">SUM(BI84:BK84)</f>
        <v>875.02362345165477</v>
      </c>
      <c r="BM84" s="1608">
        <v>0</v>
      </c>
      <c r="BN84" s="1609">
        <f t="shared" si="40"/>
        <v>875.02362345165477</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1463.1760595189969</v>
      </c>
      <c r="Y85" s="885">
        <f>Parameters!S186</f>
        <v>0.71500000000000008</v>
      </c>
      <c r="Z85" s="885">
        <f t="shared" ref="Z85:Z120" si="68">$D$3</f>
        <v>0.4</v>
      </c>
      <c r="AA85" s="884">
        <f t="shared" ref="AA85:AA120" si="69">X85*Z85*Y85*$D$4</f>
        <v>209.23417651121662</v>
      </c>
      <c r="AB85" s="884">
        <f t="shared" ref="AB85:AB120" si="70">AA85*$D$10</f>
        <v>209.23417651121662</v>
      </c>
      <c r="AC85" s="886">
        <f t="shared" ref="AC85:AC120" si="71">AA85*(1-$D$10)</f>
        <v>0</v>
      </c>
      <c r="AD85" s="884">
        <f t="shared" ref="AD85:AD120" si="72">AB85+(AD84*$D$8)</f>
        <v>11385.747942044211</v>
      </c>
      <c r="AE85" s="884">
        <f t="shared" ref="AE85:AE120" si="73">AC85+AD84*(1-$D$8)</f>
        <v>573.03211442060137</v>
      </c>
      <c r="AF85" s="897">
        <f t="shared" ref="AF85:AF120" si="74">AE85*16/12*$D$11</f>
        <v>382.02140961373425</v>
      </c>
      <c r="AG85" s="1449">
        <f t="shared" si="59"/>
        <v>2.197312110627072E-2</v>
      </c>
      <c r="AH85" s="891">
        <f>'Baseline data (from input)'!AS71*AG85</f>
        <v>1463.1760595189969</v>
      </c>
      <c r="AI85" s="885">
        <f>Parameters!S186</f>
        <v>0.71500000000000008</v>
      </c>
      <c r="AJ85" s="885">
        <f t="shared" ref="AJ85:AJ120" si="75">$D$3</f>
        <v>0.4</v>
      </c>
      <c r="AK85" s="884">
        <f t="shared" ref="AK85:AK120" si="76">AH85*AJ85*AI85*$D$4</f>
        <v>209.23417651121662</v>
      </c>
      <c r="AL85" s="884">
        <f t="shared" ref="AL85:AL120" si="77">AK85*$D$10</f>
        <v>209.23417651121662</v>
      </c>
      <c r="AM85" s="886">
        <f t="shared" ref="AM85:AM120" si="78">AK85*(1-$D$10)</f>
        <v>0</v>
      </c>
      <c r="AN85" s="884">
        <f t="shared" ref="AN85:AN120" si="79">AL85+(AN84*$D$8)</f>
        <v>11385.747942044211</v>
      </c>
      <c r="AO85" s="884">
        <f t="shared" ref="AO85:AO120" si="80">AM85+AN84*(1-$D$8)</f>
        <v>573.03211442060137</v>
      </c>
      <c r="AP85" s="897">
        <f t="shared" ref="AP85:AP120" si="81">AO85*16/12*$D$11</f>
        <v>382.02140961373425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382.02140961373425</v>
      </c>
      <c r="BD85" s="1607">
        <f t="shared" si="53"/>
        <v>4.9551433411659982</v>
      </c>
      <c r="BE85" s="1606">
        <f t="shared" si="60"/>
        <v>861.43324069194875</v>
      </c>
      <c r="BF85" s="1608">
        <v>0</v>
      </c>
      <c r="BG85" s="1609">
        <f t="shared" ref="BG85:BG120" si="88">BE85-BF85</f>
        <v>861.43324069194875</v>
      </c>
      <c r="BI85" s="1605">
        <f t="shared" ref="BI85:BI120" si="89">V85</f>
        <v>474.45668773704853</v>
      </c>
      <c r="BJ85" s="1606">
        <f t="shared" ref="BJ85:BJ120" si="90">AP85</f>
        <v>382.02140961373425</v>
      </c>
      <c r="BK85" s="1607">
        <f t="shared" ref="BK85:BK120" si="91">AZ85</f>
        <v>4.9551433411659982</v>
      </c>
      <c r="BL85" s="1606">
        <f t="shared" si="61"/>
        <v>861.43324069194875</v>
      </c>
      <c r="BM85" s="1608">
        <v>0</v>
      </c>
      <c r="BN85" s="1609">
        <f t="shared" ref="BN85:BN120" si="92">BL85-BM85</f>
        <v>861.43324069194875</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1479.3186816060229</v>
      </c>
      <c r="Y86" s="885">
        <f>Parameters!S187</f>
        <v>0.71500000000000008</v>
      </c>
      <c r="Z86" s="885">
        <f t="shared" si="68"/>
        <v>0.4</v>
      </c>
      <c r="AA86" s="884">
        <f t="shared" si="69"/>
        <v>211.54257146966131</v>
      </c>
      <c r="AB86" s="884">
        <f t="shared" si="70"/>
        <v>211.54257146966131</v>
      </c>
      <c r="AC86" s="886">
        <f t="shared" si="71"/>
        <v>0</v>
      </c>
      <c r="AD86" s="884">
        <f t="shared" si="72"/>
        <v>11042.001033890565</v>
      </c>
      <c r="AE86" s="884">
        <f t="shared" si="73"/>
        <v>555.28947962330722</v>
      </c>
      <c r="AF86" s="897">
        <f t="shared" si="74"/>
        <v>370.19298641553814</v>
      </c>
      <c r="AG86" s="1449">
        <f t="shared" si="59"/>
        <v>2.197312110627072E-2</v>
      </c>
      <c r="AH86" s="891">
        <f>'Baseline data (from input)'!AS72*AG86</f>
        <v>1479.3186816060229</v>
      </c>
      <c r="AI86" s="885">
        <f>Parameters!S187</f>
        <v>0.71500000000000008</v>
      </c>
      <c r="AJ86" s="885">
        <f t="shared" si="75"/>
        <v>0.4</v>
      </c>
      <c r="AK86" s="884">
        <f t="shared" si="76"/>
        <v>211.54257146966131</v>
      </c>
      <c r="AL86" s="884">
        <f t="shared" si="77"/>
        <v>211.54257146966131</v>
      </c>
      <c r="AM86" s="886">
        <f t="shared" si="78"/>
        <v>0</v>
      </c>
      <c r="AN86" s="884">
        <f t="shared" si="79"/>
        <v>11042.001033890565</v>
      </c>
      <c r="AO86" s="884">
        <f t="shared" si="80"/>
        <v>555.28947962330722</v>
      </c>
      <c r="AP86" s="897">
        <f t="shared" si="81"/>
        <v>370.19298641553814</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370.19298641553814</v>
      </c>
      <c r="BD86" s="1607">
        <f t="shared" si="53"/>
        <v>5.1528444021078155</v>
      </c>
      <c r="BE86" s="1606">
        <f t="shared" si="60"/>
        <v>846.53966206330188</v>
      </c>
      <c r="BF86" s="1608">
        <v>0</v>
      </c>
      <c r="BG86" s="1609">
        <f t="shared" si="88"/>
        <v>846.53966206330188</v>
      </c>
      <c r="BI86" s="1605">
        <f t="shared" si="89"/>
        <v>471.19383124565587</v>
      </c>
      <c r="BJ86" s="1606">
        <f t="shared" si="90"/>
        <v>370.19298641553814</v>
      </c>
      <c r="BK86" s="1607">
        <f t="shared" si="91"/>
        <v>5.1528444021078155</v>
      </c>
      <c r="BL86" s="1606">
        <f t="shared" si="61"/>
        <v>846.53966206330188</v>
      </c>
      <c r="BM86" s="1608">
        <v>0</v>
      </c>
      <c r="BN86" s="1609">
        <f t="shared" si="92"/>
        <v>846.53966206330188</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10718.524550804012</v>
      </c>
      <c r="AE87" s="884">
        <f t="shared" si="73"/>
        <v>538.52474508655371</v>
      </c>
      <c r="AF87" s="897">
        <f t="shared" si="74"/>
        <v>359.01649672436912</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10718.524550804012</v>
      </c>
      <c r="AO87" s="894">
        <f t="shared" si="80"/>
        <v>538.52474508655371</v>
      </c>
      <c r="AP87" s="898">
        <f t="shared" si="81"/>
        <v>359.01649672436912</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359.01649672436912</v>
      </c>
      <c r="BD87" s="1612">
        <f t="shared" si="53"/>
        <v>5.3390322495547968</v>
      </c>
      <c r="BE87" s="1611">
        <f t="shared" si="60"/>
        <v>830.44058160201985</v>
      </c>
      <c r="BF87" s="1613">
        <v>0</v>
      </c>
      <c r="BG87" s="1614">
        <f t="shared" si="88"/>
        <v>830.44058160201985</v>
      </c>
      <c r="BI87" s="1610">
        <f t="shared" si="89"/>
        <v>466.08505262809604</v>
      </c>
      <c r="BJ87" s="1611">
        <f t="shared" si="90"/>
        <v>359.01649672436912</v>
      </c>
      <c r="BK87" s="1612">
        <f t="shared" si="91"/>
        <v>5.3390322495547968</v>
      </c>
      <c r="BL87" s="1611">
        <f t="shared" si="61"/>
        <v>830.44058160201985</v>
      </c>
      <c r="BM87" s="1613">
        <v>0</v>
      </c>
      <c r="BN87" s="1614">
        <f t="shared" si="92"/>
        <v>830.44058160201985</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1320.8013929969775</v>
      </c>
      <c r="Y88" s="1020">
        <f>Parameters!S189</f>
        <v>0.71500000000000008</v>
      </c>
      <c r="Z88" s="1021">
        <f t="shared" si="68"/>
        <v>0.4</v>
      </c>
      <c r="AA88" s="1022">
        <f t="shared" si="69"/>
        <v>188.87459919856781</v>
      </c>
      <c r="AB88" s="1022">
        <f t="shared" si="70"/>
        <v>188.87459919856781</v>
      </c>
      <c r="AC88" s="1023">
        <f t="shared" si="71"/>
        <v>0</v>
      </c>
      <c r="AD88" s="1022">
        <f t="shared" si="72"/>
        <v>10384.650539156641</v>
      </c>
      <c r="AE88" s="1022">
        <f t="shared" si="73"/>
        <v>522.74861084593749</v>
      </c>
      <c r="AF88" s="1024">
        <f t="shared" si="74"/>
        <v>348.49907389729168</v>
      </c>
      <c r="AG88" s="99"/>
      <c r="AH88" s="1019">
        <f>'Recycling - Case 1'!AM178</f>
        <v>1320.8013929969775</v>
      </c>
      <c r="AI88" s="1020">
        <f>Parameters!S189</f>
        <v>0.71500000000000008</v>
      </c>
      <c r="AJ88" s="1021">
        <f t="shared" si="75"/>
        <v>0.4</v>
      </c>
      <c r="AK88" s="1022">
        <f t="shared" si="76"/>
        <v>188.87459919856781</v>
      </c>
      <c r="AL88" s="1022">
        <f t="shared" si="77"/>
        <v>188.87459919856781</v>
      </c>
      <c r="AM88" s="1023">
        <f t="shared" si="78"/>
        <v>0</v>
      </c>
      <c r="AN88" s="1022">
        <f t="shared" si="79"/>
        <v>10384.650539156641</v>
      </c>
      <c r="AO88" s="1022">
        <f t="shared" si="80"/>
        <v>522.74861084593749</v>
      </c>
      <c r="AP88" s="1024">
        <f t="shared" si="81"/>
        <v>348.49907389729168</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348.49907389729168</v>
      </c>
      <c r="BD88" s="1081">
        <f>AZ88</f>
        <v>5.514377360864759</v>
      </c>
      <c r="BE88" s="1053">
        <f t="shared" si="60"/>
        <v>813.30117405589272</v>
      </c>
      <c r="BF88" s="1054">
        <v>0</v>
      </c>
      <c r="BG88" s="1074">
        <f t="shared" si="88"/>
        <v>813.30117405589272</v>
      </c>
      <c r="BI88" s="1052">
        <f t="shared" si="89"/>
        <v>459.28772279773631</v>
      </c>
      <c r="BJ88" s="1053">
        <f t="shared" si="90"/>
        <v>348.49907389729168</v>
      </c>
      <c r="BK88" s="1081">
        <f t="shared" si="91"/>
        <v>5.514377360864759</v>
      </c>
      <c r="BL88" s="1053">
        <f t="shared" si="61"/>
        <v>813.30117405589272</v>
      </c>
      <c r="BM88" s="1054">
        <v>0</v>
      </c>
      <c r="BN88" s="1074">
        <f t="shared" si="92"/>
        <v>813.30117405589272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1083.4689389114483</v>
      </c>
      <c r="Y89" s="1026">
        <f>Parameters!S190</f>
        <v>0.71500000000000008</v>
      </c>
      <c r="Z89" s="1027">
        <f t="shared" si="68"/>
        <v>0.4</v>
      </c>
      <c r="AA89" s="1028">
        <f t="shared" si="69"/>
        <v>154.93605826433713</v>
      </c>
      <c r="AB89" s="1028">
        <f t="shared" si="70"/>
        <v>154.93605826433713</v>
      </c>
      <c r="AC89" s="1029">
        <f t="shared" si="71"/>
        <v>0</v>
      </c>
      <c r="AD89" s="1028">
        <f t="shared" si="72"/>
        <v>10033.121214267338</v>
      </c>
      <c r="AE89" s="1028">
        <f t="shared" si="73"/>
        <v>506.46538315363983</v>
      </c>
      <c r="AF89" s="1030">
        <f t="shared" si="74"/>
        <v>337.64358876909324</v>
      </c>
      <c r="AG89" s="99"/>
      <c r="AH89" s="1025">
        <f>'Recycling - Case 1'!AM179</f>
        <v>1083.4689389114483</v>
      </c>
      <c r="AI89" s="1026">
        <f>Parameters!S190</f>
        <v>0.71500000000000008</v>
      </c>
      <c r="AJ89" s="1027">
        <f t="shared" si="75"/>
        <v>0.4</v>
      </c>
      <c r="AK89" s="1028">
        <f t="shared" si="76"/>
        <v>154.93605826433713</v>
      </c>
      <c r="AL89" s="1028">
        <f t="shared" si="77"/>
        <v>154.93605826433713</v>
      </c>
      <c r="AM89" s="1029">
        <f t="shared" si="78"/>
        <v>0</v>
      </c>
      <c r="AN89" s="1028">
        <f t="shared" si="79"/>
        <v>10033.121214267338</v>
      </c>
      <c r="AO89" s="1028">
        <f t="shared" si="80"/>
        <v>506.46538315363983</v>
      </c>
      <c r="AP89" s="1030">
        <f t="shared" si="81"/>
        <v>337.64358876909324</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337.64358876909324</v>
      </c>
      <c r="BD89" s="1082">
        <f t="shared" ref="BD89:BD120" si="101">AZ89</f>
        <v>5.6913897455556466</v>
      </c>
      <c r="BE89" s="1056">
        <f t="shared" si="60"/>
        <v>795.34327126385972</v>
      </c>
      <c r="BF89" s="167">
        <v>0</v>
      </c>
      <c r="BG89" s="1075">
        <f t="shared" si="88"/>
        <v>795.34327126385972</v>
      </c>
      <c r="BI89" s="1055">
        <f t="shared" si="89"/>
        <v>452.00829274921085</v>
      </c>
      <c r="BJ89" s="1056">
        <f t="shared" si="90"/>
        <v>337.64358876909324</v>
      </c>
      <c r="BK89" s="1082">
        <f t="shared" si="91"/>
        <v>5.6913897455556466</v>
      </c>
      <c r="BL89" s="1056">
        <f t="shared" si="61"/>
        <v>795.34327126385972</v>
      </c>
      <c r="BM89" s="167">
        <v>0</v>
      </c>
      <c r="BN89" s="1075">
        <f t="shared" si="92"/>
        <v>795.34327126385972</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940.14727843040112</v>
      </c>
      <c r="Y90" s="1026">
        <f>Parameters!S191</f>
        <v>0.71500000000000008</v>
      </c>
      <c r="Z90" s="1027">
        <f t="shared" si="68"/>
        <v>0.4</v>
      </c>
      <c r="AA90" s="1028">
        <f t="shared" si="69"/>
        <v>134.44106081554739</v>
      </c>
      <c r="AB90" s="1028">
        <f t="shared" si="70"/>
        <v>134.44106081554739</v>
      </c>
      <c r="AC90" s="1029">
        <f t="shared" si="71"/>
        <v>0</v>
      </c>
      <c r="AD90" s="1028">
        <f t="shared" si="72"/>
        <v>9678.2411794089712</v>
      </c>
      <c r="AE90" s="1028">
        <f t="shared" si="73"/>
        <v>489.32109567391308</v>
      </c>
      <c r="AF90" s="1030">
        <f t="shared" si="74"/>
        <v>326.21406378260872</v>
      </c>
      <c r="AG90" s="104"/>
      <c r="AH90" s="1025">
        <f>'Recycling - Case 1'!AM180</f>
        <v>940.14727843040112</v>
      </c>
      <c r="AI90" s="1026">
        <f>Parameters!S191</f>
        <v>0.71500000000000008</v>
      </c>
      <c r="AJ90" s="1027">
        <f t="shared" si="75"/>
        <v>0.4</v>
      </c>
      <c r="AK90" s="1028">
        <f t="shared" si="76"/>
        <v>134.44106081554739</v>
      </c>
      <c r="AL90" s="1028">
        <f t="shared" si="77"/>
        <v>134.44106081554739</v>
      </c>
      <c r="AM90" s="1029">
        <f t="shared" si="78"/>
        <v>0</v>
      </c>
      <c r="AN90" s="1028">
        <f t="shared" si="79"/>
        <v>9678.2411794089712</v>
      </c>
      <c r="AO90" s="1028">
        <f t="shared" si="80"/>
        <v>489.32109567391308</v>
      </c>
      <c r="AP90" s="1030">
        <f t="shared" si="81"/>
        <v>326.21406378260872</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326.21406378260872</v>
      </c>
      <c r="BD90" s="1082">
        <f t="shared" si="101"/>
        <v>5.8702293320812453</v>
      </c>
      <c r="BE90" s="1056">
        <f t="shared" si="60"/>
        <v>776.38648379425342</v>
      </c>
      <c r="BF90" s="167">
        <v>0</v>
      </c>
      <c r="BG90" s="1075">
        <f t="shared" si="88"/>
        <v>776.38648379425342</v>
      </c>
      <c r="BI90" s="1055">
        <f t="shared" si="89"/>
        <v>444.30219067956335</v>
      </c>
      <c r="BJ90" s="1056">
        <f t="shared" si="90"/>
        <v>326.21406378260872</v>
      </c>
      <c r="BK90" s="1082">
        <f t="shared" si="91"/>
        <v>5.8702293320812453</v>
      </c>
      <c r="BL90" s="1056">
        <f t="shared" si="61"/>
        <v>776.38648379425342</v>
      </c>
      <c r="BM90" s="167">
        <v>0</v>
      </c>
      <c r="BN90" s="1075">
        <f t="shared" si="92"/>
        <v>776.38648379425342</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9"/>
      <c r="X91" s="1025">
        <f>'Recycling - Case 1'!AM141</f>
        <v>709.42205537426946</v>
      </c>
      <c r="Y91" s="1026">
        <f>Parameters!S192</f>
        <v>0.71500000000000008</v>
      </c>
      <c r="Z91" s="1027">
        <f t="shared" si="68"/>
        <v>0.4</v>
      </c>
      <c r="AA91" s="1028">
        <f t="shared" si="69"/>
        <v>101.44735391852053</v>
      </c>
      <c r="AB91" s="1028">
        <f t="shared" si="70"/>
        <v>101.44735391852053</v>
      </c>
      <c r="AC91" s="1029">
        <f t="shared" si="71"/>
        <v>0</v>
      </c>
      <c r="AD91" s="1028">
        <f t="shared" si="72"/>
        <v>9307.6751411868281</v>
      </c>
      <c r="AE91" s="1028">
        <f t="shared" si="73"/>
        <v>472.01339214066388</v>
      </c>
      <c r="AF91" s="1030">
        <f t="shared" si="74"/>
        <v>314.67559476044261</v>
      </c>
      <c r="AG91" s="104"/>
      <c r="AH91" s="1025">
        <f>'Recycling - Case 1'!AM181</f>
        <v>709.42205537426946</v>
      </c>
      <c r="AI91" s="1026">
        <f>Parameters!S192</f>
        <v>0.71500000000000008</v>
      </c>
      <c r="AJ91" s="1027">
        <f t="shared" si="75"/>
        <v>0.4</v>
      </c>
      <c r="AK91" s="1028">
        <f t="shared" si="76"/>
        <v>101.44735391852053</v>
      </c>
      <c r="AL91" s="1028">
        <f t="shared" si="77"/>
        <v>101.44735391852053</v>
      </c>
      <c r="AM91" s="1029">
        <f t="shared" si="78"/>
        <v>0</v>
      </c>
      <c r="AN91" s="1028">
        <f t="shared" si="79"/>
        <v>9307.6751411868281</v>
      </c>
      <c r="AO91" s="1028">
        <f t="shared" si="80"/>
        <v>472.01339214066388</v>
      </c>
      <c r="AP91" s="1030">
        <f t="shared" si="81"/>
        <v>314.67559476044261</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314.67559476044261</v>
      </c>
      <c r="BD91" s="1082">
        <f t="shared" si="101"/>
        <v>6.0510519418420161</v>
      </c>
      <c r="BE91" s="1056">
        <f t="shared" si="60"/>
        <v>756.94801825529669</v>
      </c>
      <c r="BF91" s="167">
        <v>0</v>
      </c>
      <c r="BG91" s="1075">
        <f t="shared" si="88"/>
        <v>756.94801825529669</v>
      </c>
      <c r="BI91" s="1055">
        <f t="shared" si="89"/>
        <v>436.22137155301198</v>
      </c>
      <c r="BJ91" s="1056">
        <f t="shared" si="90"/>
        <v>314.67559476044261</v>
      </c>
      <c r="BK91" s="1082">
        <f t="shared" si="91"/>
        <v>6.0510519418420161</v>
      </c>
      <c r="BL91" s="1056">
        <f t="shared" si="61"/>
        <v>756.94801825529669</v>
      </c>
      <c r="BM91" s="167">
        <v>0</v>
      </c>
      <c r="BN91" s="1075">
        <f t="shared" si="92"/>
        <v>756.94801825529669</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9"/>
      <c r="X92" s="1025">
        <f>'Recycling - Case 1'!AM142</f>
        <v>544.47275735018945</v>
      </c>
      <c r="Y92" s="1026">
        <f>Parameters!S193</f>
        <v>0.71500000000000008</v>
      </c>
      <c r="Z92" s="1027">
        <f t="shared" si="68"/>
        <v>0.4</v>
      </c>
      <c r="AA92" s="1028">
        <f t="shared" si="69"/>
        <v>77.859604301077098</v>
      </c>
      <c r="AB92" s="1028">
        <f t="shared" si="70"/>
        <v>77.859604301077098</v>
      </c>
      <c r="AC92" s="1029">
        <f t="shared" si="71"/>
        <v>0</v>
      </c>
      <c r="AD92" s="1028">
        <f t="shared" si="72"/>
        <v>8931.5940722918258</v>
      </c>
      <c r="AE92" s="1028">
        <f t="shared" si="73"/>
        <v>453.94067319607956</v>
      </c>
      <c r="AF92" s="1030">
        <f t="shared" si="74"/>
        <v>302.62711546405302</v>
      </c>
      <c r="AG92" s="104"/>
      <c r="AH92" s="1025">
        <f>'Recycling - Case 1'!AM182</f>
        <v>544.47275735018945</v>
      </c>
      <c r="AI92" s="1026">
        <f>Parameters!S193</f>
        <v>0.71500000000000008</v>
      </c>
      <c r="AJ92" s="1027">
        <f t="shared" si="75"/>
        <v>0.4</v>
      </c>
      <c r="AK92" s="1028">
        <f t="shared" si="76"/>
        <v>77.859604301077098</v>
      </c>
      <c r="AL92" s="1028">
        <f t="shared" si="77"/>
        <v>77.859604301077098</v>
      </c>
      <c r="AM92" s="1029">
        <f t="shared" si="78"/>
        <v>0</v>
      </c>
      <c r="AN92" s="1028">
        <f t="shared" si="79"/>
        <v>8931.5940722918258</v>
      </c>
      <c r="AO92" s="1028">
        <f t="shared" si="80"/>
        <v>453.94067319607956</v>
      </c>
      <c r="AP92" s="1030">
        <f t="shared" si="81"/>
        <v>302.62711546405302</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302.62711546405302</v>
      </c>
      <c r="BD92" s="1082">
        <f t="shared" si="101"/>
        <v>6.2315559641319966</v>
      </c>
      <c r="BE92" s="1056">
        <f t="shared" si="60"/>
        <v>736.66936553847552</v>
      </c>
      <c r="BF92" s="167">
        <v>0</v>
      </c>
      <c r="BG92" s="1075">
        <f t="shared" si="88"/>
        <v>736.66936553847552</v>
      </c>
      <c r="BI92" s="1055">
        <f t="shared" si="89"/>
        <v>427.81069411029051</v>
      </c>
      <c r="BJ92" s="1056">
        <f t="shared" si="90"/>
        <v>302.62711546405302</v>
      </c>
      <c r="BK92" s="1082">
        <f t="shared" si="91"/>
        <v>6.2315559641319966</v>
      </c>
      <c r="BL92" s="1056">
        <f t="shared" si="61"/>
        <v>736.66936553847552</v>
      </c>
      <c r="BM92" s="167">
        <v>0</v>
      </c>
      <c r="BN92" s="1075">
        <f t="shared" si="92"/>
        <v>736.66936553847552</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9"/>
      <c r="X93" s="1025">
        <f>'Recycling - Case 1'!AM143</f>
        <v>365.23089977154797</v>
      </c>
      <c r="Y93" s="1026">
        <f>Parameters!S194</f>
        <v>0.71500000000000008</v>
      </c>
      <c r="Z93" s="1027">
        <f t="shared" si="68"/>
        <v>0.4</v>
      </c>
      <c r="AA93" s="1028">
        <f t="shared" si="69"/>
        <v>52.228018667331362</v>
      </c>
      <c r="AB93" s="1028">
        <f t="shared" si="70"/>
        <v>52.228018667331362</v>
      </c>
      <c r="AC93" s="1029">
        <f t="shared" si="71"/>
        <v>0</v>
      </c>
      <c r="AD93" s="1028">
        <f t="shared" si="72"/>
        <v>8548.2231079274734</v>
      </c>
      <c r="AE93" s="1028">
        <f t="shared" si="73"/>
        <v>435.59898303168364</v>
      </c>
      <c r="AF93" s="1030">
        <f t="shared" si="74"/>
        <v>290.39932202112243</v>
      </c>
      <c r="AG93" s="104"/>
      <c r="AH93" s="1025">
        <f>'Recycling - Case 1'!AM183</f>
        <v>365.23089977154797</v>
      </c>
      <c r="AI93" s="1026">
        <f>Parameters!S194</f>
        <v>0.71500000000000008</v>
      </c>
      <c r="AJ93" s="1027">
        <f t="shared" si="75"/>
        <v>0.4</v>
      </c>
      <c r="AK93" s="1028">
        <f t="shared" si="76"/>
        <v>52.228018667331362</v>
      </c>
      <c r="AL93" s="1028">
        <f t="shared" si="77"/>
        <v>52.228018667331362</v>
      </c>
      <c r="AM93" s="1029">
        <f t="shared" si="78"/>
        <v>0</v>
      </c>
      <c r="AN93" s="1028">
        <f t="shared" si="79"/>
        <v>8548.2231079274734</v>
      </c>
      <c r="AO93" s="1028">
        <f t="shared" si="80"/>
        <v>435.59898303168364</v>
      </c>
      <c r="AP93" s="1030">
        <f t="shared" si="81"/>
        <v>290.39932202112243</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290.39932202112243</v>
      </c>
      <c r="BD93" s="1082">
        <f t="shared" si="101"/>
        <v>6.4119258159552066</v>
      </c>
      <c r="BE93" s="1056">
        <f t="shared" si="60"/>
        <v>715.9251919880295</v>
      </c>
      <c r="BF93" s="167">
        <v>0</v>
      </c>
      <c r="BG93" s="1075">
        <f t="shared" si="88"/>
        <v>715.9251919880295</v>
      </c>
      <c r="BI93" s="1055">
        <f t="shared" si="89"/>
        <v>419.1139441509518</v>
      </c>
      <c r="BJ93" s="1056">
        <f t="shared" si="90"/>
        <v>290.39932202112243</v>
      </c>
      <c r="BK93" s="1082">
        <f t="shared" si="91"/>
        <v>6.4119258159552066</v>
      </c>
      <c r="BL93" s="1056">
        <f t="shared" si="61"/>
        <v>715.9251919880295</v>
      </c>
      <c r="BM93" s="167">
        <v>0</v>
      </c>
      <c r="BN93" s="1075">
        <f t="shared" si="92"/>
        <v>715.9251919880295</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9"/>
      <c r="X94" s="1025">
        <f>'Recycling - Case 1'!AM144</f>
        <v>222.23497952420874</v>
      </c>
      <c r="Y94" s="1026">
        <f>Parameters!S195</f>
        <v>0.71500000000000008</v>
      </c>
      <c r="Z94" s="1027">
        <f t="shared" si="68"/>
        <v>0.4</v>
      </c>
      <c r="AA94" s="1028">
        <f t="shared" si="69"/>
        <v>31.779602071961854</v>
      </c>
      <c r="AB94" s="1028">
        <f t="shared" si="70"/>
        <v>31.779602071961854</v>
      </c>
      <c r="AC94" s="1029">
        <f t="shared" si="71"/>
        <v>0</v>
      </c>
      <c r="AD94" s="1028">
        <f t="shared" si="72"/>
        <v>8163.1009495295166</v>
      </c>
      <c r="AE94" s="1028">
        <f t="shared" si="73"/>
        <v>416.90176046991792</v>
      </c>
      <c r="AF94" s="1030">
        <f t="shared" si="74"/>
        <v>277.9345069799453</v>
      </c>
      <c r="AG94" s="104"/>
      <c r="AH94" s="1025">
        <f>'Recycling - Case 1'!AM184</f>
        <v>222.23497952420874</v>
      </c>
      <c r="AI94" s="1026">
        <f>Parameters!S195</f>
        <v>0.71500000000000008</v>
      </c>
      <c r="AJ94" s="1027">
        <f t="shared" si="75"/>
        <v>0.4</v>
      </c>
      <c r="AK94" s="1028">
        <f t="shared" si="76"/>
        <v>31.779602071961854</v>
      </c>
      <c r="AL94" s="1028">
        <f t="shared" si="77"/>
        <v>31.779602071961854</v>
      </c>
      <c r="AM94" s="1029">
        <f t="shared" si="78"/>
        <v>0</v>
      </c>
      <c r="AN94" s="1028">
        <f t="shared" si="79"/>
        <v>8163.1009495295166</v>
      </c>
      <c r="AO94" s="1028">
        <f t="shared" si="80"/>
        <v>416.90176046991792</v>
      </c>
      <c r="AP94" s="1030">
        <f t="shared" si="81"/>
        <v>277.9345069799453</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277.9345069799453</v>
      </c>
      <c r="BD94" s="1082">
        <f t="shared" si="101"/>
        <v>6.5923376404485374</v>
      </c>
      <c r="BE94" s="1056">
        <f t="shared" si="60"/>
        <v>694.69884216276159</v>
      </c>
      <c r="BF94" s="167">
        <v>0</v>
      </c>
      <c r="BG94" s="1075">
        <f t="shared" si="88"/>
        <v>694.69884216276159</v>
      </c>
      <c r="BI94" s="1055">
        <f t="shared" si="89"/>
        <v>410.17199754236771</v>
      </c>
      <c r="BJ94" s="1056">
        <f t="shared" si="90"/>
        <v>277.9345069799453</v>
      </c>
      <c r="BK94" s="1082">
        <f t="shared" si="91"/>
        <v>6.5923376404485374</v>
      </c>
      <c r="BL94" s="1056">
        <f t="shared" si="61"/>
        <v>694.69884216276159</v>
      </c>
      <c r="BM94" s="167">
        <v>0</v>
      </c>
      <c r="BN94" s="1075">
        <f t="shared" si="92"/>
        <v>694.69884216276159</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9"/>
      <c r="X95" s="1025">
        <f>'Recycling - Case 1'!AM145</f>
        <v>123.23760407297353</v>
      </c>
      <c r="Y95" s="1026">
        <f>Parameters!S196</f>
        <v>0.71500000000000008</v>
      </c>
      <c r="Z95" s="1027">
        <f t="shared" si="68"/>
        <v>0.4</v>
      </c>
      <c r="AA95" s="1028">
        <f t="shared" si="69"/>
        <v>17.622977382435216</v>
      </c>
      <c r="AB95" s="1028">
        <f t="shared" si="70"/>
        <v>17.622977382435216</v>
      </c>
      <c r="AC95" s="1029">
        <f t="shared" si="71"/>
        <v>0</v>
      </c>
      <c r="AD95" s="1028">
        <f t="shared" si="72"/>
        <v>7782.604795744629</v>
      </c>
      <c r="AE95" s="1028">
        <f t="shared" si="73"/>
        <v>398.11913116732239</v>
      </c>
      <c r="AF95" s="1030">
        <f t="shared" si="74"/>
        <v>265.41275411154828</v>
      </c>
      <c r="AG95" s="104"/>
      <c r="AH95" s="1025">
        <f>'Recycling - Case 1'!AM185</f>
        <v>123.23760407297353</v>
      </c>
      <c r="AI95" s="1026">
        <f>Parameters!S196</f>
        <v>0.71500000000000008</v>
      </c>
      <c r="AJ95" s="1027">
        <f t="shared" si="75"/>
        <v>0.4</v>
      </c>
      <c r="AK95" s="1028">
        <f t="shared" si="76"/>
        <v>17.622977382435216</v>
      </c>
      <c r="AL95" s="1028">
        <f t="shared" si="77"/>
        <v>17.622977382435216</v>
      </c>
      <c r="AM95" s="1029">
        <f t="shared" si="78"/>
        <v>0</v>
      </c>
      <c r="AN95" s="1028">
        <f t="shared" si="79"/>
        <v>7782.604795744629</v>
      </c>
      <c r="AO95" s="1028">
        <f t="shared" si="80"/>
        <v>398.11913116732239</v>
      </c>
      <c r="AP95" s="1030">
        <f t="shared" si="81"/>
        <v>265.41275411154828</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265.41275411154828</v>
      </c>
      <c r="BD95" s="1082">
        <f t="shared" si="101"/>
        <v>6.7729598235066364</v>
      </c>
      <c r="BE95" s="1056">
        <f t="shared" si="60"/>
        <v>673.2086804949912</v>
      </c>
      <c r="BF95" s="167">
        <v>0</v>
      </c>
      <c r="BG95" s="1075">
        <f t="shared" si="88"/>
        <v>673.2086804949912</v>
      </c>
      <c r="BI95" s="1055">
        <f t="shared" si="89"/>
        <v>401.02296655993626</v>
      </c>
      <c r="BJ95" s="1056">
        <f t="shared" si="90"/>
        <v>265.41275411154828</v>
      </c>
      <c r="BK95" s="1082">
        <f t="shared" si="91"/>
        <v>6.7729598235066364</v>
      </c>
      <c r="BL95" s="1056">
        <f t="shared" si="61"/>
        <v>673.2086804949912</v>
      </c>
      <c r="BM95" s="167">
        <v>0</v>
      </c>
      <c r="BN95" s="1075">
        <f t="shared" si="92"/>
        <v>673.2086804949912</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9"/>
      <c r="X96" s="1025">
        <f>'Recycling - Case 1'!AM146</f>
        <v>73.601140277330998</v>
      </c>
      <c r="Y96" s="1026">
        <f>Parameters!S197</f>
        <v>0.71500000000000008</v>
      </c>
      <c r="Z96" s="1027">
        <f t="shared" si="68"/>
        <v>0.4</v>
      </c>
      <c r="AA96" s="1028">
        <f t="shared" si="69"/>
        <v>10.524963059658335</v>
      </c>
      <c r="AB96" s="1028">
        <f t="shared" si="70"/>
        <v>10.524963059658335</v>
      </c>
      <c r="AC96" s="1029">
        <f t="shared" si="71"/>
        <v>0</v>
      </c>
      <c r="AD96" s="1028">
        <f t="shared" si="72"/>
        <v>7413.5676440323186</v>
      </c>
      <c r="AE96" s="1028">
        <f t="shared" si="73"/>
        <v>379.5621147719686</v>
      </c>
      <c r="AF96" s="1030">
        <f t="shared" si="74"/>
        <v>253.04140984797905</v>
      </c>
      <c r="AG96" s="104"/>
      <c r="AH96" s="1025">
        <f>'Recycling - Case 1'!AM186</f>
        <v>73.601140277330998</v>
      </c>
      <c r="AI96" s="1026">
        <f>Parameters!S197</f>
        <v>0.71500000000000008</v>
      </c>
      <c r="AJ96" s="1027">
        <f t="shared" si="75"/>
        <v>0.4</v>
      </c>
      <c r="AK96" s="1028">
        <f t="shared" si="76"/>
        <v>10.524963059658335</v>
      </c>
      <c r="AL96" s="1028">
        <f t="shared" si="77"/>
        <v>10.524963059658335</v>
      </c>
      <c r="AM96" s="1029">
        <f t="shared" si="78"/>
        <v>0</v>
      </c>
      <c r="AN96" s="1028">
        <f t="shared" si="79"/>
        <v>7413.5676440323186</v>
      </c>
      <c r="AO96" s="1028">
        <f t="shared" si="80"/>
        <v>379.5621147719686</v>
      </c>
      <c r="AP96" s="1030">
        <f t="shared" si="81"/>
        <v>253.04140984797905</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253.04140984797905</v>
      </c>
      <c r="BD96" s="1082">
        <f t="shared" si="101"/>
        <v>6.9539534807952217</v>
      </c>
      <c r="BE96" s="1056">
        <f t="shared" si="60"/>
        <v>651.69770418573466</v>
      </c>
      <c r="BF96" s="167">
        <v>0</v>
      </c>
      <c r="BG96" s="1075">
        <f t="shared" si="88"/>
        <v>651.69770418573466</v>
      </c>
      <c r="BI96" s="1055">
        <f t="shared" si="89"/>
        <v>391.70234085696035</v>
      </c>
      <c r="BJ96" s="1056">
        <f t="shared" si="90"/>
        <v>253.04140984797905</v>
      </c>
      <c r="BK96" s="1082">
        <f t="shared" si="91"/>
        <v>6.9539534807952217</v>
      </c>
      <c r="BL96" s="1056">
        <f t="shared" si="61"/>
        <v>651.69770418573466</v>
      </c>
      <c r="BM96" s="167">
        <v>0</v>
      </c>
      <c r="BN96" s="1075">
        <f t="shared" si="92"/>
        <v>651.69770418573466</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9"/>
      <c r="X97" s="1025">
        <f>'Recycling - Case 1'!AM147</f>
        <v>35.693019503907657</v>
      </c>
      <c r="Y97" s="1026">
        <f>Parameters!S198</f>
        <v>0.71500000000000008</v>
      </c>
      <c r="Z97" s="1027">
        <f t="shared" si="68"/>
        <v>0.4</v>
      </c>
      <c r="AA97" s="1028">
        <f t="shared" si="69"/>
        <v>5.1041017890587961</v>
      </c>
      <c r="AB97" s="1028">
        <f t="shared" si="70"/>
        <v>5.1041017890587961</v>
      </c>
      <c r="AC97" s="1029">
        <f t="shared" si="71"/>
        <v>0</v>
      </c>
      <c r="AD97" s="1028">
        <f t="shared" si="72"/>
        <v>7057.1077853190354</v>
      </c>
      <c r="AE97" s="1028">
        <f t="shared" si="73"/>
        <v>361.5639605023419</v>
      </c>
      <c r="AF97" s="1030">
        <f t="shared" si="74"/>
        <v>241.0426403348946</v>
      </c>
      <c r="AG97" s="104"/>
      <c r="AH97" s="1025">
        <f>'Recycling - Case 1'!AM187</f>
        <v>35.693019503907657</v>
      </c>
      <c r="AI97" s="1026">
        <f>Parameters!S198</f>
        <v>0.71500000000000008</v>
      </c>
      <c r="AJ97" s="1027">
        <f t="shared" si="75"/>
        <v>0.4</v>
      </c>
      <c r="AK97" s="1028">
        <f t="shared" si="76"/>
        <v>5.1041017890587961</v>
      </c>
      <c r="AL97" s="1028">
        <f t="shared" si="77"/>
        <v>5.1041017890587961</v>
      </c>
      <c r="AM97" s="1029">
        <f t="shared" si="78"/>
        <v>0</v>
      </c>
      <c r="AN97" s="1028">
        <f t="shared" si="79"/>
        <v>7057.1077853190354</v>
      </c>
      <c r="AO97" s="1028">
        <f t="shared" si="80"/>
        <v>361.5639605023419</v>
      </c>
      <c r="AP97" s="1030">
        <f t="shared" si="81"/>
        <v>241.0426403348946</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241.0426403348946</v>
      </c>
      <c r="BD97" s="1082">
        <f t="shared" si="101"/>
        <v>7.1345059536976194</v>
      </c>
      <c r="BE97" s="1056">
        <f t="shared" si="60"/>
        <v>630.41714452537269</v>
      </c>
      <c r="BF97" s="167">
        <v>0</v>
      </c>
      <c r="BG97" s="1075">
        <f t="shared" si="88"/>
        <v>630.41714452537269</v>
      </c>
      <c r="BI97" s="1055">
        <f t="shared" si="89"/>
        <v>382.23999823678054</v>
      </c>
      <c r="BJ97" s="1056">
        <f t="shared" si="90"/>
        <v>241.0426403348946</v>
      </c>
      <c r="BK97" s="1082">
        <f t="shared" si="91"/>
        <v>7.1345059536976194</v>
      </c>
      <c r="BL97" s="1056">
        <f t="shared" si="61"/>
        <v>630.41714452537269</v>
      </c>
      <c r="BM97" s="167">
        <v>0</v>
      </c>
      <c r="BN97" s="1075">
        <f t="shared" si="92"/>
        <v>630.41714452537269</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9"/>
      <c r="X98" s="1025">
        <f>'Recycling - Case 1'!AM148</f>
        <v>0</v>
      </c>
      <c r="Y98" s="1026">
        <f>Parameters!S199</f>
        <v>0.71500000000000008</v>
      </c>
      <c r="Z98" s="1027">
        <f t="shared" si="68"/>
        <v>0.4</v>
      </c>
      <c r="AA98" s="1028">
        <f t="shared" si="69"/>
        <v>0</v>
      </c>
      <c r="AB98" s="1028">
        <f t="shared" si="70"/>
        <v>0</v>
      </c>
      <c r="AC98" s="1029">
        <f t="shared" si="71"/>
        <v>0</v>
      </c>
      <c r="AD98" s="1028">
        <f t="shared" si="72"/>
        <v>6712.9285772685344</v>
      </c>
      <c r="AE98" s="1028">
        <f t="shared" si="73"/>
        <v>344.1792080505009</v>
      </c>
      <c r="AF98" s="1030">
        <f t="shared" si="74"/>
        <v>229.45280536700059</v>
      </c>
      <c r="AG98" s="104"/>
      <c r="AH98" s="1025">
        <f>'Recycling - Case 1'!AM188</f>
        <v>0</v>
      </c>
      <c r="AI98" s="1026">
        <f>Parameters!S199</f>
        <v>0.71500000000000008</v>
      </c>
      <c r="AJ98" s="1027">
        <f t="shared" si="75"/>
        <v>0.4</v>
      </c>
      <c r="AK98" s="1028">
        <f t="shared" si="76"/>
        <v>0</v>
      </c>
      <c r="AL98" s="1028">
        <f t="shared" si="77"/>
        <v>0</v>
      </c>
      <c r="AM98" s="1029">
        <f t="shared" si="78"/>
        <v>0</v>
      </c>
      <c r="AN98" s="1028">
        <f t="shared" si="79"/>
        <v>6712.9285772685344</v>
      </c>
      <c r="AO98" s="1028">
        <f t="shared" si="80"/>
        <v>344.1792080505009</v>
      </c>
      <c r="AP98" s="1030">
        <f t="shared" si="81"/>
        <v>229.45280536700059</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229.45280536700059</v>
      </c>
      <c r="BD98" s="1082">
        <f t="shared" si="101"/>
        <v>7.3147860261997764</v>
      </c>
      <c r="BE98" s="1056">
        <f t="shared" si="60"/>
        <v>609.43360066041612</v>
      </c>
      <c r="BF98" s="167">
        <v>0</v>
      </c>
      <c r="BG98" s="1075">
        <f t="shared" si="88"/>
        <v>609.43360066041612</v>
      </c>
      <c r="BI98" s="1055">
        <f t="shared" si="89"/>
        <v>372.66600926721577</v>
      </c>
      <c r="BJ98" s="1056">
        <f t="shared" si="90"/>
        <v>229.45280536700059</v>
      </c>
      <c r="BK98" s="1082">
        <f t="shared" si="91"/>
        <v>7.3147860261997764</v>
      </c>
      <c r="BL98" s="1056">
        <f t="shared" si="61"/>
        <v>609.43360066041612</v>
      </c>
      <c r="BM98" s="167">
        <v>0</v>
      </c>
      <c r="BN98" s="1075">
        <f t="shared" si="92"/>
        <v>609.43360066041612</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9"/>
      <c r="X99" s="1025">
        <f>'Recycling - Case 1'!AM149</f>
        <v>0</v>
      </c>
      <c r="Y99" s="1026">
        <f>Parameters!S200</f>
        <v>0.71500000000000008</v>
      </c>
      <c r="Z99" s="1027">
        <f t="shared" si="68"/>
        <v>0.4</v>
      </c>
      <c r="AA99" s="1028">
        <f t="shared" si="69"/>
        <v>0</v>
      </c>
      <c r="AB99" s="1028">
        <f t="shared" si="70"/>
        <v>0</v>
      </c>
      <c r="AC99" s="1029">
        <f t="shared" si="71"/>
        <v>0</v>
      </c>
      <c r="AD99" s="1028">
        <f t="shared" si="72"/>
        <v>6385.5351872695446</v>
      </c>
      <c r="AE99" s="1028">
        <f t="shared" si="73"/>
        <v>327.39338999898951</v>
      </c>
      <c r="AF99" s="1030">
        <f t="shared" si="74"/>
        <v>218.26225999932635</v>
      </c>
      <c r="AG99" s="104"/>
      <c r="AH99" s="1025">
        <f>'Recycling - Case 1'!AM189</f>
        <v>0</v>
      </c>
      <c r="AI99" s="1026">
        <f>Parameters!S200</f>
        <v>0.71500000000000008</v>
      </c>
      <c r="AJ99" s="1027">
        <f t="shared" si="75"/>
        <v>0.4</v>
      </c>
      <c r="AK99" s="1028">
        <f t="shared" si="76"/>
        <v>0</v>
      </c>
      <c r="AL99" s="1028">
        <f t="shared" si="77"/>
        <v>0</v>
      </c>
      <c r="AM99" s="1029">
        <f t="shared" si="78"/>
        <v>0</v>
      </c>
      <c r="AN99" s="1028">
        <f t="shared" si="79"/>
        <v>6385.5351872695446</v>
      </c>
      <c r="AO99" s="1028">
        <f t="shared" si="80"/>
        <v>327.39338999898951</v>
      </c>
      <c r="AP99" s="1030">
        <f t="shared" si="81"/>
        <v>218.26225999932635</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218.26225999932635</v>
      </c>
      <c r="BD99" s="1082">
        <f t="shared" si="101"/>
        <v>7.4949544918276478</v>
      </c>
      <c r="BE99" s="1056">
        <f t="shared" si="60"/>
        <v>588.97217693255232</v>
      </c>
      <c r="BF99" s="167">
        <v>0</v>
      </c>
      <c r="BG99" s="1075">
        <f t="shared" si="88"/>
        <v>588.97217693255232</v>
      </c>
      <c r="BI99" s="1055">
        <f t="shared" si="89"/>
        <v>363.21496244139826</v>
      </c>
      <c r="BJ99" s="1056">
        <f t="shared" si="90"/>
        <v>218.26225999932635</v>
      </c>
      <c r="BK99" s="1082">
        <f t="shared" si="91"/>
        <v>7.4949544918276478</v>
      </c>
      <c r="BL99" s="1056">
        <f t="shared" si="61"/>
        <v>588.97217693255232</v>
      </c>
      <c r="BM99" s="167">
        <v>0</v>
      </c>
      <c r="BN99" s="1075">
        <f t="shared" si="92"/>
        <v>588.97217693255232</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9"/>
      <c r="X100" s="1025">
        <f>'Recycling - Case 1'!AM150</f>
        <v>0</v>
      </c>
      <c r="Y100" s="1026">
        <f>Parameters!S201</f>
        <v>0.71500000000000008</v>
      </c>
      <c r="Z100" s="1027">
        <f t="shared" si="68"/>
        <v>0.4</v>
      </c>
      <c r="AA100" s="1028">
        <f t="shared" si="69"/>
        <v>0</v>
      </c>
      <c r="AB100" s="1028">
        <f t="shared" si="70"/>
        <v>0</v>
      </c>
      <c r="AC100" s="1029">
        <f t="shared" si="71"/>
        <v>0</v>
      </c>
      <c r="AD100" s="1028">
        <f t="shared" si="72"/>
        <v>6074.1089613154682</v>
      </c>
      <c r="AE100" s="1028">
        <f t="shared" si="73"/>
        <v>311.42622595407659</v>
      </c>
      <c r="AF100" s="1030">
        <f t="shared" si="74"/>
        <v>207.61748396938438</v>
      </c>
      <c r="AG100" s="104"/>
      <c r="AH100" s="1025">
        <f>'Recycling - Case 1'!AM190</f>
        <v>0</v>
      </c>
      <c r="AI100" s="1026">
        <f>Parameters!S201</f>
        <v>0.71500000000000008</v>
      </c>
      <c r="AJ100" s="1027">
        <f t="shared" si="75"/>
        <v>0.4</v>
      </c>
      <c r="AK100" s="1028">
        <f t="shared" si="76"/>
        <v>0</v>
      </c>
      <c r="AL100" s="1028">
        <f t="shared" si="77"/>
        <v>0</v>
      </c>
      <c r="AM100" s="1029">
        <f t="shared" si="78"/>
        <v>0</v>
      </c>
      <c r="AN100" s="1028">
        <f t="shared" si="79"/>
        <v>6074.1089613154682</v>
      </c>
      <c r="AO100" s="1028">
        <f t="shared" si="80"/>
        <v>311.42622595407659</v>
      </c>
      <c r="AP100" s="1030">
        <f t="shared" si="81"/>
        <v>207.61748396938438</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207.61748396938438</v>
      </c>
      <c r="BD100" s="1082">
        <f t="shared" si="101"/>
        <v>7.6751646413126862</v>
      </c>
      <c r="BE100" s="1056">
        <f t="shared" si="60"/>
        <v>569.1849463000899</v>
      </c>
      <c r="BF100" s="167">
        <v>0</v>
      </c>
      <c r="BG100" s="1075">
        <f t="shared" si="88"/>
        <v>569.1849463000899</v>
      </c>
      <c r="BI100" s="1055">
        <f t="shared" si="89"/>
        <v>353.89229768939282</v>
      </c>
      <c r="BJ100" s="1056">
        <f t="shared" si="90"/>
        <v>207.61748396938438</v>
      </c>
      <c r="BK100" s="1082">
        <f t="shared" si="91"/>
        <v>7.6751646413126862</v>
      </c>
      <c r="BL100" s="1056">
        <f t="shared" si="61"/>
        <v>569.1849463000899</v>
      </c>
      <c r="BM100" s="167">
        <v>0</v>
      </c>
      <c r="BN100" s="1075">
        <f t="shared" si="92"/>
        <v>569.1849463000899</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9"/>
      <c r="X101" s="1025">
        <f>'Recycling - Case 1'!AM151</f>
        <v>0</v>
      </c>
      <c r="Y101" s="1026">
        <f>Parameters!S202</f>
        <v>0.71500000000000008</v>
      </c>
      <c r="Z101" s="1027">
        <f t="shared" si="68"/>
        <v>0.4</v>
      </c>
      <c r="AA101" s="1028">
        <f t="shared" si="69"/>
        <v>0</v>
      </c>
      <c r="AB101" s="1028">
        <f t="shared" si="70"/>
        <v>0</v>
      </c>
      <c r="AC101" s="1029">
        <f t="shared" si="71"/>
        <v>0</v>
      </c>
      <c r="AD101" s="1028">
        <f t="shared" si="72"/>
        <v>5777.8711716267426</v>
      </c>
      <c r="AE101" s="1028">
        <f t="shared" si="73"/>
        <v>296.23778968872563</v>
      </c>
      <c r="AF101" s="1030">
        <f t="shared" si="74"/>
        <v>197.49185979248375</v>
      </c>
      <c r="AG101" s="104"/>
      <c r="AH101" s="1025">
        <f>'Recycling - Case 1'!AM191</f>
        <v>0</v>
      </c>
      <c r="AI101" s="1026">
        <f>Parameters!S202</f>
        <v>0.71500000000000008</v>
      </c>
      <c r="AJ101" s="1027">
        <f t="shared" si="75"/>
        <v>0.4</v>
      </c>
      <c r="AK101" s="1028">
        <f t="shared" si="76"/>
        <v>0</v>
      </c>
      <c r="AL101" s="1028">
        <f t="shared" si="77"/>
        <v>0</v>
      </c>
      <c r="AM101" s="1029">
        <f t="shared" si="78"/>
        <v>0</v>
      </c>
      <c r="AN101" s="1028">
        <f t="shared" si="79"/>
        <v>5777.8711716267426</v>
      </c>
      <c r="AO101" s="1028">
        <f t="shared" si="80"/>
        <v>296.23778968872563</v>
      </c>
      <c r="AP101" s="1030">
        <f t="shared" si="81"/>
        <v>197.49185979248375</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197.49185979248375</v>
      </c>
      <c r="BD101" s="1082">
        <f t="shared" si="101"/>
        <v>7.8555627221195046</v>
      </c>
      <c r="BE101" s="1056">
        <f t="shared" si="60"/>
        <v>550.05033912433896</v>
      </c>
      <c r="BF101" s="167">
        <v>0</v>
      </c>
      <c r="BG101" s="1075">
        <f t="shared" si="88"/>
        <v>550.05033912433896</v>
      </c>
      <c r="BI101" s="1055">
        <f t="shared" si="89"/>
        <v>344.70291660973567</v>
      </c>
      <c r="BJ101" s="1056">
        <f t="shared" si="90"/>
        <v>197.49185979248375</v>
      </c>
      <c r="BK101" s="1082">
        <f t="shared" si="91"/>
        <v>7.8555627221195046</v>
      </c>
      <c r="BL101" s="1056">
        <f t="shared" si="61"/>
        <v>550.05033912433896</v>
      </c>
      <c r="BM101" s="167">
        <v>0</v>
      </c>
      <c r="BN101" s="1075">
        <f t="shared" si="92"/>
        <v>550.05033912433896</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9"/>
      <c r="X102" s="1025">
        <f>'Recycling - Case 1'!AM152</f>
        <v>0</v>
      </c>
      <c r="Y102" s="1026">
        <f>Parameters!S203</f>
        <v>0.71500000000000008</v>
      </c>
      <c r="Z102" s="1027">
        <f t="shared" si="68"/>
        <v>0.4</v>
      </c>
      <c r="AA102" s="1028">
        <f t="shared" si="69"/>
        <v>0</v>
      </c>
      <c r="AB102" s="1028">
        <f t="shared" si="70"/>
        <v>0</v>
      </c>
      <c r="AC102" s="1029">
        <f t="shared" si="71"/>
        <v>0</v>
      </c>
      <c r="AD102" s="1028">
        <f t="shared" si="72"/>
        <v>5496.0810694257725</v>
      </c>
      <c r="AE102" s="1028">
        <f t="shared" si="73"/>
        <v>281.79010220097001</v>
      </c>
      <c r="AF102" s="1030">
        <f t="shared" si="74"/>
        <v>187.86006813398001</v>
      </c>
      <c r="AG102" s="104"/>
      <c r="AH102" s="1025">
        <f>'Recycling - Case 1'!AM192</f>
        <v>0</v>
      </c>
      <c r="AI102" s="1026">
        <f>Parameters!S203</f>
        <v>0.71500000000000008</v>
      </c>
      <c r="AJ102" s="1027">
        <f t="shared" si="75"/>
        <v>0.4</v>
      </c>
      <c r="AK102" s="1028">
        <f t="shared" si="76"/>
        <v>0</v>
      </c>
      <c r="AL102" s="1028">
        <f t="shared" si="77"/>
        <v>0</v>
      </c>
      <c r="AM102" s="1029">
        <f t="shared" si="78"/>
        <v>0</v>
      </c>
      <c r="AN102" s="1028">
        <f t="shared" si="79"/>
        <v>5496.0810694257725</v>
      </c>
      <c r="AO102" s="1028">
        <f t="shared" si="80"/>
        <v>281.79010220097001</v>
      </c>
      <c r="AP102" s="1030">
        <f t="shared" si="81"/>
        <v>187.86006813398001</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187.86006813398001</v>
      </c>
      <c r="BD102" s="1082">
        <f t="shared" si="101"/>
        <v>8.0354591084610139</v>
      </c>
      <c r="BE102" s="1056">
        <f t="shared" si="60"/>
        <v>531.54961889393007</v>
      </c>
      <c r="BF102" s="167">
        <v>0</v>
      </c>
      <c r="BG102" s="1075">
        <f t="shared" si="88"/>
        <v>531.54961889393007</v>
      </c>
      <c r="BI102" s="1055">
        <f t="shared" si="89"/>
        <v>335.65409165148895</v>
      </c>
      <c r="BJ102" s="1056">
        <f t="shared" si="90"/>
        <v>187.86006813398001</v>
      </c>
      <c r="BK102" s="1082">
        <f t="shared" si="91"/>
        <v>8.0354591084610139</v>
      </c>
      <c r="BL102" s="1056">
        <f t="shared" si="61"/>
        <v>531.54961889393007</v>
      </c>
      <c r="BM102" s="167">
        <v>0</v>
      </c>
      <c r="BN102" s="1075">
        <f t="shared" si="92"/>
        <v>531.54961889393007</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9"/>
      <c r="X103" s="1025">
        <f>'Recycling - Case 1'!AM153</f>
        <v>0</v>
      </c>
      <c r="Y103" s="1026">
        <f>Parameters!S204</f>
        <v>0.71500000000000008</v>
      </c>
      <c r="Z103" s="1027">
        <f t="shared" si="68"/>
        <v>0.4</v>
      </c>
      <c r="AA103" s="1028">
        <f t="shared" si="69"/>
        <v>0</v>
      </c>
      <c r="AB103" s="1028">
        <f t="shared" si="70"/>
        <v>0</v>
      </c>
      <c r="AC103" s="1029">
        <f t="shared" si="71"/>
        <v>0</v>
      </c>
      <c r="AD103" s="1028">
        <f t="shared" si="72"/>
        <v>5228.0340326791465</v>
      </c>
      <c r="AE103" s="1028">
        <f t="shared" si="73"/>
        <v>268.04703674662608</v>
      </c>
      <c r="AF103" s="1030">
        <f t="shared" si="74"/>
        <v>178.69802449775071</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5228.0340326791465</v>
      </c>
      <c r="AO103" s="1028">
        <f t="shared" si="80"/>
        <v>268.04703674662608</v>
      </c>
      <c r="AP103" s="1030">
        <f t="shared" si="81"/>
        <v>178.69802449775071</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178.69802449775071</v>
      </c>
      <c r="BD103" s="1082">
        <f t="shared" si="101"/>
        <v>8.2150080749064323</v>
      </c>
      <c r="BE103" s="1056">
        <f t="shared" si="60"/>
        <v>513.64462337732107</v>
      </c>
      <c r="BF103" s="167">
        <v>0</v>
      </c>
      <c r="BG103" s="1075">
        <f t="shared" si="88"/>
        <v>513.64462337732107</v>
      </c>
      <c r="BI103" s="1055">
        <f t="shared" si="89"/>
        <v>326.73159080466388</v>
      </c>
      <c r="BJ103" s="1056">
        <f t="shared" si="90"/>
        <v>178.69802449775071</v>
      </c>
      <c r="BK103" s="1082">
        <f t="shared" si="91"/>
        <v>8.2150080749064323</v>
      </c>
      <c r="BL103" s="1056">
        <f t="shared" si="61"/>
        <v>513.64462337732107</v>
      </c>
      <c r="BM103" s="167">
        <v>0</v>
      </c>
      <c r="BN103" s="1075">
        <f t="shared" si="92"/>
        <v>513.64462337732107</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9"/>
      <c r="X104" s="1025">
        <f>'Recycling - Case 1'!AM154</f>
        <v>0</v>
      </c>
      <c r="Y104" s="1026">
        <f>Parameters!S205</f>
        <v>0.71500000000000008</v>
      </c>
      <c r="Z104" s="1027">
        <f t="shared" si="68"/>
        <v>0.4</v>
      </c>
      <c r="AA104" s="1028">
        <f t="shared" si="69"/>
        <v>0</v>
      </c>
      <c r="AB104" s="1028">
        <f t="shared" si="70"/>
        <v>0</v>
      </c>
      <c r="AC104" s="1029">
        <f t="shared" si="71"/>
        <v>0</v>
      </c>
      <c r="AD104" s="1028">
        <f t="shared" si="72"/>
        <v>4973.059804175532</v>
      </c>
      <c r="AE104" s="1028">
        <f t="shared" si="73"/>
        <v>254.97422850361488</v>
      </c>
      <c r="AF104" s="1030">
        <f t="shared" si="74"/>
        <v>169.98281900240991</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4973.059804175532</v>
      </c>
      <c r="AO104" s="1028">
        <f t="shared" si="80"/>
        <v>254.97422850361488</v>
      </c>
      <c r="AP104" s="1030">
        <f t="shared" si="81"/>
        <v>169.98281900240991</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169.98281900240991</v>
      </c>
      <c r="BD104" s="1082">
        <f t="shared" si="101"/>
        <v>8.3943563177141449</v>
      </c>
      <c r="BE104" s="1056">
        <f t="shared" si="60"/>
        <v>496.299046512529</v>
      </c>
      <c r="BF104" s="167">
        <v>0</v>
      </c>
      <c r="BG104" s="1075">
        <f t="shared" si="88"/>
        <v>496.299046512529</v>
      </c>
      <c r="BI104" s="1055">
        <f t="shared" si="89"/>
        <v>317.92187119240492</v>
      </c>
      <c r="BJ104" s="1056">
        <f t="shared" si="90"/>
        <v>169.98281900240991</v>
      </c>
      <c r="BK104" s="1082">
        <f t="shared" si="91"/>
        <v>8.3943563177141449</v>
      </c>
      <c r="BL104" s="1056">
        <f t="shared" si="61"/>
        <v>496.299046512529</v>
      </c>
      <c r="BM104" s="167">
        <v>0</v>
      </c>
      <c r="BN104" s="1075">
        <f t="shared" si="92"/>
        <v>496.299046512529</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4730.5208155335249</v>
      </c>
      <c r="AE105" s="1028">
        <f t="shared" si="73"/>
        <v>242.53898864200715</v>
      </c>
      <c r="AF105" s="1030">
        <f t="shared" si="74"/>
        <v>161.69265909467143</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4730.5208155335249</v>
      </c>
      <c r="AO105" s="1028">
        <f t="shared" si="80"/>
        <v>242.53898864200715</v>
      </c>
      <c r="AP105" s="1030">
        <f t="shared" si="81"/>
        <v>161.69265909467143</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161.69265909467143</v>
      </c>
      <c r="BD105" s="1082">
        <f t="shared" si="101"/>
        <v>8.5736434110470565</v>
      </c>
      <c r="BE105" s="1056">
        <f t="shared" si="60"/>
        <v>479.47834819974065</v>
      </c>
      <c r="BF105" s="167">
        <v>0</v>
      </c>
      <c r="BG105" s="1075">
        <f t="shared" si="88"/>
        <v>479.47834819974065</v>
      </c>
      <c r="BI105" s="1055">
        <f t="shared" si="89"/>
        <v>309.21204569402215</v>
      </c>
      <c r="BJ105" s="1056">
        <f t="shared" si="90"/>
        <v>161.69265909467143</v>
      </c>
      <c r="BK105" s="1082">
        <f t="shared" si="91"/>
        <v>8.5736434110470565</v>
      </c>
      <c r="BL105" s="1056">
        <f t="shared" si="61"/>
        <v>479.47834819974065</v>
      </c>
      <c r="BM105" s="167">
        <v>0</v>
      </c>
      <c r="BN105" s="1075">
        <f t="shared" si="92"/>
        <v>479.47834819974065</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9"/>
      <c r="X106" s="1025">
        <f>'Recycling - Case 1'!AM156</f>
        <v>0</v>
      </c>
      <c r="Y106" s="1026">
        <f>Parameters!S207</f>
        <v>0.71500000000000008</v>
      </c>
      <c r="Z106" s="1027">
        <f t="shared" si="68"/>
        <v>0.4</v>
      </c>
      <c r="AA106" s="1028">
        <f t="shared" si="69"/>
        <v>0</v>
      </c>
      <c r="AB106" s="1028">
        <f t="shared" si="70"/>
        <v>0</v>
      </c>
      <c r="AC106" s="1029">
        <f t="shared" si="71"/>
        <v>0</v>
      </c>
      <c r="AD106" s="1028">
        <f t="shared" si="72"/>
        <v>4499.8105929486028</v>
      </c>
      <c r="AE106" s="1028">
        <f t="shared" si="73"/>
        <v>230.71022258492169</v>
      </c>
      <c r="AF106" s="1030">
        <f t="shared" si="74"/>
        <v>153.80681505661445</v>
      </c>
      <c r="AG106" s="104"/>
      <c r="AH106" s="1025">
        <f>'Recycling - Case 1'!AM196</f>
        <v>0</v>
      </c>
      <c r="AI106" s="1026">
        <f>Parameters!S207</f>
        <v>0.71500000000000008</v>
      </c>
      <c r="AJ106" s="1027">
        <f t="shared" si="75"/>
        <v>0.4</v>
      </c>
      <c r="AK106" s="1028">
        <f t="shared" si="76"/>
        <v>0</v>
      </c>
      <c r="AL106" s="1028">
        <f t="shared" si="77"/>
        <v>0</v>
      </c>
      <c r="AM106" s="1029">
        <f t="shared" si="78"/>
        <v>0</v>
      </c>
      <c r="AN106" s="1028">
        <f t="shared" si="79"/>
        <v>4499.8105929486028</v>
      </c>
      <c r="AO106" s="1028">
        <f t="shared" si="80"/>
        <v>230.71022258492169</v>
      </c>
      <c r="AP106" s="1030">
        <f t="shared" si="81"/>
        <v>153.80681505661445</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153.80681505661445</v>
      </c>
      <c r="BD106" s="1082">
        <f t="shared" si="101"/>
        <v>8.753002236771783</v>
      </c>
      <c r="BE106" s="1056">
        <f t="shared" si="60"/>
        <v>463.14966848206399</v>
      </c>
      <c r="BF106" s="167">
        <v>0</v>
      </c>
      <c r="BG106" s="1075">
        <f t="shared" si="88"/>
        <v>463.14966848206399</v>
      </c>
      <c r="BI106" s="1055">
        <f t="shared" si="89"/>
        <v>300.58985118867776</v>
      </c>
      <c r="BJ106" s="1056">
        <f t="shared" si="90"/>
        <v>153.80681505661445</v>
      </c>
      <c r="BK106" s="1082">
        <f t="shared" si="91"/>
        <v>8.753002236771783</v>
      </c>
      <c r="BL106" s="1056">
        <f t="shared" si="61"/>
        <v>463.14966848206399</v>
      </c>
      <c r="BM106" s="167">
        <v>0</v>
      </c>
      <c r="BN106" s="1075">
        <f t="shared" si="92"/>
        <v>463.14966848206399</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9"/>
      <c r="X107" s="1025">
        <f>'Recycling - Case 1'!AM157</f>
        <v>0</v>
      </c>
      <c r="Y107" s="1026">
        <f>Parameters!S208</f>
        <v>0.71500000000000008</v>
      </c>
      <c r="Z107" s="1027">
        <f t="shared" si="68"/>
        <v>0.4</v>
      </c>
      <c r="AA107" s="1028">
        <f t="shared" si="69"/>
        <v>0</v>
      </c>
      <c r="AB107" s="1028">
        <f t="shared" si="70"/>
        <v>0</v>
      </c>
      <c r="AC107" s="1029">
        <f t="shared" si="71"/>
        <v>0</v>
      </c>
      <c r="AD107" s="1028">
        <f t="shared" si="72"/>
        <v>4280.3522406927159</v>
      </c>
      <c r="AE107" s="1028">
        <f t="shared" si="73"/>
        <v>219.45835225588667</v>
      </c>
      <c r="AF107" s="1030">
        <f t="shared" si="74"/>
        <v>146.3055681705911</v>
      </c>
      <c r="AG107" s="104"/>
      <c r="AH107" s="1025">
        <f>'Recycling - Case 1'!AM197</f>
        <v>0</v>
      </c>
      <c r="AI107" s="1026">
        <f>Parameters!S208</f>
        <v>0.71500000000000008</v>
      </c>
      <c r="AJ107" s="1027">
        <f t="shared" si="75"/>
        <v>0.4</v>
      </c>
      <c r="AK107" s="1028">
        <f t="shared" si="76"/>
        <v>0</v>
      </c>
      <c r="AL107" s="1028">
        <f t="shared" si="77"/>
        <v>0</v>
      </c>
      <c r="AM107" s="1029">
        <f t="shared" si="78"/>
        <v>0</v>
      </c>
      <c r="AN107" s="1028">
        <f t="shared" si="79"/>
        <v>4280.3522406927159</v>
      </c>
      <c r="AO107" s="1028">
        <f t="shared" si="80"/>
        <v>219.45835225588667</v>
      </c>
      <c r="AP107" s="1030">
        <f t="shared" si="81"/>
        <v>146.3055681705911</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146.3055681705911</v>
      </c>
      <c r="BD107" s="1082">
        <f t="shared" si="101"/>
        <v>8.9317302742603513</v>
      </c>
      <c r="BE107" s="1056">
        <f t="shared" si="60"/>
        <v>447.27942891688639</v>
      </c>
      <c r="BF107" s="167">
        <v>0</v>
      </c>
      <c r="BG107" s="1075">
        <f t="shared" si="88"/>
        <v>447.27942891688639</v>
      </c>
      <c r="BI107" s="1055">
        <f t="shared" si="89"/>
        <v>292.0421304720349</v>
      </c>
      <c r="BJ107" s="1056">
        <f t="shared" si="90"/>
        <v>146.3055681705911</v>
      </c>
      <c r="BK107" s="1082">
        <f t="shared" si="91"/>
        <v>8.9317302742603513</v>
      </c>
      <c r="BL107" s="1056">
        <f t="shared" si="61"/>
        <v>447.27942891688639</v>
      </c>
      <c r="BM107" s="167">
        <v>0</v>
      </c>
      <c r="BN107" s="1075">
        <f t="shared" si="92"/>
        <v>447.27942891688639</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9"/>
      <c r="X108" s="1025">
        <f>'Recycling - Case 1'!AM158</f>
        <v>0</v>
      </c>
      <c r="Y108" s="1026">
        <f>Parameters!S209</f>
        <v>0.71500000000000008</v>
      </c>
      <c r="Z108" s="1027">
        <f t="shared" si="68"/>
        <v>0.4</v>
      </c>
      <c r="AA108" s="1028">
        <f t="shared" si="69"/>
        <v>0</v>
      </c>
      <c r="AB108" s="1028">
        <f t="shared" si="70"/>
        <v>0</v>
      </c>
      <c r="AC108" s="1029">
        <f t="shared" si="71"/>
        <v>0</v>
      </c>
      <c r="AD108" s="1028">
        <f t="shared" si="72"/>
        <v>4071.5969985744737</v>
      </c>
      <c r="AE108" s="1028">
        <f t="shared" si="73"/>
        <v>208.75524211824202</v>
      </c>
      <c r="AF108" s="1030">
        <f t="shared" si="74"/>
        <v>139.17016141216135</v>
      </c>
      <c r="AG108" s="104"/>
      <c r="AH108" s="1025">
        <f>'Recycling - Case 1'!AM198</f>
        <v>0</v>
      </c>
      <c r="AI108" s="1026">
        <f>Parameters!S209</f>
        <v>0.71500000000000008</v>
      </c>
      <c r="AJ108" s="1027">
        <f t="shared" si="75"/>
        <v>0.4</v>
      </c>
      <c r="AK108" s="1028">
        <f t="shared" si="76"/>
        <v>0</v>
      </c>
      <c r="AL108" s="1028">
        <f t="shared" si="77"/>
        <v>0</v>
      </c>
      <c r="AM108" s="1029">
        <f t="shared" si="78"/>
        <v>0</v>
      </c>
      <c r="AN108" s="1028">
        <f t="shared" si="79"/>
        <v>4071.5969985744737</v>
      </c>
      <c r="AO108" s="1028">
        <f t="shared" si="80"/>
        <v>208.75524211824202</v>
      </c>
      <c r="AP108" s="1030">
        <f t="shared" si="81"/>
        <v>139.17016141216135</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139.17016141216135</v>
      </c>
      <c r="BD108" s="1082">
        <f t="shared" si="101"/>
        <v>9.1099715860462016</v>
      </c>
      <c r="BE108" s="1056">
        <f t="shared" si="60"/>
        <v>432.10886092528455</v>
      </c>
      <c r="BF108" s="167">
        <v>0</v>
      </c>
      <c r="BG108" s="1075">
        <f t="shared" si="88"/>
        <v>432.10886092528455</v>
      </c>
      <c r="BI108" s="1055">
        <f t="shared" si="89"/>
        <v>283.82872792707701</v>
      </c>
      <c r="BJ108" s="1056">
        <f t="shared" si="90"/>
        <v>139.17016141216135</v>
      </c>
      <c r="BK108" s="1082">
        <f t="shared" si="91"/>
        <v>9.1099715860462016</v>
      </c>
      <c r="BL108" s="1056">
        <f t="shared" si="61"/>
        <v>432.10886092528455</v>
      </c>
      <c r="BM108" s="167">
        <v>0</v>
      </c>
      <c r="BN108" s="1075">
        <f t="shared" si="92"/>
        <v>432.10886092528455</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9"/>
      <c r="X109" s="1025">
        <f>'Recycling - Case 1'!AM159</f>
        <v>0</v>
      </c>
      <c r="Y109" s="1026">
        <f>Parameters!S210</f>
        <v>0.71500000000000008</v>
      </c>
      <c r="Z109" s="1027">
        <f t="shared" si="68"/>
        <v>0.4</v>
      </c>
      <c r="AA109" s="1028">
        <f t="shared" si="69"/>
        <v>0</v>
      </c>
      <c r="AB109" s="1028">
        <f t="shared" si="70"/>
        <v>0</v>
      </c>
      <c r="AC109" s="1029">
        <f t="shared" si="71"/>
        <v>0</v>
      </c>
      <c r="AD109" s="1028">
        <f t="shared" si="72"/>
        <v>3873.022869752831</v>
      </c>
      <c r="AE109" s="1028">
        <f t="shared" si="73"/>
        <v>198.57412882164257</v>
      </c>
      <c r="AF109" s="1030">
        <f t="shared" si="74"/>
        <v>132.38275254776173</v>
      </c>
      <c r="AG109" s="104"/>
      <c r="AH109" s="1025">
        <f>'Recycling - Case 1'!AM199</f>
        <v>0</v>
      </c>
      <c r="AI109" s="1026">
        <f>Parameters!S210</f>
        <v>0.71500000000000008</v>
      </c>
      <c r="AJ109" s="1027">
        <f t="shared" si="75"/>
        <v>0.4</v>
      </c>
      <c r="AK109" s="1028">
        <f t="shared" si="76"/>
        <v>0</v>
      </c>
      <c r="AL109" s="1028">
        <f t="shared" si="77"/>
        <v>0</v>
      </c>
      <c r="AM109" s="1029">
        <f t="shared" si="78"/>
        <v>0</v>
      </c>
      <c r="AN109" s="1028">
        <f t="shared" si="79"/>
        <v>3873.022869752831</v>
      </c>
      <c r="AO109" s="1028">
        <f t="shared" si="80"/>
        <v>198.57412882164257</v>
      </c>
      <c r="AP109" s="1030">
        <f t="shared" si="81"/>
        <v>132.38275254776173</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132.38275254776173</v>
      </c>
      <c r="BD109" s="1082">
        <f t="shared" si="101"/>
        <v>9.2878628906107057</v>
      </c>
      <c r="BE109" s="1056">
        <f t="shared" si="60"/>
        <v>417.47922964230162</v>
      </c>
      <c r="BF109" s="167">
        <v>0</v>
      </c>
      <c r="BG109" s="1075">
        <f t="shared" si="88"/>
        <v>417.47922964230162</v>
      </c>
      <c r="BI109" s="1055">
        <f t="shared" si="89"/>
        <v>275.80861420392921</v>
      </c>
      <c r="BJ109" s="1056">
        <f t="shared" si="90"/>
        <v>132.38275254776173</v>
      </c>
      <c r="BK109" s="1082">
        <f t="shared" si="91"/>
        <v>9.2878628906107057</v>
      </c>
      <c r="BL109" s="1056">
        <f t="shared" si="61"/>
        <v>417.47922964230162</v>
      </c>
      <c r="BM109" s="167">
        <v>0</v>
      </c>
      <c r="BN109" s="1075">
        <f t="shared" si="92"/>
        <v>417.47922964230162</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9"/>
      <c r="X110" s="1025">
        <f>'Recycling - Case 1'!AM160</f>
        <v>0</v>
      </c>
      <c r="Y110" s="1026">
        <f>Parameters!S211</f>
        <v>0.71500000000000008</v>
      </c>
      <c r="Z110" s="1027">
        <f t="shared" si="68"/>
        <v>0.4</v>
      </c>
      <c r="AA110" s="1028">
        <f t="shared" si="69"/>
        <v>0</v>
      </c>
      <c r="AB110" s="1028">
        <f t="shared" si="70"/>
        <v>0</v>
      </c>
      <c r="AC110" s="1029">
        <f t="shared" si="71"/>
        <v>0</v>
      </c>
      <c r="AD110" s="1028">
        <f t="shared" si="72"/>
        <v>3684.1333154730892</v>
      </c>
      <c r="AE110" s="1028">
        <f t="shared" si="73"/>
        <v>188.8895542797417</v>
      </c>
      <c r="AF110" s="1030">
        <f t="shared" si="74"/>
        <v>125.9263695198278</v>
      </c>
      <c r="AG110" s="104"/>
      <c r="AH110" s="1025">
        <f>'Recycling - Case 1'!AM200</f>
        <v>0</v>
      </c>
      <c r="AI110" s="1026">
        <f>Parameters!S211</f>
        <v>0.71500000000000008</v>
      </c>
      <c r="AJ110" s="1027">
        <f t="shared" si="75"/>
        <v>0.4</v>
      </c>
      <c r="AK110" s="1028">
        <f t="shared" si="76"/>
        <v>0</v>
      </c>
      <c r="AL110" s="1028">
        <f t="shared" si="77"/>
        <v>0</v>
      </c>
      <c r="AM110" s="1029">
        <f t="shared" si="78"/>
        <v>0</v>
      </c>
      <c r="AN110" s="1028">
        <f t="shared" si="79"/>
        <v>3684.1333154730892</v>
      </c>
      <c r="AO110" s="1028">
        <f t="shared" si="80"/>
        <v>188.8895542797417</v>
      </c>
      <c r="AP110" s="1030">
        <f t="shared" si="81"/>
        <v>125.9263695198278</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125.9263695198278</v>
      </c>
      <c r="BD110" s="1082">
        <f t="shared" si="101"/>
        <v>9.4655339996232133</v>
      </c>
      <c r="BE110" s="1056">
        <f t="shared" si="60"/>
        <v>403.35971367078798</v>
      </c>
      <c r="BF110" s="167">
        <v>0</v>
      </c>
      <c r="BG110" s="1075">
        <f t="shared" si="88"/>
        <v>403.35971367078798</v>
      </c>
      <c r="BI110" s="1055">
        <f t="shared" si="89"/>
        <v>267.96781015133695</v>
      </c>
      <c r="BJ110" s="1056">
        <f t="shared" si="90"/>
        <v>125.9263695198278</v>
      </c>
      <c r="BK110" s="1082">
        <f t="shared" si="91"/>
        <v>9.4655339996232133</v>
      </c>
      <c r="BL110" s="1056">
        <f t="shared" si="61"/>
        <v>403.35971367078798</v>
      </c>
      <c r="BM110" s="167">
        <v>0</v>
      </c>
      <c r="BN110" s="1075">
        <f t="shared" si="92"/>
        <v>403.35971367078798</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9"/>
      <c r="X111" s="1025">
        <f>'Recycling - Case 1'!AM161</f>
        <v>27.970206539378491</v>
      </c>
      <c r="Y111" s="1026">
        <f>Parameters!S212</f>
        <v>0.71500000000000008</v>
      </c>
      <c r="Z111" s="1027">
        <f t="shared" si="68"/>
        <v>0.4</v>
      </c>
      <c r="AA111" s="1028">
        <f t="shared" si="69"/>
        <v>3.9997395351311251</v>
      </c>
      <c r="AB111" s="1028">
        <f t="shared" si="70"/>
        <v>3.9997395351311251</v>
      </c>
      <c r="AC111" s="1029">
        <f t="shared" si="71"/>
        <v>0</v>
      </c>
      <c r="AD111" s="1028">
        <f t="shared" si="72"/>
        <v>3508.455752996505</v>
      </c>
      <c r="AE111" s="1028">
        <f t="shared" si="73"/>
        <v>179.67730201171508</v>
      </c>
      <c r="AF111" s="1030">
        <f t="shared" si="74"/>
        <v>119.78486800781006</v>
      </c>
      <c r="AG111" s="104"/>
      <c r="AH111" s="1025">
        <f>'Recycling - Case 1'!AM201</f>
        <v>27.970206539378491</v>
      </c>
      <c r="AI111" s="1026">
        <f>Parameters!S212</f>
        <v>0.71500000000000008</v>
      </c>
      <c r="AJ111" s="1027">
        <f t="shared" si="75"/>
        <v>0.4</v>
      </c>
      <c r="AK111" s="1028">
        <f t="shared" si="76"/>
        <v>3.9997395351311251</v>
      </c>
      <c r="AL111" s="1028">
        <f t="shared" si="77"/>
        <v>3.9997395351311251</v>
      </c>
      <c r="AM111" s="1029">
        <f t="shared" si="78"/>
        <v>0</v>
      </c>
      <c r="AN111" s="1028">
        <f t="shared" si="79"/>
        <v>3508.455752996505</v>
      </c>
      <c r="AO111" s="1028">
        <f t="shared" si="80"/>
        <v>179.67730201171508</v>
      </c>
      <c r="AP111" s="1030">
        <f t="shared" si="81"/>
        <v>119.78486800781006</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119.78486800781006</v>
      </c>
      <c r="BD111" s="1082">
        <f t="shared" si="101"/>
        <v>9.6431082298021416</v>
      </c>
      <c r="BE111" s="1056">
        <f t="shared" si="60"/>
        <v>389.7209902722484</v>
      </c>
      <c r="BF111" s="167">
        <v>0</v>
      </c>
      <c r="BG111" s="1075">
        <f t="shared" si="88"/>
        <v>389.7209902722484</v>
      </c>
      <c r="BI111" s="1055">
        <f t="shared" si="89"/>
        <v>260.2930140346362</v>
      </c>
      <c r="BJ111" s="1056">
        <f t="shared" si="90"/>
        <v>119.78486800781006</v>
      </c>
      <c r="BK111" s="1082">
        <f t="shared" si="91"/>
        <v>9.6431082298021416</v>
      </c>
      <c r="BL111" s="1056">
        <f t="shared" si="61"/>
        <v>389.7209902722484</v>
      </c>
      <c r="BM111" s="167">
        <v>0</v>
      </c>
      <c r="BN111" s="1075">
        <f t="shared" si="92"/>
        <v>389.7209902722484</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9"/>
      <c r="X112" s="1025">
        <f>'Recycling - Case 1'!AM162</f>
        <v>88.522555684867413</v>
      </c>
      <c r="Y112" s="1026">
        <f>Parameters!S213</f>
        <v>0.71500000000000008</v>
      </c>
      <c r="Z112" s="1027">
        <f t="shared" si="68"/>
        <v>0.4</v>
      </c>
      <c r="AA112" s="1028">
        <f t="shared" si="69"/>
        <v>12.658725462936042</v>
      </c>
      <c r="AB112" s="1028">
        <f t="shared" si="70"/>
        <v>12.658725462936042</v>
      </c>
      <c r="AC112" s="1029">
        <f t="shared" si="71"/>
        <v>0</v>
      </c>
      <c r="AD112" s="1028">
        <f t="shared" si="72"/>
        <v>3350.0050722720207</v>
      </c>
      <c r="AE112" s="1028">
        <f t="shared" si="73"/>
        <v>171.10940618742032</v>
      </c>
      <c r="AF112" s="1030">
        <f t="shared" si="74"/>
        <v>114.07293745828021</v>
      </c>
      <c r="AG112" s="104"/>
      <c r="AH112" s="1025">
        <f>'Recycling - Case 1'!AM202</f>
        <v>88.522555684867413</v>
      </c>
      <c r="AI112" s="1026">
        <f>Parameters!S213</f>
        <v>0.71500000000000008</v>
      </c>
      <c r="AJ112" s="1027">
        <f t="shared" si="75"/>
        <v>0.4</v>
      </c>
      <c r="AK112" s="1028">
        <f t="shared" si="76"/>
        <v>12.658725462936042</v>
      </c>
      <c r="AL112" s="1028">
        <f t="shared" si="77"/>
        <v>12.658725462936042</v>
      </c>
      <c r="AM112" s="1029">
        <f t="shared" si="78"/>
        <v>0</v>
      </c>
      <c r="AN112" s="1028">
        <f t="shared" si="79"/>
        <v>3350.0050722720207</v>
      </c>
      <c r="AO112" s="1028">
        <f t="shared" si="80"/>
        <v>171.10940618742032</v>
      </c>
      <c r="AP112" s="1030">
        <f t="shared" si="81"/>
        <v>114.07293745828021</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114.07293745828021</v>
      </c>
      <c r="BD112" s="1082">
        <f t="shared" si="101"/>
        <v>9.8198881138529366</v>
      </c>
      <c r="BE112" s="1056">
        <f t="shared" si="60"/>
        <v>376.66330992701609</v>
      </c>
      <c r="BF112" s="167">
        <v>0</v>
      </c>
      <c r="BG112" s="1075">
        <f t="shared" si="88"/>
        <v>376.66330992701609</v>
      </c>
      <c r="BI112" s="1055">
        <f t="shared" si="89"/>
        <v>252.77048435488294</v>
      </c>
      <c r="BJ112" s="1056">
        <f t="shared" si="90"/>
        <v>114.07293745828021</v>
      </c>
      <c r="BK112" s="1082">
        <f t="shared" si="91"/>
        <v>9.8198881138529366</v>
      </c>
      <c r="BL112" s="1056">
        <f t="shared" si="61"/>
        <v>376.66330992701609</v>
      </c>
      <c r="BM112" s="167">
        <v>0</v>
      </c>
      <c r="BN112" s="1075">
        <f t="shared" si="92"/>
        <v>376.66330992701609</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9"/>
      <c r="X113" s="1025">
        <f>'Recycling - Case 1'!AM163</f>
        <v>153.96350212235433</v>
      </c>
      <c r="Y113" s="1026">
        <f>Parameters!S214</f>
        <v>0.71500000000000008</v>
      </c>
      <c r="Z113" s="1027">
        <f t="shared" si="68"/>
        <v>0.4</v>
      </c>
      <c r="AA113" s="1028">
        <f t="shared" si="69"/>
        <v>22.016780803496673</v>
      </c>
      <c r="AB113" s="1028">
        <f t="shared" si="70"/>
        <v>22.016780803496673</v>
      </c>
      <c r="AC113" s="1029">
        <f t="shared" si="71"/>
        <v>0</v>
      </c>
      <c r="AD113" s="1028">
        <f t="shared" si="72"/>
        <v>3208.640177775284</v>
      </c>
      <c r="AE113" s="1028">
        <f t="shared" si="73"/>
        <v>163.38167530023358</v>
      </c>
      <c r="AF113" s="1030">
        <f t="shared" si="74"/>
        <v>108.92111686682239</v>
      </c>
      <c r="AG113" s="104"/>
      <c r="AH113" s="1025">
        <f>'Recycling - Case 1'!AM203</f>
        <v>153.96350212235433</v>
      </c>
      <c r="AI113" s="1026">
        <f>Parameters!S214</f>
        <v>0.71500000000000008</v>
      </c>
      <c r="AJ113" s="1027">
        <f t="shared" si="75"/>
        <v>0.4</v>
      </c>
      <c r="AK113" s="1028">
        <f t="shared" si="76"/>
        <v>22.016780803496673</v>
      </c>
      <c r="AL113" s="1028">
        <f t="shared" si="77"/>
        <v>22.016780803496673</v>
      </c>
      <c r="AM113" s="1029">
        <f t="shared" si="78"/>
        <v>0</v>
      </c>
      <c r="AN113" s="1028">
        <f t="shared" si="79"/>
        <v>3208.640177775284</v>
      </c>
      <c r="AO113" s="1028">
        <f t="shared" si="80"/>
        <v>163.38167530023358</v>
      </c>
      <c r="AP113" s="1030">
        <f t="shared" si="81"/>
        <v>108.92111686682239</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108.92111686682239</v>
      </c>
      <c r="BD113" s="1082">
        <f t="shared" si="101"/>
        <v>9.9960103854633786</v>
      </c>
      <c r="BE113" s="1056">
        <f t="shared" si="60"/>
        <v>364.30547605718073</v>
      </c>
      <c r="BF113" s="167">
        <v>0</v>
      </c>
      <c r="BG113" s="1075">
        <f t="shared" si="88"/>
        <v>364.30547605718073</v>
      </c>
      <c r="BI113" s="1055">
        <f t="shared" si="89"/>
        <v>245.388348804895</v>
      </c>
      <c r="BJ113" s="1056">
        <f t="shared" si="90"/>
        <v>108.92111686682239</v>
      </c>
      <c r="BK113" s="1082">
        <f t="shared" si="91"/>
        <v>9.9960103854633786</v>
      </c>
      <c r="BL113" s="1056">
        <f t="shared" si="61"/>
        <v>364.30547605718073</v>
      </c>
      <c r="BM113" s="167">
        <v>0</v>
      </c>
      <c r="BN113" s="1075">
        <f t="shared" si="92"/>
        <v>364.30547605718073</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9"/>
      <c r="X114" s="1025">
        <f>'Recycling - Case 1'!AM164</f>
        <v>224.17471834051452</v>
      </c>
      <c r="Y114" s="1026">
        <f>Parameters!S215</f>
        <v>0.71500000000000008</v>
      </c>
      <c r="Z114" s="1027">
        <f t="shared" si="68"/>
        <v>0.4</v>
      </c>
      <c r="AA114" s="1028">
        <f t="shared" si="69"/>
        <v>32.056984722693585</v>
      </c>
      <c r="AB114" s="1028">
        <f t="shared" si="70"/>
        <v>32.056984722693585</v>
      </c>
      <c r="AC114" s="1029">
        <f t="shared" si="71"/>
        <v>0</v>
      </c>
      <c r="AD114" s="1028">
        <f t="shared" si="72"/>
        <v>3084.2099344577455</v>
      </c>
      <c r="AE114" s="1028">
        <f t="shared" si="73"/>
        <v>156.48722804023188</v>
      </c>
      <c r="AF114" s="1030">
        <f t="shared" si="74"/>
        <v>104.32481869348793</v>
      </c>
      <c r="AG114" s="104"/>
      <c r="AH114" s="1025">
        <f>'Recycling - Case 1'!AM204</f>
        <v>224.17471834051452</v>
      </c>
      <c r="AI114" s="1026">
        <f>Parameters!S215</f>
        <v>0.71500000000000008</v>
      </c>
      <c r="AJ114" s="1027">
        <f t="shared" si="75"/>
        <v>0.4</v>
      </c>
      <c r="AK114" s="1028">
        <f t="shared" si="76"/>
        <v>32.056984722693585</v>
      </c>
      <c r="AL114" s="1028">
        <f t="shared" si="77"/>
        <v>32.056984722693585</v>
      </c>
      <c r="AM114" s="1029">
        <f t="shared" si="78"/>
        <v>0</v>
      </c>
      <c r="AN114" s="1028">
        <f t="shared" si="79"/>
        <v>3084.2099344577455</v>
      </c>
      <c r="AO114" s="1028">
        <f t="shared" si="80"/>
        <v>156.48722804023188</v>
      </c>
      <c r="AP114" s="1030">
        <f t="shared" si="81"/>
        <v>104.32481869348793</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104.32481869348793</v>
      </c>
      <c r="BD114" s="1082">
        <f t="shared" si="101"/>
        <v>10.171604571160634</v>
      </c>
      <c r="BE114" s="1056">
        <f t="shared" si="60"/>
        <v>352.63173234058581</v>
      </c>
      <c r="BF114" s="167">
        <v>0</v>
      </c>
      <c r="BG114" s="1075">
        <f t="shared" si="88"/>
        <v>352.63173234058581</v>
      </c>
      <c r="BI114" s="1055">
        <f t="shared" si="89"/>
        <v>238.13530907593724</v>
      </c>
      <c r="BJ114" s="1056">
        <f t="shared" si="90"/>
        <v>104.32481869348793</v>
      </c>
      <c r="BK114" s="1082">
        <f t="shared" si="91"/>
        <v>10.171604571160634</v>
      </c>
      <c r="BL114" s="1056">
        <f t="shared" si="61"/>
        <v>352.63173234058581</v>
      </c>
      <c r="BM114" s="167">
        <v>0</v>
      </c>
      <c r="BN114" s="1075">
        <f t="shared" si="92"/>
        <v>352.63173234058581</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9"/>
      <c r="X115" s="1025">
        <f>'Recycling - Case 1'!AM165</f>
        <v>299.08574309135003</v>
      </c>
      <c r="Y115" s="1026">
        <f>Parameters!S216</f>
        <v>0.71500000000000008</v>
      </c>
      <c r="Z115" s="1027">
        <f t="shared" si="68"/>
        <v>0.4</v>
      </c>
      <c r="AA115" s="1028">
        <f t="shared" si="69"/>
        <v>42.769261262063061</v>
      </c>
      <c r="AB115" s="1028">
        <f t="shared" si="70"/>
        <v>42.769261262063061</v>
      </c>
      <c r="AC115" s="1029">
        <f t="shared" si="71"/>
        <v>0</v>
      </c>
      <c r="AD115" s="1028">
        <f t="shared" si="72"/>
        <v>2976.5605022556892</v>
      </c>
      <c r="AE115" s="1028">
        <f t="shared" si="73"/>
        <v>150.41869346411934</v>
      </c>
      <c r="AF115" s="1030">
        <f t="shared" si="74"/>
        <v>100.27912897607956</v>
      </c>
      <c r="AG115" s="104"/>
      <c r="AH115" s="1025">
        <f>'Recycling - Case 1'!AM205</f>
        <v>299.08574309135003</v>
      </c>
      <c r="AI115" s="1026">
        <f>Parameters!S216</f>
        <v>0.71500000000000008</v>
      </c>
      <c r="AJ115" s="1027">
        <f t="shared" si="75"/>
        <v>0.4</v>
      </c>
      <c r="AK115" s="1028">
        <f t="shared" si="76"/>
        <v>42.769261262063061</v>
      </c>
      <c r="AL115" s="1028">
        <f t="shared" si="77"/>
        <v>42.769261262063061</v>
      </c>
      <c r="AM115" s="1029">
        <f t="shared" si="78"/>
        <v>0</v>
      </c>
      <c r="AN115" s="1028">
        <f t="shared" si="79"/>
        <v>2976.5605022556892</v>
      </c>
      <c r="AO115" s="1028">
        <f t="shared" si="80"/>
        <v>150.41869346411934</v>
      </c>
      <c r="AP115" s="1030">
        <f t="shared" si="81"/>
        <v>100.27912897607956</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100.27912897607956</v>
      </c>
      <c r="BD115" s="1082">
        <f t="shared" si="101"/>
        <v>10.346793415919327</v>
      </c>
      <c r="BE115" s="1056">
        <f t="shared" si="60"/>
        <v>341.62653537323393</v>
      </c>
      <c r="BF115" s="167">
        <v>0</v>
      </c>
      <c r="BG115" s="1075">
        <f t="shared" si="88"/>
        <v>341.62653537323393</v>
      </c>
      <c r="BI115" s="1055">
        <f t="shared" si="89"/>
        <v>231.00061298123509</v>
      </c>
      <c r="BJ115" s="1056">
        <f t="shared" si="90"/>
        <v>100.27912897607956</v>
      </c>
      <c r="BK115" s="1082">
        <f t="shared" si="91"/>
        <v>10.346793415919327</v>
      </c>
      <c r="BL115" s="1056">
        <f t="shared" si="61"/>
        <v>341.62653537323393</v>
      </c>
      <c r="BM115" s="167">
        <v>0</v>
      </c>
      <c r="BN115" s="1075">
        <f t="shared" si="92"/>
        <v>341.62653537323393</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9"/>
      <c r="X116" s="1025">
        <f>'Recycling - Case 1'!AM166</f>
        <v>313.53516179049882</v>
      </c>
      <c r="Y116" s="1026">
        <f>Parameters!S217</f>
        <v>0.71500000000000008</v>
      </c>
      <c r="Z116" s="1027">
        <f t="shared" si="68"/>
        <v>0.4</v>
      </c>
      <c r="AA116" s="1028">
        <f t="shared" si="69"/>
        <v>44.83552813604134</v>
      </c>
      <c r="AB116" s="1028">
        <f t="shared" si="70"/>
        <v>44.83552813604134</v>
      </c>
      <c r="AC116" s="1029">
        <f t="shared" si="71"/>
        <v>0</v>
      </c>
      <c r="AD116" s="1028">
        <f t="shared" si="72"/>
        <v>2876.2274616882769</v>
      </c>
      <c r="AE116" s="1028">
        <f t="shared" si="73"/>
        <v>145.1685687034537</v>
      </c>
      <c r="AF116" s="1030">
        <f t="shared" si="74"/>
        <v>96.779045802302463</v>
      </c>
      <c r="AG116" s="104"/>
      <c r="AH116" s="1025">
        <f>'Recycling - Case 1'!AM206</f>
        <v>313.53516179049882</v>
      </c>
      <c r="AI116" s="1026">
        <f>Parameters!S217</f>
        <v>0.71500000000000008</v>
      </c>
      <c r="AJ116" s="1027">
        <f t="shared" si="75"/>
        <v>0.4</v>
      </c>
      <c r="AK116" s="1028">
        <f t="shared" si="76"/>
        <v>44.83552813604134</v>
      </c>
      <c r="AL116" s="1028">
        <f t="shared" si="77"/>
        <v>44.83552813604134</v>
      </c>
      <c r="AM116" s="1029">
        <f t="shared" si="78"/>
        <v>0</v>
      </c>
      <c r="AN116" s="1028">
        <f t="shared" si="79"/>
        <v>2876.2274616882769</v>
      </c>
      <c r="AO116" s="1028">
        <f t="shared" si="80"/>
        <v>145.1685687034537</v>
      </c>
      <c r="AP116" s="1030">
        <f t="shared" si="81"/>
        <v>96.779045802302463</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96.779045802302463</v>
      </c>
      <c r="BD116" s="1082">
        <f t="shared" si="101"/>
        <v>10.521693284028206</v>
      </c>
      <c r="BE116" s="1056">
        <f t="shared" si="60"/>
        <v>331.27476702290988</v>
      </c>
      <c r="BF116" s="167">
        <v>0</v>
      </c>
      <c r="BG116" s="1075">
        <f t="shared" si="88"/>
        <v>331.27476702290988</v>
      </c>
      <c r="BI116" s="1055">
        <f t="shared" si="89"/>
        <v>223.9740279365792</v>
      </c>
      <c r="BJ116" s="1056">
        <f t="shared" si="90"/>
        <v>96.779045802302463</v>
      </c>
      <c r="BK116" s="1082">
        <f t="shared" si="91"/>
        <v>10.521693284028206</v>
      </c>
      <c r="BL116" s="1056">
        <f t="shared" si="61"/>
        <v>331.27476702290988</v>
      </c>
      <c r="BM116" s="167">
        <v>0</v>
      </c>
      <c r="BN116" s="1075">
        <f t="shared" si="92"/>
        <v>331.27476702290988</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9"/>
      <c r="X117" s="1025">
        <f>'Recycling - Case 1'!AM167</f>
        <v>331.08589313678033</v>
      </c>
      <c r="Y117" s="1026">
        <f>Parameters!S218</f>
        <v>0.71500000000000008</v>
      </c>
      <c r="Z117" s="1027">
        <f t="shared" si="68"/>
        <v>0.4</v>
      </c>
      <c r="AA117" s="1028">
        <f t="shared" si="69"/>
        <v>47.345282718559588</v>
      </c>
      <c r="AB117" s="1028">
        <f t="shared" si="70"/>
        <v>47.345282718559588</v>
      </c>
      <c r="AC117" s="1029">
        <f t="shared" si="71"/>
        <v>0</v>
      </c>
      <c r="AD117" s="1028">
        <f t="shared" si="72"/>
        <v>2783.297475833449</v>
      </c>
      <c r="AE117" s="1028">
        <f t="shared" si="73"/>
        <v>140.27526857338779</v>
      </c>
      <c r="AF117" s="1030">
        <f t="shared" si="74"/>
        <v>93.516845715591856</v>
      </c>
      <c r="AG117" s="104"/>
      <c r="AH117" s="1025">
        <f>'Recycling - Case 1'!AM207</f>
        <v>331.08589313678033</v>
      </c>
      <c r="AI117" s="1026">
        <f>Parameters!S218</f>
        <v>0.71500000000000008</v>
      </c>
      <c r="AJ117" s="1027">
        <f t="shared" si="75"/>
        <v>0.4</v>
      </c>
      <c r="AK117" s="1028">
        <f t="shared" si="76"/>
        <v>47.345282718559588</v>
      </c>
      <c r="AL117" s="1028">
        <f t="shared" si="77"/>
        <v>47.345282718559588</v>
      </c>
      <c r="AM117" s="1029">
        <f t="shared" si="78"/>
        <v>0</v>
      </c>
      <c r="AN117" s="1028">
        <f t="shared" si="79"/>
        <v>2783.297475833449</v>
      </c>
      <c r="AO117" s="1028">
        <f t="shared" si="80"/>
        <v>140.27526857338779</v>
      </c>
      <c r="AP117" s="1030">
        <f t="shared" si="81"/>
        <v>93.516845715591856</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93.516845715591856</v>
      </c>
      <c r="BD117" s="1082">
        <f t="shared" si="101"/>
        <v>10.695548915056762</v>
      </c>
      <c r="BE117" s="1056">
        <f t="shared" si="60"/>
        <v>321.25741700386794</v>
      </c>
      <c r="BF117" s="167">
        <v>0</v>
      </c>
      <c r="BG117" s="1075">
        <f t="shared" si="88"/>
        <v>321.25741700386794</v>
      </c>
      <c r="BI117" s="1055">
        <f t="shared" si="89"/>
        <v>217.04502237321935</v>
      </c>
      <c r="BJ117" s="1056">
        <f t="shared" si="90"/>
        <v>93.516845715591856</v>
      </c>
      <c r="BK117" s="1082">
        <f t="shared" si="91"/>
        <v>10.695548915056762</v>
      </c>
      <c r="BL117" s="1056">
        <f t="shared" si="61"/>
        <v>321.25741700386794</v>
      </c>
      <c r="BM117" s="167">
        <v>0</v>
      </c>
      <c r="BN117" s="1075">
        <f t="shared" si="92"/>
        <v>321.25741700386794</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9"/>
      <c r="X118" s="1025">
        <f>'Recycling - Case 1'!AM168</f>
        <v>351.51741085084109</v>
      </c>
      <c r="Y118" s="1026">
        <f>Parameters!S219</f>
        <v>0.71500000000000008</v>
      </c>
      <c r="Z118" s="1027">
        <f t="shared" si="68"/>
        <v>0.4</v>
      </c>
      <c r="AA118" s="1028">
        <f t="shared" si="69"/>
        <v>50.266989751670287</v>
      </c>
      <c r="AB118" s="1028">
        <f t="shared" si="70"/>
        <v>50.266989751670287</v>
      </c>
      <c r="AC118" s="1029">
        <f t="shared" si="71"/>
        <v>0</v>
      </c>
      <c r="AD118" s="1028">
        <f t="shared" si="72"/>
        <v>2697.8214459030119</v>
      </c>
      <c r="AE118" s="1028">
        <f t="shared" si="73"/>
        <v>135.74301968210733</v>
      </c>
      <c r="AF118" s="1030">
        <f t="shared" si="74"/>
        <v>90.495346454738225</v>
      </c>
      <c r="AG118" s="104"/>
      <c r="AH118" s="1025">
        <f>'Recycling - Case 1'!AM208</f>
        <v>351.51741085084109</v>
      </c>
      <c r="AI118" s="1026">
        <f>Parameters!S219</f>
        <v>0.71500000000000008</v>
      </c>
      <c r="AJ118" s="1027">
        <f t="shared" si="75"/>
        <v>0.4</v>
      </c>
      <c r="AK118" s="1028">
        <f t="shared" si="76"/>
        <v>50.266989751670287</v>
      </c>
      <c r="AL118" s="1028">
        <f t="shared" si="77"/>
        <v>50.266989751670287</v>
      </c>
      <c r="AM118" s="1029">
        <f t="shared" si="78"/>
        <v>0</v>
      </c>
      <c r="AN118" s="1028">
        <f t="shared" si="79"/>
        <v>2697.8214459030119</v>
      </c>
      <c r="AO118" s="1028">
        <f t="shared" si="80"/>
        <v>135.74301968210733</v>
      </c>
      <c r="AP118" s="1030">
        <f t="shared" si="81"/>
        <v>90.495346454738225</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90.495346454738225</v>
      </c>
      <c r="BD118" s="1082">
        <f t="shared" si="101"/>
        <v>10.868494188855946</v>
      </c>
      <c r="BE118" s="1056">
        <f t="shared" si="60"/>
        <v>311.56832096611572</v>
      </c>
      <c r="BF118" s="167">
        <v>0</v>
      </c>
      <c r="BG118" s="1075">
        <f t="shared" si="88"/>
        <v>311.56832096611572</v>
      </c>
      <c r="BI118" s="1055">
        <f t="shared" si="89"/>
        <v>210.20448032252156</v>
      </c>
      <c r="BJ118" s="1056">
        <f t="shared" si="90"/>
        <v>90.495346454738225</v>
      </c>
      <c r="BK118" s="1082">
        <f t="shared" si="91"/>
        <v>10.868494188855946</v>
      </c>
      <c r="BL118" s="1056">
        <f t="shared" si="61"/>
        <v>311.56832096611572</v>
      </c>
      <c r="BM118" s="167">
        <v>0</v>
      </c>
      <c r="BN118" s="1075">
        <f t="shared" si="92"/>
        <v>311.56832096611572</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9"/>
      <c r="X119" s="1025">
        <f>'Recycling - Case 1'!AM169</f>
        <v>374.88028408965084</v>
      </c>
      <c r="Y119" s="1026">
        <f>Parameters!S220</f>
        <v>0.71500000000000008</v>
      </c>
      <c r="Z119" s="1027">
        <f t="shared" si="68"/>
        <v>0.4</v>
      </c>
      <c r="AA119" s="1028">
        <f t="shared" si="69"/>
        <v>53.607880624820076</v>
      </c>
      <c r="AB119" s="1028">
        <f t="shared" si="70"/>
        <v>53.607880624820076</v>
      </c>
      <c r="AC119" s="1029">
        <f t="shared" si="71"/>
        <v>0</v>
      </c>
      <c r="AD119" s="1028">
        <f t="shared" si="72"/>
        <v>2619.8550220168263</v>
      </c>
      <c r="AE119" s="1028">
        <f t="shared" si="73"/>
        <v>131.57430451100572</v>
      </c>
      <c r="AF119" s="1030">
        <f t="shared" si="74"/>
        <v>87.716203007337143</v>
      </c>
      <c r="AG119" s="104"/>
      <c r="AH119" s="1025">
        <f>'Recycling - Case 1'!AM209</f>
        <v>374.88028408965084</v>
      </c>
      <c r="AI119" s="1026">
        <f>Parameters!S220</f>
        <v>0.71500000000000008</v>
      </c>
      <c r="AJ119" s="1027">
        <f t="shared" si="75"/>
        <v>0.4</v>
      </c>
      <c r="AK119" s="1028">
        <f t="shared" si="76"/>
        <v>53.607880624820076</v>
      </c>
      <c r="AL119" s="1028">
        <f t="shared" si="77"/>
        <v>53.607880624820076</v>
      </c>
      <c r="AM119" s="1029">
        <f t="shared" si="78"/>
        <v>0</v>
      </c>
      <c r="AN119" s="1028">
        <f t="shared" si="79"/>
        <v>2619.8550220168263</v>
      </c>
      <c r="AO119" s="1028">
        <f t="shared" si="80"/>
        <v>131.57430451100572</v>
      </c>
      <c r="AP119" s="1030">
        <f t="shared" si="81"/>
        <v>87.716203007337143</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87.716203007337143</v>
      </c>
      <c r="BD119" s="1082">
        <f t="shared" si="101"/>
        <v>11.040655696511761</v>
      </c>
      <c r="BE119" s="1056">
        <f t="shared" si="60"/>
        <v>302.48364132944613</v>
      </c>
      <c r="BF119" s="167">
        <v>0</v>
      </c>
      <c r="BG119" s="1075">
        <f t="shared" si="88"/>
        <v>302.48364132944613</v>
      </c>
      <c r="BI119" s="1055">
        <f t="shared" si="89"/>
        <v>203.72678262559725</v>
      </c>
      <c r="BJ119" s="1056">
        <f t="shared" si="90"/>
        <v>87.716203007337143</v>
      </c>
      <c r="BK119" s="1082">
        <f t="shared" si="91"/>
        <v>11.040655696511761</v>
      </c>
      <c r="BL119" s="1056">
        <f t="shared" si="61"/>
        <v>302.48364132944613</v>
      </c>
      <c r="BM119" s="167">
        <v>0</v>
      </c>
      <c r="BN119" s="1075">
        <f t="shared" si="92"/>
        <v>302.48364132944613</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9"/>
      <c r="X120" s="1031">
        <f>'Recycling - Case 1'!AM170</f>
        <v>401.11080361040882</v>
      </c>
      <c r="Y120" s="1032">
        <f>Parameters!S221</f>
        <v>0.71500000000000008</v>
      </c>
      <c r="Z120" s="1033">
        <f t="shared" si="68"/>
        <v>0.4</v>
      </c>
      <c r="AA120" s="1034">
        <f t="shared" si="69"/>
        <v>57.358844916288469</v>
      </c>
      <c r="AB120" s="1034">
        <f t="shared" si="70"/>
        <v>57.358844916288469</v>
      </c>
      <c r="AC120" s="1035">
        <f t="shared" si="71"/>
        <v>0</v>
      </c>
      <c r="AD120" s="1034">
        <f t="shared" si="72"/>
        <v>2549.4420297846596</v>
      </c>
      <c r="AE120" s="1034">
        <f t="shared" si="73"/>
        <v>127.77183714845518</v>
      </c>
      <c r="AF120" s="1036">
        <f t="shared" si="74"/>
        <v>85.181224765636784</v>
      </c>
      <c r="AG120" s="104"/>
      <c r="AH120" s="1031">
        <f>'Recycling - Case 1'!AM210</f>
        <v>401.11080361040882</v>
      </c>
      <c r="AI120" s="1032">
        <f>Parameters!S221</f>
        <v>0.71500000000000008</v>
      </c>
      <c r="AJ120" s="1033">
        <f t="shared" si="75"/>
        <v>0.4</v>
      </c>
      <c r="AK120" s="1034">
        <f t="shared" si="76"/>
        <v>57.358844916288469</v>
      </c>
      <c r="AL120" s="1034">
        <f t="shared" si="77"/>
        <v>57.358844916288469</v>
      </c>
      <c r="AM120" s="1035">
        <f t="shared" si="78"/>
        <v>0</v>
      </c>
      <c r="AN120" s="1034">
        <f t="shared" si="79"/>
        <v>2549.4420297846596</v>
      </c>
      <c r="AO120" s="1034">
        <f t="shared" si="80"/>
        <v>127.77183714845518</v>
      </c>
      <c r="AP120" s="1036">
        <f t="shared" si="81"/>
        <v>85.181224765636784</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85.181224765636784</v>
      </c>
      <c r="BD120" s="1083">
        <f t="shared" si="101"/>
        <v>11.212153168090163</v>
      </c>
      <c r="BE120" s="1058">
        <f t="shared" si="60"/>
        <v>293.98763141209076</v>
      </c>
      <c r="BF120" s="1059">
        <v>0</v>
      </c>
      <c r="BG120" s="1076">
        <f t="shared" si="88"/>
        <v>293.98763141209076</v>
      </c>
      <c r="BI120" s="1057">
        <f t="shared" si="89"/>
        <v>197.59425347836381</v>
      </c>
      <c r="BJ120" s="1058">
        <f t="shared" si="90"/>
        <v>85.181224765636784</v>
      </c>
      <c r="BK120" s="1083">
        <f t="shared" si="91"/>
        <v>11.212153168090163</v>
      </c>
      <c r="BL120" s="1058">
        <f t="shared" si="61"/>
        <v>293.98763141209076</v>
      </c>
      <c r="BM120" s="1059">
        <v>0</v>
      </c>
      <c r="BN120" s="1076">
        <f t="shared" si="92"/>
        <v>293.98763141209076</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6" t="s">
        <v>319</v>
      </c>
      <c r="BC13" s="1737"/>
      <c r="BD13" s="1737"/>
      <c r="BE13" s="1737"/>
      <c r="BF13" s="1737"/>
      <c r="BG13" s="1738"/>
      <c r="BI13" s="1736" t="s">
        <v>319</v>
      </c>
      <c r="BJ13" s="1737"/>
      <c r="BK13" s="1737"/>
      <c r="BL13" s="1737"/>
      <c r="BM13" s="1737"/>
      <c r="BN13" s="1738"/>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47"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54"/>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55"/>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1970.46239232004</v>
      </c>
      <c r="Y31" s="907">
        <f>Parameters!S132</f>
        <v>0.71500000000000008</v>
      </c>
      <c r="Z31" s="907">
        <f t="shared" si="9"/>
        <v>0.4</v>
      </c>
      <c r="AA31" s="906">
        <f t="shared" si="10"/>
        <v>281.77612210176579</v>
      </c>
      <c r="AB31" s="906">
        <f t="shared" si="11"/>
        <v>281.77612210176579</v>
      </c>
      <c r="AC31" s="286">
        <f t="shared" si="12"/>
        <v>0</v>
      </c>
      <c r="AD31" s="906">
        <f t="shared" si="13"/>
        <v>281.77612210176579</v>
      </c>
      <c r="AE31" s="906">
        <f t="shared" si="14"/>
        <v>0</v>
      </c>
      <c r="AF31" s="915">
        <f t="shared" si="15"/>
        <v>0</v>
      </c>
      <c r="AG31" s="1450">
        <f t="shared" si="16"/>
        <v>0.13527885904981399</v>
      </c>
      <c r="AH31" s="914">
        <f>'Baseline data (from input)'!AS17*AG31</f>
        <v>1970.46239232004</v>
      </c>
      <c r="AI31" s="907">
        <f>Parameters!S132</f>
        <v>0.71500000000000008</v>
      </c>
      <c r="AJ31" s="907">
        <f t="shared" si="17"/>
        <v>0.4</v>
      </c>
      <c r="AK31" s="906">
        <f t="shared" si="18"/>
        <v>281.77612210176579</v>
      </c>
      <c r="AL31" s="906">
        <f t="shared" si="19"/>
        <v>281.77612210176579</v>
      </c>
      <c r="AM31" s="286">
        <f t="shared" si="20"/>
        <v>0</v>
      </c>
      <c r="AN31" s="906">
        <f t="shared" si="21"/>
        <v>281.77612210176579</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2092.1952553485125</v>
      </c>
      <c r="Y32" s="907">
        <f>Parameters!S133</f>
        <v>0.71500000000000008</v>
      </c>
      <c r="Z32" s="907">
        <f t="shared" si="9"/>
        <v>0.4</v>
      </c>
      <c r="AA32" s="906">
        <f t="shared" si="10"/>
        <v>299.18392151483738</v>
      </c>
      <c r="AB32" s="906">
        <f t="shared" si="11"/>
        <v>299.18392151483738</v>
      </c>
      <c r="AC32" s="286">
        <f t="shared" si="12"/>
        <v>0</v>
      </c>
      <c r="AD32" s="906">
        <f t="shared" si="13"/>
        <v>567.21765997974296</v>
      </c>
      <c r="AE32" s="906">
        <f t="shared" si="14"/>
        <v>13.742383636860195</v>
      </c>
      <c r="AF32" s="915">
        <f t="shared" si="15"/>
        <v>9.1615890912401294</v>
      </c>
      <c r="AG32" s="1450">
        <f t="shared" si="16"/>
        <v>0.13527885904981399</v>
      </c>
      <c r="AH32" s="914">
        <f>'Baseline data (from input)'!AS18*AG32</f>
        <v>2092.1952553485125</v>
      </c>
      <c r="AI32" s="907">
        <f>Parameters!S133</f>
        <v>0.71500000000000008</v>
      </c>
      <c r="AJ32" s="907">
        <f t="shared" si="17"/>
        <v>0.4</v>
      </c>
      <c r="AK32" s="906">
        <f t="shared" si="18"/>
        <v>299.18392151483738</v>
      </c>
      <c r="AL32" s="906">
        <f t="shared" si="19"/>
        <v>299.18392151483738</v>
      </c>
      <c r="AM32" s="286">
        <f t="shared" si="20"/>
        <v>0</v>
      </c>
      <c r="AN32" s="906">
        <f t="shared" si="21"/>
        <v>567.21765997974296</v>
      </c>
      <c r="AO32" s="906">
        <f t="shared" si="22"/>
        <v>13.742383636860195</v>
      </c>
      <c r="AP32" s="915">
        <f t="shared" si="23"/>
        <v>9.1615890912401294</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9.1615890912401294</v>
      </c>
      <c r="BD32" s="1080">
        <f t="shared" si="33"/>
        <v>0</v>
      </c>
      <c r="BE32" s="301">
        <f t="shared" si="34"/>
        <v>49.146125664345902</v>
      </c>
      <c r="BF32" s="104">
        <v>0</v>
      </c>
      <c r="BG32" s="302">
        <f t="shared" si="35"/>
        <v>49.146125664345902</v>
      </c>
      <c r="BI32" s="300">
        <f t="shared" si="36"/>
        <v>39.984536573105771</v>
      </c>
      <c r="BJ32" s="301">
        <f t="shared" si="37"/>
        <v>9.1615890912401294</v>
      </c>
      <c r="BK32" s="1080">
        <f t="shared" si="38"/>
        <v>0</v>
      </c>
      <c r="BL32" s="301">
        <f t="shared" si="39"/>
        <v>49.146125664345902</v>
      </c>
      <c r="BM32" s="104">
        <v>0</v>
      </c>
      <c r="BN32" s="302">
        <f t="shared" si="40"/>
        <v>49.146125664345902</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2246.4656321840534</v>
      </c>
      <c r="Y33" s="908">
        <f>Parameters!S134</f>
        <v>0.71500000000000008</v>
      </c>
      <c r="Z33" s="908">
        <f t="shared" si="9"/>
        <v>0.4</v>
      </c>
      <c r="AA33" s="906">
        <f t="shared" si="10"/>
        <v>321.24458540231973</v>
      </c>
      <c r="AB33" s="906">
        <f t="shared" si="11"/>
        <v>321.24458540231973</v>
      </c>
      <c r="AC33" s="286">
        <f t="shared" si="12"/>
        <v>0</v>
      </c>
      <c r="AD33" s="906">
        <f t="shared" si="13"/>
        <v>860.79871367149235</v>
      </c>
      <c r="AE33" s="906">
        <f t="shared" si="14"/>
        <v>27.663531710570378</v>
      </c>
      <c r="AF33" s="915">
        <f t="shared" si="15"/>
        <v>18.442354473713586</v>
      </c>
      <c r="AG33" s="1450">
        <f t="shared" si="16"/>
        <v>0.13527885904981399</v>
      </c>
      <c r="AH33" s="914">
        <f>'Baseline data (from input)'!AS19*AG33</f>
        <v>2246.4656321840534</v>
      </c>
      <c r="AI33" s="908">
        <f>Parameters!S134</f>
        <v>0.71500000000000008</v>
      </c>
      <c r="AJ33" s="908">
        <f t="shared" si="17"/>
        <v>0.4</v>
      </c>
      <c r="AK33" s="906">
        <f t="shared" si="18"/>
        <v>321.24458540231973</v>
      </c>
      <c r="AL33" s="906">
        <f t="shared" si="19"/>
        <v>321.24458540231973</v>
      </c>
      <c r="AM33" s="286">
        <f t="shared" si="20"/>
        <v>0</v>
      </c>
      <c r="AN33" s="906">
        <f t="shared" si="21"/>
        <v>860.79871367149235</v>
      </c>
      <c r="AO33" s="906">
        <f t="shared" si="22"/>
        <v>27.663531710570378</v>
      </c>
      <c r="AP33" s="915">
        <f t="shared" si="23"/>
        <v>18.442354473713586</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18.442354473713586</v>
      </c>
      <c r="BD33" s="1080">
        <f t="shared" si="33"/>
        <v>0</v>
      </c>
      <c r="BE33" s="301">
        <f t="shared" si="34"/>
        <v>61.677345356371418</v>
      </c>
      <c r="BF33" s="104">
        <v>0</v>
      </c>
      <c r="BG33" s="302">
        <f t="shared" si="35"/>
        <v>61.677345356371418</v>
      </c>
      <c r="BI33" s="300">
        <f t="shared" si="36"/>
        <v>43.234990882657833</v>
      </c>
      <c r="BJ33" s="301">
        <f t="shared" si="37"/>
        <v>18.442354473713586</v>
      </c>
      <c r="BK33" s="1080">
        <f t="shared" si="38"/>
        <v>0</v>
      </c>
      <c r="BL33" s="301">
        <f t="shared" si="39"/>
        <v>61.677345356371418</v>
      </c>
      <c r="BM33" s="104">
        <v>0</v>
      </c>
      <c r="BN33" s="302">
        <f t="shared" si="40"/>
        <v>61.677345356371418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2424.8300986485874</v>
      </c>
      <c r="Y34" s="908">
        <f>Parameters!S135</f>
        <v>0.71500000000000008</v>
      </c>
      <c r="Z34" s="908">
        <f t="shared" si="9"/>
        <v>0.4</v>
      </c>
      <c r="AA34" s="906">
        <f t="shared" si="10"/>
        <v>346.75070410674806</v>
      </c>
      <c r="AB34" s="906">
        <f t="shared" si="11"/>
        <v>346.75070410674806</v>
      </c>
      <c r="AC34" s="286">
        <f t="shared" si="12"/>
        <v>0</v>
      </c>
      <c r="AD34" s="906">
        <f t="shared" si="13"/>
        <v>1165.5677691234366</v>
      </c>
      <c r="AE34" s="906">
        <f t="shared" si="14"/>
        <v>41.981648654803777</v>
      </c>
      <c r="AF34" s="915">
        <f t="shared" si="15"/>
        <v>27.987765769869185</v>
      </c>
      <c r="AG34" s="1450">
        <f t="shared" si="16"/>
        <v>0.13527885904981399</v>
      </c>
      <c r="AH34" s="914">
        <f>'Baseline data (from input)'!AS20*AG34</f>
        <v>2424.8300986485874</v>
      </c>
      <c r="AI34" s="908">
        <f>Parameters!S135</f>
        <v>0.71500000000000008</v>
      </c>
      <c r="AJ34" s="908">
        <f t="shared" si="17"/>
        <v>0.4</v>
      </c>
      <c r="AK34" s="906">
        <f t="shared" si="18"/>
        <v>346.75070410674806</v>
      </c>
      <c r="AL34" s="906">
        <f t="shared" si="19"/>
        <v>346.75070410674806</v>
      </c>
      <c r="AM34" s="286">
        <f t="shared" si="20"/>
        <v>0</v>
      </c>
      <c r="AN34" s="906">
        <f t="shared" si="21"/>
        <v>1165.5677691234366</v>
      </c>
      <c r="AO34" s="906">
        <f t="shared" si="22"/>
        <v>41.981648654803777</v>
      </c>
      <c r="AP34" s="915">
        <f t="shared" si="23"/>
        <v>27.987765769869185</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27.987765769869185</v>
      </c>
      <c r="BD34" s="1080">
        <f t="shared" si="33"/>
        <v>0</v>
      </c>
      <c r="BE34" s="301">
        <f t="shared" si="34"/>
        <v>74.451152867237596</v>
      </c>
      <c r="BF34" s="104">
        <v>0</v>
      </c>
      <c r="BG34" s="302">
        <f t="shared" si="35"/>
        <v>74.451152867237596</v>
      </c>
      <c r="BI34" s="300">
        <f t="shared" si="36"/>
        <v>46.463387097368418</v>
      </c>
      <c r="BJ34" s="301">
        <f t="shared" si="37"/>
        <v>27.987765769869185</v>
      </c>
      <c r="BK34" s="1080">
        <f t="shared" si="38"/>
        <v>0</v>
      </c>
      <c r="BL34" s="301">
        <f t="shared" si="39"/>
        <v>74.451152867237596</v>
      </c>
      <c r="BM34" s="104">
        <v>0</v>
      </c>
      <c r="BN34" s="302">
        <f t="shared" si="40"/>
        <v>74.451152867237596</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2573.2966460499492</v>
      </c>
      <c r="Y35" s="908">
        <f>Parameters!S136</f>
        <v>0.71500000000000008</v>
      </c>
      <c r="Z35" s="908">
        <f t="shared" si="9"/>
        <v>0.4</v>
      </c>
      <c r="AA35" s="906">
        <f t="shared" si="10"/>
        <v>367.98142038514283</v>
      </c>
      <c r="AB35" s="906">
        <f t="shared" si="11"/>
        <v>367.98142038514283</v>
      </c>
      <c r="AC35" s="286">
        <f t="shared" si="12"/>
        <v>0</v>
      </c>
      <c r="AD35" s="906">
        <f t="shared" si="13"/>
        <v>1476.7037786250105</v>
      </c>
      <c r="AE35" s="906">
        <f t="shared" si="14"/>
        <v>56.845410883568903</v>
      </c>
      <c r="AF35" s="915">
        <f t="shared" si="15"/>
        <v>37.896940589045933</v>
      </c>
      <c r="AG35" s="1450">
        <f t="shared" si="16"/>
        <v>0.13527885904981399</v>
      </c>
      <c r="AH35" s="914">
        <f>'Baseline data (from input)'!AS21*AG35</f>
        <v>2573.2966460499492</v>
      </c>
      <c r="AI35" s="908">
        <f>Parameters!S136</f>
        <v>0.71500000000000008</v>
      </c>
      <c r="AJ35" s="908">
        <f t="shared" si="17"/>
        <v>0.4</v>
      </c>
      <c r="AK35" s="906">
        <f t="shared" si="18"/>
        <v>367.98142038514283</v>
      </c>
      <c r="AL35" s="906">
        <f t="shared" si="19"/>
        <v>367.98142038514283</v>
      </c>
      <c r="AM35" s="286">
        <f t="shared" si="20"/>
        <v>0</v>
      </c>
      <c r="AN35" s="906">
        <f t="shared" si="21"/>
        <v>1476.7037786250105</v>
      </c>
      <c r="AO35" s="906">
        <f t="shared" si="22"/>
        <v>56.845410883568903</v>
      </c>
      <c r="AP35" s="915">
        <f t="shared" si="23"/>
        <v>37.896940589045933</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37.896940589045933</v>
      </c>
      <c r="BD35" s="1080">
        <f t="shared" si="33"/>
        <v>0</v>
      </c>
      <c r="BE35" s="301">
        <f t="shared" si="34"/>
        <v>87.567741592263303</v>
      </c>
      <c r="BF35" s="104">
        <v>0</v>
      </c>
      <c r="BG35" s="302">
        <f t="shared" si="35"/>
        <v>87.567741592263303</v>
      </c>
      <c r="BI35" s="300">
        <f t="shared" si="36"/>
        <v>49.670801003217377</v>
      </c>
      <c r="BJ35" s="301">
        <f t="shared" si="37"/>
        <v>37.896940589045933</v>
      </c>
      <c r="BK35" s="1080">
        <f t="shared" si="38"/>
        <v>0</v>
      </c>
      <c r="BL35" s="301">
        <f t="shared" si="39"/>
        <v>87.567741592263303</v>
      </c>
      <c r="BM35" s="104">
        <v>0</v>
      </c>
      <c r="BN35" s="302">
        <f t="shared" si="40"/>
        <v>87.567741592263303</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2687.507483826018</v>
      </c>
      <c r="Y36" s="908">
        <f>Parameters!S137</f>
        <v>0.71500000000000008</v>
      </c>
      <c r="Z36" s="908">
        <f t="shared" si="9"/>
        <v>0.4</v>
      </c>
      <c r="AA36" s="906">
        <f t="shared" si="10"/>
        <v>384.3135701871206</v>
      </c>
      <c r="AB36" s="906">
        <f t="shared" si="11"/>
        <v>384.3135701871206</v>
      </c>
      <c r="AC36" s="286">
        <f t="shared" si="12"/>
        <v>0</v>
      </c>
      <c r="AD36" s="906">
        <f t="shared" si="13"/>
        <v>1788.9976556866191</v>
      </c>
      <c r="AE36" s="906">
        <f t="shared" si="14"/>
        <v>72.019693125511978</v>
      </c>
      <c r="AF36" s="915">
        <f t="shared" si="15"/>
        <v>48.013128750341316</v>
      </c>
      <c r="AG36" s="1450">
        <f t="shared" si="16"/>
        <v>0.13527885904981399</v>
      </c>
      <c r="AH36" s="914">
        <f>'Baseline data (from input)'!AS22*AG36</f>
        <v>2687.507483826018</v>
      </c>
      <c r="AI36" s="908">
        <f>Parameters!S137</f>
        <v>0.71500000000000008</v>
      </c>
      <c r="AJ36" s="908">
        <f t="shared" si="17"/>
        <v>0.4</v>
      </c>
      <c r="AK36" s="906">
        <f t="shared" si="18"/>
        <v>384.3135701871206</v>
      </c>
      <c r="AL36" s="906">
        <f t="shared" si="19"/>
        <v>384.3135701871206</v>
      </c>
      <c r="AM36" s="286">
        <f t="shared" si="20"/>
        <v>0</v>
      </c>
      <c r="AN36" s="906">
        <f t="shared" si="21"/>
        <v>1788.9976556866191</v>
      </c>
      <c r="AO36" s="906">
        <f t="shared" si="22"/>
        <v>72.019693125511978</v>
      </c>
      <c r="AP36" s="915">
        <f t="shared" si="23"/>
        <v>48.013128750341316</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48.013128750341316</v>
      </c>
      <c r="BD36" s="1080">
        <f t="shared" si="33"/>
        <v>0</v>
      </c>
      <c r="BE36" s="301">
        <f t="shared" si="34"/>
        <v>100.87138466982449</v>
      </c>
      <c r="BF36" s="104">
        <v>0</v>
      </c>
      <c r="BG36" s="302">
        <f t="shared" si="35"/>
        <v>100.87138466982449</v>
      </c>
      <c r="BI36" s="300">
        <f t="shared" si="36"/>
        <v>52.858255919483177</v>
      </c>
      <c r="BJ36" s="301">
        <f t="shared" si="37"/>
        <v>48.013128750341316</v>
      </c>
      <c r="BK36" s="1080">
        <f t="shared" si="38"/>
        <v>0</v>
      </c>
      <c r="BL36" s="301">
        <f t="shared" si="39"/>
        <v>100.87138466982449</v>
      </c>
      <c r="BM36" s="104">
        <v>0</v>
      </c>
      <c r="BN36" s="302">
        <f t="shared" si="40"/>
        <v>100.87138466982449</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2880.9160008196159</v>
      </c>
      <c r="Y37" s="908">
        <f>Parameters!S138</f>
        <v>0.71500000000000008</v>
      </c>
      <c r="Z37" s="908">
        <f t="shared" si="9"/>
        <v>0.4</v>
      </c>
      <c r="AA37" s="906">
        <f t="shared" si="10"/>
        <v>411.97098811720514</v>
      </c>
      <c r="AB37" s="906">
        <f t="shared" si="11"/>
        <v>411.97098811720514</v>
      </c>
      <c r="AC37" s="286">
        <f t="shared" si="12"/>
        <v>0</v>
      </c>
      <c r="AD37" s="906">
        <f t="shared" si="13"/>
        <v>2113.7181985691145</v>
      </c>
      <c r="AE37" s="906">
        <f t="shared" si="14"/>
        <v>87.250445234709886</v>
      </c>
      <c r="AF37" s="915">
        <f t="shared" si="15"/>
        <v>58.166963489806591</v>
      </c>
      <c r="AG37" s="1450">
        <f t="shared" si="16"/>
        <v>0.13527885904981399</v>
      </c>
      <c r="AH37" s="914">
        <f>'Baseline data (from input)'!AS23*AG37</f>
        <v>2880.9160008196159</v>
      </c>
      <c r="AI37" s="908">
        <f>Parameters!S138</f>
        <v>0.71500000000000008</v>
      </c>
      <c r="AJ37" s="908">
        <f t="shared" si="17"/>
        <v>0.4</v>
      </c>
      <c r="AK37" s="906">
        <f t="shared" si="18"/>
        <v>411.97098811720514</v>
      </c>
      <c r="AL37" s="906">
        <f t="shared" si="19"/>
        <v>411.97098811720514</v>
      </c>
      <c r="AM37" s="286">
        <f t="shared" si="20"/>
        <v>0</v>
      </c>
      <c r="AN37" s="906">
        <f t="shared" si="21"/>
        <v>2113.7181985691145</v>
      </c>
      <c r="AO37" s="906">
        <f t="shared" si="22"/>
        <v>87.250445234709886</v>
      </c>
      <c r="AP37" s="915">
        <f t="shared" si="23"/>
        <v>58.166963489806591</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58.166963489806591</v>
      </c>
      <c r="BD37" s="1080">
        <f t="shared" si="33"/>
        <v>0</v>
      </c>
      <c r="BE37" s="301">
        <f t="shared" si="34"/>
        <v>114.23349555420333</v>
      </c>
      <c r="BF37" s="104">
        <v>0</v>
      </c>
      <c r="BG37" s="302">
        <f t="shared" si="35"/>
        <v>114.23349555420333</v>
      </c>
      <c r="BI37" s="300">
        <f t="shared" si="36"/>
        <v>56.066532064396746</v>
      </c>
      <c r="BJ37" s="301">
        <f t="shared" si="37"/>
        <v>58.166963489806591</v>
      </c>
      <c r="BK37" s="1080">
        <f t="shared" si="38"/>
        <v>0</v>
      </c>
      <c r="BL37" s="301">
        <f t="shared" si="39"/>
        <v>114.23349555420333</v>
      </c>
      <c r="BM37" s="104">
        <v>0</v>
      </c>
      <c r="BN37" s="302">
        <f t="shared" si="40"/>
        <v>114.23349555420333</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3000.5732570513542</v>
      </c>
      <c r="Y38" s="908">
        <f>Parameters!S139</f>
        <v>0.71500000000000008</v>
      </c>
      <c r="Z38" s="908">
        <f t="shared" si="9"/>
        <v>0.4</v>
      </c>
      <c r="AA38" s="906">
        <f t="shared" si="10"/>
        <v>429.08197575834373</v>
      </c>
      <c r="AB38" s="906">
        <f t="shared" si="11"/>
        <v>429.08197575834373</v>
      </c>
      <c r="AC38" s="286">
        <f t="shared" si="12"/>
        <v>0</v>
      </c>
      <c r="AD38" s="906">
        <f t="shared" si="13"/>
        <v>2439.7129213399285</v>
      </c>
      <c r="AE38" s="906">
        <f t="shared" si="14"/>
        <v>103.08725298752977</v>
      </c>
      <c r="AF38" s="915">
        <f t="shared" si="15"/>
        <v>68.724835325019839</v>
      </c>
      <c r="AG38" s="1450">
        <f t="shared" si="16"/>
        <v>0.13527885904981399</v>
      </c>
      <c r="AH38" s="914">
        <f>'Baseline data (from input)'!AS24*AG38</f>
        <v>3000.5732570513542</v>
      </c>
      <c r="AI38" s="908">
        <f>Parameters!S139</f>
        <v>0.71500000000000008</v>
      </c>
      <c r="AJ38" s="908">
        <f t="shared" si="17"/>
        <v>0.4</v>
      </c>
      <c r="AK38" s="906">
        <f t="shared" si="18"/>
        <v>429.08197575834373</v>
      </c>
      <c r="AL38" s="906">
        <f t="shared" si="19"/>
        <v>429.08197575834373</v>
      </c>
      <c r="AM38" s="286">
        <f t="shared" si="20"/>
        <v>0</v>
      </c>
      <c r="AN38" s="906">
        <f t="shared" si="21"/>
        <v>2439.7129213399285</v>
      </c>
      <c r="AO38" s="906">
        <f t="shared" si="22"/>
        <v>103.08725298752977</v>
      </c>
      <c r="AP38" s="915">
        <f t="shared" si="23"/>
        <v>68.724835325019839</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68.724835325019839</v>
      </c>
      <c r="BD38" s="1080">
        <f t="shared" si="33"/>
        <v>0</v>
      </c>
      <c r="BE38" s="301">
        <f t="shared" si="34"/>
        <v>128.02131193052611</v>
      </c>
      <c r="BF38" s="104">
        <v>0</v>
      </c>
      <c r="BG38" s="302">
        <f t="shared" si="35"/>
        <v>128.02131193052611</v>
      </c>
      <c r="BI38" s="300">
        <f t="shared" si="36"/>
        <v>59.296476605506278</v>
      </c>
      <c r="BJ38" s="301">
        <f t="shared" si="37"/>
        <v>68.724835325019839</v>
      </c>
      <c r="BK38" s="1080">
        <f t="shared" si="38"/>
        <v>0</v>
      </c>
      <c r="BL38" s="301">
        <f t="shared" si="39"/>
        <v>128.02131193052611</v>
      </c>
      <c r="BM38" s="104">
        <v>0</v>
      </c>
      <c r="BN38" s="302">
        <f t="shared" si="40"/>
        <v>128.02131193052611</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3142.0752091528507</v>
      </c>
      <c r="Y39" s="908">
        <f>Parameters!S140</f>
        <v>0.71500000000000008</v>
      </c>
      <c r="Z39" s="908">
        <f t="shared" si="9"/>
        <v>0.4</v>
      </c>
      <c r="AA39" s="906">
        <f t="shared" si="10"/>
        <v>449.31675490885772</v>
      </c>
      <c r="AB39" s="906">
        <f t="shared" si="11"/>
        <v>449.31675490885772</v>
      </c>
      <c r="AC39" s="286">
        <f t="shared" si="12"/>
        <v>0</v>
      </c>
      <c r="AD39" s="906">
        <f t="shared" si="13"/>
        <v>2770.0434730219936</v>
      </c>
      <c r="AE39" s="906">
        <f t="shared" si="14"/>
        <v>118.98620322679255</v>
      </c>
      <c r="AF39" s="915">
        <f t="shared" si="15"/>
        <v>79.324135484528369</v>
      </c>
      <c r="AG39" s="1450">
        <f t="shared" si="16"/>
        <v>0.13527885904981399</v>
      </c>
      <c r="AH39" s="914">
        <f>'Baseline data (from input)'!AS25*AG39</f>
        <v>3142.0752091528507</v>
      </c>
      <c r="AI39" s="908">
        <f>Parameters!S140</f>
        <v>0.71500000000000008</v>
      </c>
      <c r="AJ39" s="908">
        <f t="shared" si="17"/>
        <v>0.4</v>
      </c>
      <c r="AK39" s="906">
        <f t="shared" si="18"/>
        <v>449.31675490885772</v>
      </c>
      <c r="AL39" s="906">
        <f t="shared" si="19"/>
        <v>449.31675490885772</v>
      </c>
      <c r="AM39" s="286">
        <f t="shared" si="20"/>
        <v>0</v>
      </c>
      <c r="AN39" s="906">
        <f t="shared" si="21"/>
        <v>2770.0434730219936</v>
      </c>
      <c r="AO39" s="906">
        <f t="shared" si="22"/>
        <v>118.98620322679255</v>
      </c>
      <c r="AP39" s="915">
        <f t="shared" si="23"/>
        <v>79.324135484528369</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79.324135484528369</v>
      </c>
      <c r="BD39" s="1080">
        <f t="shared" si="33"/>
        <v>0</v>
      </c>
      <c r="BE39" s="301">
        <f t="shared" si="34"/>
        <v>141.87246461898354</v>
      </c>
      <c r="BF39" s="104">
        <v>0</v>
      </c>
      <c r="BG39" s="302">
        <f t="shared" si="35"/>
        <v>141.87246461898354</v>
      </c>
      <c r="BI39" s="300">
        <f t="shared" si="36"/>
        <v>62.548329134455173</v>
      </c>
      <c r="BJ39" s="301">
        <f t="shared" si="37"/>
        <v>79.324135484528369</v>
      </c>
      <c r="BK39" s="1080">
        <f t="shared" si="38"/>
        <v>0</v>
      </c>
      <c r="BL39" s="301">
        <f t="shared" si="39"/>
        <v>141.87246461898354</v>
      </c>
      <c r="BM39" s="104">
        <v>0</v>
      </c>
      <c r="BN39" s="302">
        <f t="shared" si="40"/>
        <v>141.87246461898354</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3306.9924979579037</v>
      </c>
      <c r="Y40" s="908">
        <f>Parameters!S141</f>
        <v>0.71500000000000008</v>
      </c>
      <c r="Z40" s="908">
        <f t="shared" si="9"/>
        <v>0.4</v>
      </c>
      <c r="AA40" s="906">
        <f t="shared" si="10"/>
        <v>472.89992720798028</v>
      </c>
      <c r="AB40" s="906">
        <f t="shared" si="11"/>
        <v>472.89992720798028</v>
      </c>
      <c r="AC40" s="286">
        <f t="shared" si="12"/>
        <v>0</v>
      </c>
      <c r="AD40" s="906">
        <f t="shared" si="13"/>
        <v>3107.8467858926506</v>
      </c>
      <c r="AE40" s="906">
        <f t="shared" si="14"/>
        <v>135.0966143373235</v>
      </c>
      <c r="AF40" s="915">
        <f t="shared" si="15"/>
        <v>90.064409558215672</v>
      </c>
      <c r="AG40" s="1450">
        <f t="shared" si="16"/>
        <v>0.13527885904981399</v>
      </c>
      <c r="AH40" s="914">
        <f>'Baseline data (from input)'!AS26*AG40</f>
        <v>3306.9924979579037</v>
      </c>
      <c r="AI40" s="908">
        <f>Parameters!S141</f>
        <v>0.71500000000000008</v>
      </c>
      <c r="AJ40" s="908">
        <f t="shared" si="17"/>
        <v>0.4</v>
      </c>
      <c r="AK40" s="906">
        <f t="shared" si="18"/>
        <v>472.89992720798028</v>
      </c>
      <c r="AL40" s="906">
        <f t="shared" si="19"/>
        <v>472.89992720798028</v>
      </c>
      <c r="AM40" s="286">
        <f t="shared" si="20"/>
        <v>0</v>
      </c>
      <c r="AN40" s="906">
        <f t="shared" si="21"/>
        <v>3107.8467858926506</v>
      </c>
      <c r="AO40" s="906">
        <f t="shared" si="22"/>
        <v>135.0966143373235</v>
      </c>
      <c r="AP40" s="915">
        <f t="shared" si="23"/>
        <v>90.064409558215672</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90.064409558215672</v>
      </c>
      <c r="BD40" s="1080">
        <f t="shared" si="33"/>
        <v>0</v>
      </c>
      <c r="BE40" s="301">
        <f t="shared" si="34"/>
        <v>155.88672711608018</v>
      </c>
      <c r="BF40" s="104">
        <v>0</v>
      </c>
      <c r="BG40" s="302">
        <f t="shared" si="35"/>
        <v>155.88672711608018</v>
      </c>
      <c r="BI40" s="300">
        <f t="shared" si="36"/>
        <v>65.822317557864508</v>
      </c>
      <c r="BJ40" s="301">
        <f t="shared" si="37"/>
        <v>90.064409558215672</v>
      </c>
      <c r="BK40" s="1080">
        <f t="shared" si="38"/>
        <v>0</v>
      </c>
      <c r="BL40" s="301">
        <f t="shared" si="39"/>
        <v>155.88672711608018</v>
      </c>
      <c r="BM40" s="104">
        <v>0</v>
      </c>
      <c r="BN40" s="302">
        <f t="shared" si="40"/>
        <v>155.88672711608018</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3448.4977290347711</v>
      </c>
      <c r="Y41" s="908">
        <f>Parameters!S142</f>
        <v>0.71500000000000008</v>
      </c>
      <c r="Z41" s="908">
        <f t="shared" si="9"/>
        <v>0.4</v>
      </c>
      <c r="AA41" s="906">
        <f t="shared" si="10"/>
        <v>493.13517525197233</v>
      </c>
      <c r="AB41" s="906">
        <f t="shared" si="11"/>
        <v>493.13517525197233</v>
      </c>
      <c r="AC41" s="286">
        <f t="shared" si="12"/>
        <v>0</v>
      </c>
      <c r="AD41" s="906">
        <f t="shared" si="13"/>
        <v>3449.4104848330321</v>
      </c>
      <c r="AE41" s="906">
        <f t="shared" si="14"/>
        <v>151.5714763115908</v>
      </c>
      <c r="AF41" s="915">
        <f t="shared" si="15"/>
        <v>101.04765087439387</v>
      </c>
      <c r="AG41" s="1450">
        <f t="shared" si="16"/>
        <v>0.13527885904981399</v>
      </c>
      <c r="AH41" s="914">
        <f>'Baseline data (from input)'!AS27*AG41</f>
        <v>3448.4977290347711</v>
      </c>
      <c r="AI41" s="908">
        <f>Parameters!S142</f>
        <v>0.71500000000000008</v>
      </c>
      <c r="AJ41" s="908">
        <f t="shared" si="17"/>
        <v>0.4</v>
      </c>
      <c r="AK41" s="906">
        <f t="shared" si="18"/>
        <v>493.13517525197233</v>
      </c>
      <c r="AL41" s="906">
        <f t="shared" si="19"/>
        <v>493.13517525197233</v>
      </c>
      <c r="AM41" s="286">
        <f t="shared" si="20"/>
        <v>0</v>
      </c>
      <c r="AN41" s="906">
        <f t="shared" si="21"/>
        <v>3449.4104848330321</v>
      </c>
      <c r="AO41" s="906">
        <f t="shared" si="22"/>
        <v>151.5714763115908</v>
      </c>
      <c r="AP41" s="915">
        <f t="shared" si="23"/>
        <v>101.04765087439387</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101.04765087439387</v>
      </c>
      <c r="BD41" s="1080">
        <f t="shared" si="33"/>
        <v>0</v>
      </c>
      <c r="BE41" s="301">
        <f t="shared" si="34"/>
        <v>170.16630954161215</v>
      </c>
      <c r="BF41" s="104">
        <v>0</v>
      </c>
      <c r="BG41" s="302">
        <f t="shared" si="35"/>
        <v>170.16630954161215</v>
      </c>
      <c r="BI41" s="300">
        <f t="shared" si="36"/>
        <v>69.118658667218284</v>
      </c>
      <c r="BJ41" s="301">
        <f t="shared" si="37"/>
        <v>101.04765087439387</v>
      </c>
      <c r="BK41" s="1080">
        <f t="shared" si="38"/>
        <v>0</v>
      </c>
      <c r="BL41" s="301">
        <f t="shared" si="39"/>
        <v>170.16630954161215</v>
      </c>
      <c r="BM41" s="104">
        <v>0</v>
      </c>
      <c r="BN41" s="302">
        <f t="shared" si="40"/>
        <v>170.16630954161215</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3505.5621604395847</v>
      </c>
      <c r="Y42" s="908">
        <f>Parameters!S143</f>
        <v>0.71500000000000008</v>
      </c>
      <c r="Z42" s="908">
        <f t="shared" si="9"/>
        <v>0.4</v>
      </c>
      <c r="AA42" s="906">
        <f t="shared" si="10"/>
        <v>501.29538894286071</v>
      </c>
      <c r="AB42" s="906">
        <f t="shared" si="11"/>
        <v>501.29538894286071</v>
      </c>
      <c r="AC42" s="286">
        <f t="shared" si="12"/>
        <v>0</v>
      </c>
      <c r="AD42" s="906">
        <f t="shared" si="13"/>
        <v>3782.4761392973151</v>
      </c>
      <c r="AE42" s="906">
        <f t="shared" si="14"/>
        <v>168.22973447857805</v>
      </c>
      <c r="AF42" s="915">
        <f t="shared" si="15"/>
        <v>112.15315631905203</v>
      </c>
      <c r="AG42" s="1450">
        <f t="shared" si="16"/>
        <v>0.13527885904981399</v>
      </c>
      <c r="AH42" s="914">
        <f>'Baseline data (from input)'!AS28*AG42</f>
        <v>3505.5621604395847</v>
      </c>
      <c r="AI42" s="908">
        <f>Parameters!S143</f>
        <v>0.71500000000000008</v>
      </c>
      <c r="AJ42" s="908">
        <f t="shared" si="17"/>
        <v>0.4</v>
      </c>
      <c r="AK42" s="906">
        <f t="shared" si="18"/>
        <v>501.29538894286071</v>
      </c>
      <c r="AL42" s="906">
        <f t="shared" si="19"/>
        <v>501.29538894286071</v>
      </c>
      <c r="AM42" s="286">
        <f t="shared" si="20"/>
        <v>0</v>
      </c>
      <c r="AN42" s="906">
        <f t="shared" si="21"/>
        <v>3782.4761392973151</v>
      </c>
      <c r="AO42" s="906">
        <f t="shared" si="22"/>
        <v>168.22973447857805</v>
      </c>
      <c r="AP42" s="915">
        <f t="shared" si="23"/>
        <v>112.15315631905203</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112.15315631905203</v>
      </c>
      <c r="BD42" s="1080">
        <f t="shared" si="33"/>
        <v>0</v>
      </c>
      <c r="BE42" s="301">
        <f t="shared" si="34"/>
        <v>191.51637650323354</v>
      </c>
      <c r="BF42" s="104">
        <v>0</v>
      </c>
      <c r="BG42" s="302">
        <f t="shared" si="35"/>
        <v>191.51637650323354</v>
      </c>
      <c r="BI42" s="300">
        <f t="shared" si="36"/>
        <v>79.363220184181515</v>
      </c>
      <c r="BJ42" s="301">
        <f t="shared" si="37"/>
        <v>112.15315631905203</v>
      </c>
      <c r="BK42" s="1080">
        <f t="shared" si="38"/>
        <v>0</v>
      </c>
      <c r="BL42" s="301">
        <f t="shared" si="39"/>
        <v>191.51637650323354</v>
      </c>
      <c r="BM42" s="104">
        <v>0</v>
      </c>
      <c r="BN42" s="302">
        <f t="shared" si="40"/>
        <v>191.51637650323354</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3665.8363856781266</v>
      </c>
      <c r="Y43" s="908">
        <f>Parameters!S144</f>
        <v>0.71500000000000008</v>
      </c>
      <c r="Z43" s="908">
        <f t="shared" si="9"/>
        <v>0.4</v>
      </c>
      <c r="AA43" s="906">
        <f t="shared" si="10"/>
        <v>524.21460315197214</v>
      </c>
      <c r="AB43" s="906">
        <f t="shared" si="11"/>
        <v>524.21460315197214</v>
      </c>
      <c r="AC43" s="286">
        <f t="shared" si="12"/>
        <v>0</v>
      </c>
      <c r="AD43" s="906">
        <f t="shared" si="13"/>
        <v>4122.2172043234395</v>
      </c>
      <c r="AE43" s="906">
        <f t="shared" si="14"/>
        <v>184.47353812584748</v>
      </c>
      <c r="AF43" s="915">
        <f t="shared" si="15"/>
        <v>122.98235875056498</v>
      </c>
      <c r="AG43" s="1450">
        <f t="shared" si="16"/>
        <v>0.13527885904981399</v>
      </c>
      <c r="AH43" s="914">
        <f>'Baseline data (from input)'!AS29*AG43</f>
        <v>3665.8363856781266</v>
      </c>
      <c r="AI43" s="908">
        <f>Parameters!S144</f>
        <v>0.71500000000000008</v>
      </c>
      <c r="AJ43" s="908">
        <f t="shared" si="17"/>
        <v>0.4</v>
      </c>
      <c r="AK43" s="906">
        <f t="shared" si="18"/>
        <v>524.21460315197214</v>
      </c>
      <c r="AL43" s="906">
        <f t="shared" si="19"/>
        <v>524.21460315197214</v>
      </c>
      <c r="AM43" s="286">
        <f t="shared" si="20"/>
        <v>0</v>
      </c>
      <c r="AN43" s="906">
        <f t="shared" si="21"/>
        <v>4122.2172043234395</v>
      </c>
      <c r="AO43" s="906">
        <f t="shared" si="22"/>
        <v>184.47353812584748</v>
      </c>
      <c r="AP43" s="915">
        <f t="shared" si="23"/>
        <v>122.98235875056498</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122.98235875056498</v>
      </c>
      <c r="BD43" s="1080">
        <f t="shared" si="33"/>
        <v>0</v>
      </c>
      <c r="BE43" s="301">
        <f t="shared" si="34"/>
        <v>212.40616659428576</v>
      </c>
      <c r="BF43" s="104">
        <v>0</v>
      </c>
      <c r="BG43" s="302">
        <f t="shared" si="35"/>
        <v>212.40616659428576</v>
      </c>
      <c r="BI43" s="300">
        <f t="shared" si="36"/>
        <v>89.42380784372078</v>
      </c>
      <c r="BJ43" s="301">
        <f t="shared" si="37"/>
        <v>122.98235875056498</v>
      </c>
      <c r="BK43" s="1080">
        <f t="shared" si="38"/>
        <v>0</v>
      </c>
      <c r="BL43" s="301">
        <f t="shared" si="39"/>
        <v>212.40616659428576</v>
      </c>
      <c r="BM43" s="104">
        <v>0</v>
      </c>
      <c r="BN43" s="302">
        <f t="shared" si="40"/>
        <v>212.40616659428576</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3889.8576436580711</v>
      </c>
      <c r="Y44" s="908">
        <f>Parameters!S145</f>
        <v>0.71500000000000008</v>
      </c>
      <c r="Z44" s="908">
        <f t="shared" si="9"/>
        <v>0.4</v>
      </c>
      <c r="AA44" s="906">
        <f t="shared" si="10"/>
        <v>556.24964304310424</v>
      </c>
      <c r="AB44" s="906">
        <f t="shared" si="11"/>
        <v>556.24964304310424</v>
      </c>
      <c r="AC44" s="286">
        <f t="shared" si="12"/>
        <v>0</v>
      </c>
      <c r="AD44" s="906">
        <f t="shared" si="13"/>
        <v>4477.4239419786318</v>
      </c>
      <c r="AE44" s="906">
        <f t="shared" si="14"/>
        <v>201.0429053879119</v>
      </c>
      <c r="AF44" s="915">
        <f t="shared" si="15"/>
        <v>134.02860359194128</v>
      </c>
      <c r="AG44" s="1450">
        <f t="shared" si="16"/>
        <v>0.13527885904981399</v>
      </c>
      <c r="AH44" s="914">
        <f>'Baseline data (from input)'!AS30*AG44</f>
        <v>3889.8576436580711</v>
      </c>
      <c r="AI44" s="908">
        <f>Parameters!S145</f>
        <v>0.71500000000000008</v>
      </c>
      <c r="AJ44" s="908">
        <f t="shared" si="17"/>
        <v>0.4</v>
      </c>
      <c r="AK44" s="906">
        <f t="shared" si="18"/>
        <v>556.24964304310424</v>
      </c>
      <c r="AL44" s="906">
        <f t="shared" si="19"/>
        <v>556.24964304310424</v>
      </c>
      <c r="AM44" s="286">
        <f t="shared" si="20"/>
        <v>0</v>
      </c>
      <c r="AN44" s="906">
        <f t="shared" si="21"/>
        <v>4477.4239419786318</v>
      </c>
      <c r="AO44" s="906">
        <f t="shared" si="22"/>
        <v>201.0429053879119</v>
      </c>
      <c r="AP44" s="915">
        <f t="shared" si="23"/>
        <v>134.02860359194128</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134.02860359194128</v>
      </c>
      <c r="BD44" s="1080">
        <f t="shared" si="33"/>
        <v>0</v>
      </c>
      <c r="BE44" s="301">
        <f t="shared" si="34"/>
        <v>233.34161216818646</v>
      </c>
      <c r="BF44" s="104">
        <v>0</v>
      </c>
      <c r="BG44" s="302">
        <f t="shared" si="35"/>
        <v>233.34161216818646</v>
      </c>
      <c r="BI44" s="300">
        <f t="shared" si="36"/>
        <v>99.313008576245181</v>
      </c>
      <c r="BJ44" s="301">
        <f t="shared" si="37"/>
        <v>134.02860359194128</v>
      </c>
      <c r="BK44" s="1080">
        <f t="shared" si="38"/>
        <v>0</v>
      </c>
      <c r="BL44" s="301">
        <f t="shared" si="39"/>
        <v>233.34161216818646</v>
      </c>
      <c r="BM44" s="104">
        <v>0</v>
      </c>
      <c r="BN44" s="302">
        <f t="shared" si="40"/>
        <v>233.34161216818646</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3955.808164165368</v>
      </c>
      <c r="Y45" s="908">
        <f>Parameters!S146</f>
        <v>0.71500000000000008</v>
      </c>
      <c r="Z45" s="908">
        <f t="shared" si="9"/>
        <v>0.4</v>
      </c>
      <c r="AA45" s="906">
        <f t="shared" si="10"/>
        <v>565.68056747564776</v>
      </c>
      <c r="AB45" s="906">
        <f t="shared" si="11"/>
        <v>565.68056747564776</v>
      </c>
      <c r="AC45" s="286">
        <f t="shared" si="12"/>
        <v>0</v>
      </c>
      <c r="AD45" s="906">
        <f t="shared" si="13"/>
        <v>4824.7379670497003</v>
      </c>
      <c r="AE45" s="906">
        <f t="shared" si="14"/>
        <v>218.36654240457952</v>
      </c>
      <c r="AF45" s="915">
        <f t="shared" si="15"/>
        <v>145.57769493638634</v>
      </c>
      <c r="AG45" s="1450">
        <f t="shared" si="16"/>
        <v>0.13527885904981399</v>
      </c>
      <c r="AH45" s="914">
        <f>'Baseline data (from input)'!AS31*AG45</f>
        <v>3955.808164165368</v>
      </c>
      <c r="AI45" s="908">
        <f>Parameters!S146</f>
        <v>0.71500000000000008</v>
      </c>
      <c r="AJ45" s="908">
        <f t="shared" si="17"/>
        <v>0.4</v>
      </c>
      <c r="AK45" s="906">
        <f t="shared" si="18"/>
        <v>565.68056747564776</v>
      </c>
      <c r="AL45" s="906">
        <f t="shared" si="19"/>
        <v>565.68056747564776</v>
      </c>
      <c r="AM45" s="286">
        <f t="shared" si="20"/>
        <v>0</v>
      </c>
      <c r="AN45" s="906">
        <f t="shared" si="21"/>
        <v>4824.7379670497003</v>
      </c>
      <c r="AO45" s="906">
        <f t="shared" si="22"/>
        <v>218.36654240457952</v>
      </c>
      <c r="AP45" s="915">
        <f t="shared" si="23"/>
        <v>145.57769493638634</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145.57769493638634</v>
      </c>
      <c r="BD45" s="1080">
        <f t="shared" si="33"/>
        <v>0</v>
      </c>
      <c r="BE45" s="301">
        <f t="shared" si="34"/>
        <v>254.61928557020838</v>
      </c>
      <c r="BF45" s="104">
        <v>0</v>
      </c>
      <c r="BG45" s="302">
        <f t="shared" si="35"/>
        <v>254.61928557020838</v>
      </c>
      <c r="BI45" s="300">
        <f t="shared" si="36"/>
        <v>109.04159063382205</v>
      </c>
      <c r="BJ45" s="301">
        <f t="shared" si="37"/>
        <v>145.57769493638634</v>
      </c>
      <c r="BK45" s="1080">
        <f t="shared" si="38"/>
        <v>0</v>
      </c>
      <c r="BL45" s="301">
        <f t="shared" si="39"/>
        <v>254.61928557020838</v>
      </c>
      <c r="BM45" s="104">
        <v>0</v>
      </c>
      <c r="BN45" s="302">
        <f t="shared" si="40"/>
        <v>254.61928557020838</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4044.8100524193878</v>
      </c>
      <c r="Y46" s="908">
        <f>Parameters!S147</f>
        <v>0.71500000000000008</v>
      </c>
      <c r="Z46" s="908">
        <f t="shared" si="9"/>
        <v>0.4</v>
      </c>
      <c r="AA46" s="906">
        <f t="shared" si="10"/>
        <v>578.40783749597256</v>
      </c>
      <c r="AB46" s="906">
        <f t="shared" si="11"/>
        <v>578.40783749597256</v>
      </c>
      <c r="AC46" s="286">
        <f t="shared" si="12"/>
        <v>0</v>
      </c>
      <c r="AD46" s="906">
        <f t="shared" si="13"/>
        <v>5167.8405572594038</v>
      </c>
      <c r="AE46" s="906">
        <f t="shared" si="14"/>
        <v>235.30524728626898</v>
      </c>
      <c r="AF46" s="915">
        <f t="shared" si="15"/>
        <v>156.87016485751266</v>
      </c>
      <c r="AG46" s="1450">
        <f t="shared" si="16"/>
        <v>0.13527885904981399</v>
      </c>
      <c r="AH46" s="914">
        <f>'Baseline data (from input)'!AS32*AG46</f>
        <v>4044.8100524193878</v>
      </c>
      <c r="AI46" s="908">
        <f>Parameters!S147</f>
        <v>0.71500000000000008</v>
      </c>
      <c r="AJ46" s="908">
        <f t="shared" si="17"/>
        <v>0.4</v>
      </c>
      <c r="AK46" s="906">
        <f t="shared" si="18"/>
        <v>578.40783749597256</v>
      </c>
      <c r="AL46" s="906">
        <f t="shared" si="19"/>
        <v>578.40783749597256</v>
      </c>
      <c r="AM46" s="286">
        <f t="shared" si="20"/>
        <v>0</v>
      </c>
      <c r="AN46" s="906">
        <f t="shared" si="21"/>
        <v>5167.8405572594038</v>
      </c>
      <c r="AO46" s="906">
        <f t="shared" si="22"/>
        <v>235.30524728626898</v>
      </c>
      <c r="AP46" s="915">
        <f t="shared" si="23"/>
        <v>156.87016485751266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156.87016485751266</v>
      </c>
      <c r="BD46" s="1080">
        <f t="shared" si="33"/>
        <v>0</v>
      </c>
      <c r="BE46" s="301">
        <f t="shared" si="34"/>
        <v>275.48996195218098</v>
      </c>
      <c r="BF46" s="104">
        <v>0</v>
      </c>
      <c r="BG46" s="302">
        <f t="shared" si="35"/>
        <v>275.48996195218098</v>
      </c>
      <c r="BI46" s="300">
        <f t="shared" si="36"/>
        <v>118.6197970946683</v>
      </c>
      <c r="BJ46" s="301">
        <f t="shared" si="37"/>
        <v>156.87016485751266</v>
      </c>
      <c r="BK46" s="1080">
        <f t="shared" si="38"/>
        <v>0</v>
      </c>
      <c r="BL46" s="301">
        <f t="shared" si="39"/>
        <v>275.48996195218098</v>
      </c>
      <c r="BM46" s="104">
        <v>0</v>
      </c>
      <c r="BN46" s="302">
        <f t="shared" si="40"/>
        <v>275.48996195218098</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4041.0064127911078</v>
      </c>
      <c r="Y47" s="908">
        <f>Parameters!S148</f>
        <v>0.71500000000000008</v>
      </c>
      <c r="Z47" s="908">
        <f t="shared" si="9"/>
        <v>0.4</v>
      </c>
      <c r="AA47" s="906">
        <f t="shared" si="10"/>
        <v>577.86391702912852</v>
      </c>
      <c r="AB47" s="906">
        <f t="shared" si="11"/>
        <v>577.86391702912852</v>
      </c>
      <c r="AC47" s="286">
        <f t="shared" si="12"/>
        <v>0</v>
      </c>
      <c r="AD47" s="906">
        <f t="shared" si="13"/>
        <v>5493.6659162224405</v>
      </c>
      <c r="AE47" s="906">
        <f t="shared" si="14"/>
        <v>252.03855806609189</v>
      </c>
      <c r="AF47" s="915">
        <f t="shared" si="15"/>
        <v>168.02570537739459</v>
      </c>
      <c r="AG47" s="1450">
        <f t="shared" si="16"/>
        <v>0.13527885904981399</v>
      </c>
      <c r="AH47" s="914">
        <f>'Baseline data (from input)'!AS33*AG47</f>
        <v>4041.0064127911078</v>
      </c>
      <c r="AI47" s="908">
        <f>Parameters!S148</f>
        <v>0.71500000000000008</v>
      </c>
      <c r="AJ47" s="908">
        <f t="shared" si="17"/>
        <v>0.4</v>
      </c>
      <c r="AK47" s="906">
        <f t="shared" si="18"/>
        <v>577.86391702912852</v>
      </c>
      <c r="AL47" s="906">
        <f t="shared" si="19"/>
        <v>577.86391702912852</v>
      </c>
      <c r="AM47" s="286">
        <f t="shared" si="20"/>
        <v>0</v>
      </c>
      <c r="AN47" s="906">
        <f t="shared" si="21"/>
        <v>5493.6659162224405</v>
      </c>
      <c r="AO47" s="906">
        <f t="shared" si="22"/>
        <v>252.03855806609189</v>
      </c>
      <c r="AP47" s="915">
        <f t="shared" si="23"/>
        <v>168.02570537739459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168.02570537739459</v>
      </c>
      <c r="BD47" s="1080">
        <f t="shared" si="33"/>
        <v>0</v>
      </c>
      <c r="BE47" s="301">
        <f t="shared" si="34"/>
        <v>296.08187204707406</v>
      </c>
      <c r="BF47" s="104">
        <v>0</v>
      </c>
      <c r="BG47" s="302">
        <f t="shared" si="35"/>
        <v>296.08187204707406</v>
      </c>
      <c r="BI47" s="300">
        <f t="shared" si="36"/>
        <v>128.05616666967944</v>
      </c>
      <c r="BJ47" s="301">
        <f t="shared" si="37"/>
        <v>168.02570537739459</v>
      </c>
      <c r="BK47" s="1080">
        <f t="shared" si="38"/>
        <v>0</v>
      </c>
      <c r="BL47" s="301">
        <f t="shared" si="39"/>
        <v>296.08187204707406</v>
      </c>
      <c r="BM47" s="104">
        <v>0</v>
      </c>
      <c r="BN47" s="302">
        <f t="shared" si="40"/>
        <v>296.08187204707406</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4162.8245298238962</v>
      </c>
      <c r="Y48" s="908">
        <f>Parameters!S149</f>
        <v>0.71500000000000008</v>
      </c>
      <c r="Z48" s="908">
        <f t="shared" si="9"/>
        <v>0.4</v>
      </c>
      <c r="AA48" s="906">
        <f t="shared" si="10"/>
        <v>595.28390776481729</v>
      </c>
      <c r="AB48" s="906">
        <f t="shared" si="11"/>
        <v>595.28390776481729</v>
      </c>
      <c r="AC48" s="286">
        <f t="shared" si="12"/>
        <v>0</v>
      </c>
      <c r="AD48" s="906">
        <f t="shared" si="13"/>
        <v>5821.0205756522773</v>
      </c>
      <c r="AE48" s="906">
        <f t="shared" si="14"/>
        <v>267.92924833498063</v>
      </c>
      <c r="AF48" s="915">
        <f t="shared" si="15"/>
        <v>178.61949888998709</v>
      </c>
      <c r="AG48" s="1450">
        <f t="shared" si="16"/>
        <v>0.13527885904981399</v>
      </c>
      <c r="AH48" s="914">
        <f>'Baseline data (from input)'!AS34*AG48</f>
        <v>4162.8245298238962</v>
      </c>
      <c r="AI48" s="908">
        <f>Parameters!S149</f>
        <v>0.71500000000000008</v>
      </c>
      <c r="AJ48" s="908">
        <f t="shared" si="17"/>
        <v>0.4</v>
      </c>
      <c r="AK48" s="906">
        <f t="shared" si="18"/>
        <v>595.28390776481729</v>
      </c>
      <c r="AL48" s="906">
        <f t="shared" si="19"/>
        <v>595.28390776481729</v>
      </c>
      <c r="AM48" s="286">
        <f t="shared" si="20"/>
        <v>0</v>
      </c>
      <c r="AN48" s="906">
        <f t="shared" si="21"/>
        <v>5821.0205756522773</v>
      </c>
      <c r="AO48" s="906">
        <f t="shared" si="22"/>
        <v>267.92924833498063</v>
      </c>
      <c r="AP48" s="915">
        <f t="shared" si="23"/>
        <v>178.61949888998709</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178.61949888998709</v>
      </c>
      <c r="BD48" s="1080">
        <f t="shared" si="33"/>
        <v>0</v>
      </c>
      <c r="BE48" s="301">
        <f t="shared" si="34"/>
        <v>315.97591090888989</v>
      </c>
      <c r="BF48" s="104">
        <v>0</v>
      </c>
      <c r="BG48" s="302">
        <f t="shared" si="35"/>
        <v>315.97591090888989</v>
      </c>
      <c r="BI48" s="300">
        <f t="shared" si="36"/>
        <v>137.35641201890277</v>
      </c>
      <c r="BJ48" s="301">
        <f t="shared" si="37"/>
        <v>178.61949888998709</v>
      </c>
      <c r="BK48" s="1080">
        <f t="shared" si="38"/>
        <v>0</v>
      </c>
      <c r="BL48" s="301">
        <f t="shared" si="39"/>
        <v>315.97591090888989</v>
      </c>
      <c r="BM48" s="104">
        <v>0</v>
      </c>
      <c r="BN48" s="302">
        <f t="shared" si="40"/>
        <v>315.97591090888989</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4320.6165523137406</v>
      </c>
      <c r="Y49" s="908">
        <f>Parameters!S150</f>
        <v>0.71500000000000008</v>
      </c>
      <c r="Z49" s="908">
        <f t="shared" si="9"/>
        <v>0.4</v>
      </c>
      <c r="AA49" s="906">
        <f t="shared" si="10"/>
        <v>617.84816698086502</v>
      </c>
      <c r="AB49" s="906">
        <f t="shared" si="11"/>
        <v>617.84816698086502</v>
      </c>
      <c r="AC49" s="286">
        <f t="shared" si="12"/>
        <v>0</v>
      </c>
      <c r="AD49" s="906">
        <f t="shared" si="13"/>
        <v>6154.9742191653959</v>
      </c>
      <c r="AE49" s="906">
        <f t="shared" si="14"/>
        <v>283.89452346774658</v>
      </c>
      <c r="AF49" s="915">
        <f t="shared" si="15"/>
        <v>189.26301564516439</v>
      </c>
      <c r="AG49" s="1450">
        <f t="shared" si="16"/>
        <v>0.13527885904981399</v>
      </c>
      <c r="AH49" s="914">
        <f>'Baseline data (from input)'!AS35*AG49</f>
        <v>4320.6165523137406</v>
      </c>
      <c r="AI49" s="908">
        <f>Parameters!S150</f>
        <v>0.71500000000000008</v>
      </c>
      <c r="AJ49" s="908">
        <f t="shared" si="17"/>
        <v>0.4</v>
      </c>
      <c r="AK49" s="906">
        <f t="shared" si="18"/>
        <v>617.84816698086502</v>
      </c>
      <c r="AL49" s="906">
        <f t="shared" si="19"/>
        <v>617.84816698086502</v>
      </c>
      <c r="AM49" s="286">
        <f t="shared" si="20"/>
        <v>0</v>
      </c>
      <c r="AN49" s="906">
        <f t="shared" si="21"/>
        <v>6154.9742191653959</v>
      </c>
      <c r="AO49" s="906">
        <f t="shared" si="22"/>
        <v>283.89452346774658</v>
      </c>
      <c r="AP49" s="915">
        <f t="shared" si="23"/>
        <v>189.26301564516439</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189.26301564516439</v>
      </c>
      <c r="BD49" s="1080">
        <f t="shared" si="33"/>
        <v>0</v>
      </c>
      <c r="BE49" s="301">
        <f t="shared" si="34"/>
        <v>335.79681408009418</v>
      </c>
      <c r="BF49" s="104">
        <v>0</v>
      </c>
      <c r="BG49" s="302">
        <f t="shared" si="35"/>
        <v>335.79681408009418</v>
      </c>
      <c r="BI49" s="300">
        <f t="shared" si="36"/>
        <v>146.53379843492979</v>
      </c>
      <c r="BJ49" s="301">
        <f t="shared" si="37"/>
        <v>189.26301564516439</v>
      </c>
      <c r="BK49" s="1080">
        <f t="shared" si="38"/>
        <v>0</v>
      </c>
      <c r="BL49" s="301">
        <f t="shared" si="39"/>
        <v>335.79681408009418</v>
      </c>
      <c r="BM49" s="104">
        <v>0</v>
      </c>
      <c r="BN49" s="302">
        <f t="shared" si="40"/>
        <v>335.79681408009418</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4606.6666471834424</v>
      </c>
      <c r="Y50" s="908">
        <f>Parameters!S151</f>
        <v>0.71500000000000008</v>
      </c>
      <c r="Z50" s="908">
        <f t="shared" si="9"/>
        <v>0.4</v>
      </c>
      <c r="AA50" s="906">
        <f t="shared" si="10"/>
        <v>658.75333054723228</v>
      </c>
      <c r="AB50" s="906">
        <f t="shared" si="11"/>
        <v>658.75333054723228</v>
      </c>
      <c r="AC50" s="286">
        <f t="shared" si="12"/>
        <v>0</v>
      </c>
      <c r="AD50" s="906">
        <f t="shared" si="13"/>
        <v>6513.5459148606633</v>
      </c>
      <c r="AE50" s="906">
        <f t="shared" si="14"/>
        <v>300.18163485196476</v>
      </c>
      <c r="AF50" s="915">
        <f t="shared" si="15"/>
        <v>200.12108990130983</v>
      </c>
      <c r="AG50" s="1450">
        <f t="shared" si="16"/>
        <v>0.13527885904981399</v>
      </c>
      <c r="AH50" s="914">
        <f>'Baseline data (from input)'!AS36*AG50</f>
        <v>4606.6666471834424</v>
      </c>
      <c r="AI50" s="908">
        <f>Parameters!S151</f>
        <v>0.71500000000000008</v>
      </c>
      <c r="AJ50" s="908">
        <f t="shared" si="17"/>
        <v>0.4</v>
      </c>
      <c r="AK50" s="906">
        <f t="shared" si="18"/>
        <v>658.75333054723228</v>
      </c>
      <c r="AL50" s="906">
        <f t="shared" si="19"/>
        <v>658.75333054723228</v>
      </c>
      <c r="AM50" s="286">
        <f t="shared" si="20"/>
        <v>0</v>
      </c>
      <c r="AN50" s="906">
        <f t="shared" si="21"/>
        <v>6513.5459148606633</v>
      </c>
      <c r="AO50" s="906">
        <f t="shared" si="22"/>
        <v>300.18163485196476</v>
      </c>
      <c r="AP50" s="915">
        <f t="shared" si="23"/>
        <v>200.12108990130983</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200.12108990130983</v>
      </c>
      <c r="BD50" s="1080">
        <f t="shared" si="33"/>
        <v>0</v>
      </c>
      <c r="BE50" s="301">
        <f t="shared" si="34"/>
        <v>355.73769664023257</v>
      </c>
      <c r="BF50" s="104">
        <v>0</v>
      </c>
      <c r="BG50" s="302">
        <f t="shared" si="35"/>
        <v>355.73769664023257</v>
      </c>
      <c r="BI50" s="300">
        <f t="shared" si="36"/>
        <v>155.61660673892274</v>
      </c>
      <c r="BJ50" s="301">
        <f t="shared" si="37"/>
        <v>200.12108990130983</v>
      </c>
      <c r="BK50" s="1080">
        <f t="shared" si="38"/>
        <v>0</v>
      </c>
      <c r="BL50" s="301">
        <f t="shared" si="39"/>
        <v>355.73769664023257</v>
      </c>
      <c r="BM50" s="104">
        <v>0</v>
      </c>
      <c r="BN50" s="302">
        <f t="shared" si="40"/>
        <v>355.73769664023257</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4853.6179499075979</v>
      </c>
      <c r="Y51" s="908">
        <f>Parameters!S152</f>
        <v>0.71500000000000008</v>
      </c>
      <c r="Z51" s="908">
        <f t="shared" si="9"/>
        <v>0.4</v>
      </c>
      <c r="AA51" s="906">
        <f t="shared" si="10"/>
        <v>694.06736683678662</v>
      </c>
      <c r="AB51" s="906">
        <f t="shared" si="11"/>
        <v>694.06736683678662</v>
      </c>
      <c r="AC51" s="286">
        <f t="shared" si="12"/>
        <v>0</v>
      </c>
      <c r="AD51" s="906">
        <f t="shared" si="13"/>
        <v>6889.9438988886714</v>
      </c>
      <c r="AE51" s="906">
        <f t="shared" si="14"/>
        <v>317.66938280877775</v>
      </c>
      <c r="AF51" s="915">
        <f t="shared" si="15"/>
        <v>211.77958853918517</v>
      </c>
      <c r="AG51" s="1450">
        <f t="shared" si="16"/>
        <v>0.13527885904981399</v>
      </c>
      <c r="AH51" s="914">
        <f>'Baseline data (from input)'!AS37*AG51</f>
        <v>4853.6179499075979</v>
      </c>
      <c r="AI51" s="908">
        <f>Parameters!S152</f>
        <v>0.71500000000000008</v>
      </c>
      <c r="AJ51" s="908">
        <f t="shared" si="17"/>
        <v>0.4</v>
      </c>
      <c r="AK51" s="906">
        <f t="shared" si="18"/>
        <v>694.06736683678662</v>
      </c>
      <c r="AL51" s="906">
        <f t="shared" si="19"/>
        <v>694.06736683678662</v>
      </c>
      <c r="AM51" s="286">
        <f t="shared" si="20"/>
        <v>0</v>
      </c>
      <c r="AN51" s="906">
        <f t="shared" si="21"/>
        <v>6889.9438988886714</v>
      </c>
      <c r="AO51" s="906">
        <f t="shared" si="22"/>
        <v>317.66938280877775</v>
      </c>
      <c r="AP51" s="915">
        <f t="shared" si="23"/>
        <v>211.77958853918517</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211.77958853918517</v>
      </c>
      <c r="BD51" s="1080">
        <f t="shared" si="33"/>
        <v>0</v>
      </c>
      <c r="BE51" s="301">
        <f t="shared" si="34"/>
        <v>376.41855585831672</v>
      </c>
      <c r="BF51" s="104">
        <v>0</v>
      </c>
      <c r="BG51" s="302">
        <f t="shared" si="35"/>
        <v>376.41855585831672</v>
      </c>
      <c r="BI51" s="300">
        <f t="shared" si="36"/>
        <v>164.63896731913152</v>
      </c>
      <c r="BJ51" s="301">
        <f t="shared" si="37"/>
        <v>211.77958853918517</v>
      </c>
      <c r="BK51" s="1080">
        <f t="shared" si="38"/>
        <v>0</v>
      </c>
      <c r="BL51" s="301">
        <f t="shared" si="39"/>
        <v>376.41855585831672</v>
      </c>
      <c r="BM51" s="104">
        <v>0</v>
      </c>
      <c r="BN51" s="302">
        <f t="shared" si="40"/>
        <v>376.41855585831672</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4835.0096267251247</v>
      </c>
      <c r="Y52" s="908">
        <f>Parameters!S153</f>
        <v>0.71500000000000008</v>
      </c>
      <c r="Z52" s="908">
        <f t="shared" si="9"/>
        <v>0.4</v>
      </c>
      <c r="AA52" s="906">
        <f t="shared" si="10"/>
        <v>691.40637662169297</v>
      </c>
      <c r="AB52" s="906">
        <f t="shared" si="11"/>
        <v>691.40637662169297</v>
      </c>
      <c r="AC52" s="286">
        <f t="shared" si="12"/>
        <v>0</v>
      </c>
      <c r="AD52" s="906">
        <f t="shared" si="13"/>
        <v>7245.3237464037702</v>
      </c>
      <c r="AE52" s="906">
        <f t="shared" si="14"/>
        <v>336.02652910659481</v>
      </c>
      <c r="AF52" s="915">
        <f t="shared" si="15"/>
        <v>224.0176860710632</v>
      </c>
      <c r="AG52" s="1450">
        <f t="shared" si="16"/>
        <v>0.13527885904981399</v>
      </c>
      <c r="AH52" s="914">
        <f>'Baseline data (from input)'!AS38*AG52</f>
        <v>4835.0096267251247</v>
      </c>
      <c r="AI52" s="908">
        <f>Parameters!S153</f>
        <v>0.71500000000000008</v>
      </c>
      <c r="AJ52" s="908">
        <f t="shared" si="17"/>
        <v>0.4</v>
      </c>
      <c r="AK52" s="906">
        <f t="shared" si="18"/>
        <v>691.40637662169297</v>
      </c>
      <c r="AL52" s="906">
        <f t="shared" si="19"/>
        <v>691.40637662169297</v>
      </c>
      <c r="AM52" s="286">
        <f t="shared" si="20"/>
        <v>0</v>
      </c>
      <c r="AN52" s="906">
        <f t="shared" si="21"/>
        <v>7245.3237464037702</v>
      </c>
      <c r="AO52" s="906">
        <f t="shared" si="22"/>
        <v>336.02652910659481</v>
      </c>
      <c r="AP52" s="915">
        <f t="shared" si="23"/>
        <v>224.0176860710632</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224.0176860710632</v>
      </c>
      <c r="BD52" s="1080">
        <f t="shared" si="33"/>
        <v>0</v>
      </c>
      <c r="BE52" s="301">
        <f t="shared" si="34"/>
        <v>397.64802005993761</v>
      </c>
      <c r="BF52" s="104">
        <v>0</v>
      </c>
      <c r="BG52" s="302">
        <f t="shared" si="35"/>
        <v>397.64802005993761</v>
      </c>
      <c r="BI52" s="300">
        <f t="shared" si="36"/>
        <v>173.63033398887444</v>
      </c>
      <c r="BJ52" s="301">
        <f t="shared" si="37"/>
        <v>224.0176860710632</v>
      </c>
      <c r="BK52" s="1080">
        <f t="shared" si="38"/>
        <v>0</v>
      </c>
      <c r="BL52" s="301">
        <f t="shared" si="39"/>
        <v>397.64802005993761</v>
      </c>
      <c r="BM52" s="104">
        <v>0</v>
      </c>
      <c r="BN52" s="302">
        <f t="shared" si="40"/>
        <v>397.64802005993761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4745.7290235004139</v>
      </c>
      <c r="Y53" s="908">
        <f>Parameters!S154</f>
        <v>0.71500000000000008</v>
      </c>
      <c r="Z53" s="908">
        <f t="shared" si="9"/>
        <v>0.4</v>
      </c>
      <c r="AA53" s="906">
        <f t="shared" si="10"/>
        <v>678.63925036055934</v>
      </c>
      <c r="AB53" s="906">
        <f t="shared" si="11"/>
        <v>678.63925036055934</v>
      </c>
      <c r="AC53" s="286">
        <f t="shared" si="12"/>
        <v>0</v>
      </c>
      <c r="AD53" s="906">
        <f t="shared" si="13"/>
        <v>7570.6043879735753</v>
      </c>
      <c r="AE53" s="906">
        <f t="shared" si="14"/>
        <v>353.35860879075466</v>
      </c>
      <c r="AF53" s="915">
        <f t="shared" si="15"/>
        <v>235.5724058605031</v>
      </c>
      <c r="AG53" s="1450">
        <f t="shared" si="16"/>
        <v>0.13527885904981399</v>
      </c>
      <c r="AH53" s="914">
        <f>'Baseline data (from input)'!AS39*AG53</f>
        <v>4745.7290235004139</v>
      </c>
      <c r="AI53" s="908">
        <f>Parameters!S154</f>
        <v>0.71500000000000008</v>
      </c>
      <c r="AJ53" s="908">
        <f t="shared" si="17"/>
        <v>0.4</v>
      </c>
      <c r="AK53" s="906">
        <f t="shared" si="18"/>
        <v>678.63925036055934</v>
      </c>
      <c r="AL53" s="906">
        <f t="shared" si="19"/>
        <v>678.63925036055934</v>
      </c>
      <c r="AM53" s="286">
        <f t="shared" si="20"/>
        <v>0</v>
      </c>
      <c r="AN53" s="906">
        <f t="shared" si="21"/>
        <v>7570.6043879735753</v>
      </c>
      <c r="AO53" s="906">
        <f t="shared" si="22"/>
        <v>353.35860879075466</v>
      </c>
      <c r="AP53" s="915">
        <f t="shared" si="23"/>
        <v>235.5724058605031</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235.5724058605031</v>
      </c>
      <c r="BD53" s="1080">
        <f t="shared" si="33"/>
        <v>0</v>
      </c>
      <c r="BE53" s="301">
        <f t="shared" si="34"/>
        <v>418.18751552304093</v>
      </c>
      <c r="BF53" s="104">
        <v>0</v>
      </c>
      <c r="BG53" s="302">
        <f t="shared" si="35"/>
        <v>418.18751552304093</v>
      </c>
      <c r="BI53" s="300">
        <f t="shared" si="36"/>
        <v>182.61510966253783</v>
      </c>
      <c r="BJ53" s="301">
        <f t="shared" si="37"/>
        <v>235.5724058605031</v>
      </c>
      <c r="BK53" s="1080">
        <f t="shared" si="38"/>
        <v>0</v>
      </c>
      <c r="BL53" s="301">
        <f t="shared" si="39"/>
        <v>418.18751552304093</v>
      </c>
      <c r="BM53" s="104">
        <v>0</v>
      </c>
      <c r="BN53" s="302">
        <f t="shared" si="40"/>
        <v>418.18751552304093</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4987.7191997259206</v>
      </c>
      <c r="Y54" s="908">
        <f>Parameters!S155</f>
        <v>0.71500000000000008</v>
      </c>
      <c r="Z54" s="908">
        <f t="shared" si="9"/>
        <v>0.4</v>
      </c>
      <c r="AA54" s="906">
        <f t="shared" si="10"/>
        <v>713.24384556080668</v>
      </c>
      <c r="AB54" s="906">
        <f t="shared" si="11"/>
        <v>713.24384556080668</v>
      </c>
      <c r="AC54" s="286">
        <f t="shared" si="12"/>
        <v>0</v>
      </c>
      <c r="AD54" s="906">
        <f t="shared" si="13"/>
        <v>7914.6255006554911</v>
      </c>
      <c r="AE54" s="906">
        <f t="shared" si="14"/>
        <v>369.22273287889101</v>
      </c>
      <c r="AF54" s="915">
        <f t="shared" si="15"/>
        <v>246.14848858592734</v>
      </c>
      <c r="AG54" s="1450">
        <f t="shared" si="16"/>
        <v>0.13527885904981399</v>
      </c>
      <c r="AH54" s="914">
        <f>'Baseline data (from input)'!AS40*AG54</f>
        <v>4987.7191997259206</v>
      </c>
      <c r="AI54" s="908">
        <f>Parameters!S155</f>
        <v>0.71500000000000008</v>
      </c>
      <c r="AJ54" s="908">
        <f t="shared" si="17"/>
        <v>0.4</v>
      </c>
      <c r="AK54" s="906">
        <f t="shared" si="18"/>
        <v>713.24384556080668</v>
      </c>
      <c r="AL54" s="906">
        <f t="shared" si="19"/>
        <v>713.24384556080668</v>
      </c>
      <c r="AM54" s="286">
        <f t="shared" si="20"/>
        <v>0</v>
      </c>
      <c r="AN54" s="906">
        <f t="shared" si="21"/>
        <v>7914.6255006554911</v>
      </c>
      <c r="AO54" s="906">
        <f t="shared" si="22"/>
        <v>369.22273287889101</v>
      </c>
      <c r="AP54" s="915">
        <f t="shared" si="23"/>
        <v>246.14848858592734</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246.14848858592734</v>
      </c>
      <c r="BD54" s="1080">
        <f t="shared" si="33"/>
        <v>0</v>
      </c>
      <c r="BE54" s="301">
        <f t="shared" si="34"/>
        <v>437.76318848650408</v>
      </c>
      <c r="BF54" s="104">
        <v>0</v>
      </c>
      <c r="BG54" s="302">
        <f t="shared" si="35"/>
        <v>437.76318848650408</v>
      </c>
      <c r="BI54" s="300">
        <f t="shared" si="36"/>
        <v>191.61469990057671</v>
      </c>
      <c r="BJ54" s="301">
        <f t="shared" si="37"/>
        <v>246.14848858592734</v>
      </c>
      <c r="BK54" s="1080">
        <f t="shared" si="38"/>
        <v>0</v>
      </c>
      <c r="BL54" s="301">
        <f t="shared" si="39"/>
        <v>437.76318848650408</v>
      </c>
      <c r="BM54" s="104">
        <v>0</v>
      </c>
      <c r="BN54" s="302">
        <f t="shared" si="40"/>
        <v>437.76318848650408</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4927.2937936718026</v>
      </c>
      <c r="Y55" s="908">
        <f>Parameters!S156</f>
        <v>0.71500000000000008</v>
      </c>
      <c r="Z55" s="908">
        <f t="shared" si="9"/>
        <v>0.4</v>
      </c>
      <c r="AA55" s="906">
        <f t="shared" si="10"/>
        <v>704.6030124950679</v>
      </c>
      <c r="AB55" s="906">
        <f t="shared" si="11"/>
        <v>704.6030124950679</v>
      </c>
      <c r="AC55" s="286">
        <f t="shared" si="12"/>
        <v>0</v>
      </c>
      <c r="AD55" s="906">
        <f t="shared" si="13"/>
        <v>8233.2276726222663</v>
      </c>
      <c r="AE55" s="906">
        <f t="shared" si="14"/>
        <v>386.00084052829277</v>
      </c>
      <c r="AF55" s="915">
        <f t="shared" si="15"/>
        <v>257.33389368552849</v>
      </c>
      <c r="AG55" s="1450">
        <f t="shared" si="16"/>
        <v>0.13527885904981399</v>
      </c>
      <c r="AH55" s="914">
        <f>'Baseline data (from input)'!AS41*AG55</f>
        <v>4927.2937936718026</v>
      </c>
      <c r="AI55" s="908">
        <f>Parameters!S156</f>
        <v>0.71500000000000008</v>
      </c>
      <c r="AJ55" s="908">
        <f t="shared" si="17"/>
        <v>0.4</v>
      </c>
      <c r="AK55" s="906">
        <f t="shared" si="18"/>
        <v>704.6030124950679</v>
      </c>
      <c r="AL55" s="906">
        <f t="shared" si="19"/>
        <v>704.6030124950679</v>
      </c>
      <c r="AM55" s="286">
        <f t="shared" si="20"/>
        <v>0</v>
      </c>
      <c r="AN55" s="906">
        <f t="shared" si="21"/>
        <v>8233.2276726222663</v>
      </c>
      <c r="AO55" s="906">
        <f t="shared" si="22"/>
        <v>386.00084052829277</v>
      </c>
      <c r="AP55" s="915">
        <f t="shared" si="23"/>
        <v>257.33389368552849</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257.33389368552849</v>
      </c>
      <c r="BD55" s="1080">
        <f t="shared" si="33"/>
        <v>0</v>
      </c>
      <c r="BE55" s="301">
        <f t="shared" si="34"/>
        <v>457.9797455679668</v>
      </c>
      <c r="BF55" s="104">
        <v>0</v>
      </c>
      <c r="BG55" s="302">
        <f t="shared" si="35"/>
        <v>457.9797455679668</v>
      </c>
      <c r="BI55" s="300">
        <f t="shared" si="36"/>
        <v>200.64585188243828</v>
      </c>
      <c r="BJ55" s="301">
        <f t="shared" si="37"/>
        <v>257.33389368552849</v>
      </c>
      <c r="BK55" s="1080">
        <f t="shared" si="38"/>
        <v>0</v>
      </c>
      <c r="BL55" s="301">
        <f t="shared" si="39"/>
        <v>457.9797455679668</v>
      </c>
      <c r="BM55" s="104">
        <v>0</v>
      </c>
      <c r="BN55" s="302">
        <f t="shared" si="40"/>
        <v>457.9797455679668</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4928.1725655813125</v>
      </c>
      <c r="Y56" s="908">
        <f>Parameters!S157</f>
        <v>0.71500000000000008</v>
      </c>
      <c r="Z56" s="908">
        <f t="shared" si="9"/>
        <v>0.4</v>
      </c>
      <c r="AA56" s="906">
        <f t="shared" si="10"/>
        <v>704.72867687812777</v>
      </c>
      <c r="AB56" s="906">
        <f t="shared" si="11"/>
        <v>704.72867687812777</v>
      </c>
      <c r="AC56" s="286">
        <f t="shared" si="12"/>
        <v>0</v>
      </c>
      <c r="AD56" s="906">
        <f t="shared" si="13"/>
        <v>8536.4170976899586</v>
      </c>
      <c r="AE56" s="906">
        <f t="shared" si="14"/>
        <v>401.53925181043485</v>
      </c>
      <c r="AF56" s="915">
        <f t="shared" si="15"/>
        <v>267.69283454028988</v>
      </c>
      <c r="AG56" s="1450">
        <f t="shared" si="16"/>
        <v>0.13527885904981399</v>
      </c>
      <c r="AH56" s="914">
        <f>'Baseline data (from input)'!AS42*AG56</f>
        <v>4928.1725655813125</v>
      </c>
      <c r="AI56" s="908">
        <f>Parameters!S157</f>
        <v>0.71500000000000008</v>
      </c>
      <c r="AJ56" s="908">
        <f t="shared" si="17"/>
        <v>0.4</v>
      </c>
      <c r="AK56" s="906">
        <f t="shared" si="18"/>
        <v>704.72867687812777</v>
      </c>
      <c r="AL56" s="906">
        <f t="shared" si="19"/>
        <v>704.72867687812777</v>
      </c>
      <c r="AM56" s="286">
        <f t="shared" si="20"/>
        <v>0</v>
      </c>
      <c r="AN56" s="906">
        <f t="shared" si="21"/>
        <v>8536.4170976899586</v>
      </c>
      <c r="AO56" s="906">
        <f t="shared" si="22"/>
        <v>401.53925181043485</v>
      </c>
      <c r="AP56" s="915">
        <f t="shared" si="23"/>
        <v>267.69283454028988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267.69283454028988</v>
      </c>
      <c r="BD56" s="1080">
        <f t="shared" si="33"/>
        <v>0</v>
      </c>
      <c r="BE56" s="301">
        <f t="shared" si="34"/>
        <v>477.41311373552321</v>
      </c>
      <c r="BF56" s="104">
        <v>0</v>
      </c>
      <c r="BG56" s="302">
        <f t="shared" si="35"/>
        <v>477.41311373552321</v>
      </c>
      <c r="BI56" s="300">
        <f t="shared" si="36"/>
        <v>209.7202791952333</v>
      </c>
      <c r="BJ56" s="301">
        <f t="shared" si="37"/>
        <v>267.69283454028988</v>
      </c>
      <c r="BK56" s="1080">
        <f t="shared" si="38"/>
        <v>0</v>
      </c>
      <c r="BL56" s="301">
        <f t="shared" si="39"/>
        <v>477.41311373552321</v>
      </c>
      <c r="BM56" s="104">
        <v>0</v>
      </c>
      <c r="BN56" s="302">
        <f t="shared" si="40"/>
        <v>477.41311373552321</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5031.7004224181383</v>
      </c>
      <c r="Y57" s="908">
        <f>Parameters!S158</f>
        <v>0.71500000000000008</v>
      </c>
      <c r="Z57" s="908">
        <f t="shared" si="9"/>
        <v>0.4</v>
      </c>
      <c r="AA57" s="906">
        <f t="shared" si="10"/>
        <v>719.53316040579386</v>
      </c>
      <c r="AB57" s="906">
        <f t="shared" si="11"/>
        <v>719.53316040579386</v>
      </c>
      <c r="AC57" s="286">
        <f t="shared" si="12"/>
        <v>0</v>
      </c>
      <c r="AD57" s="906">
        <f t="shared" si="13"/>
        <v>8839.6242835394696</v>
      </c>
      <c r="AE57" s="906">
        <f t="shared" si="14"/>
        <v>416.32597455628388</v>
      </c>
      <c r="AF57" s="915">
        <f t="shared" si="15"/>
        <v>277.55064970418925</v>
      </c>
      <c r="AG57" s="1450">
        <f t="shared" si="16"/>
        <v>0.13527885904981399</v>
      </c>
      <c r="AH57" s="914">
        <f>'Baseline data (from input)'!AS43*AG57</f>
        <v>5031.7004224181383</v>
      </c>
      <c r="AI57" s="908">
        <f>Parameters!S158</f>
        <v>0.71500000000000008</v>
      </c>
      <c r="AJ57" s="908">
        <f t="shared" si="17"/>
        <v>0.4</v>
      </c>
      <c r="AK57" s="906">
        <f t="shared" si="18"/>
        <v>719.53316040579386</v>
      </c>
      <c r="AL57" s="906">
        <f t="shared" si="19"/>
        <v>719.53316040579386</v>
      </c>
      <c r="AM57" s="286">
        <f t="shared" si="20"/>
        <v>0</v>
      </c>
      <c r="AN57" s="906">
        <f t="shared" si="21"/>
        <v>8839.6242835394696</v>
      </c>
      <c r="AO57" s="906">
        <f t="shared" si="22"/>
        <v>416.32597455628388</v>
      </c>
      <c r="AP57" s="915">
        <f t="shared" si="23"/>
        <v>277.55064970418925</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277.55064970418925</v>
      </c>
      <c r="BD57" s="1080">
        <f t="shared" si="33"/>
        <v>0</v>
      </c>
      <c r="BE57" s="301">
        <f t="shared" si="34"/>
        <v>496.39254501286598</v>
      </c>
      <c r="BF57" s="104">
        <v>0</v>
      </c>
      <c r="BG57" s="302">
        <f t="shared" si="35"/>
        <v>496.39254501286598</v>
      </c>
      <c r="BI57" s="300">
        <f t="shared" si="36"/>
        <v>218.84189530867673</v>
      </c>
      <c r="BJ57" s="301">
        <f t="shared" si="37"/>
        <v>277.55064970418925</v>
      </c>
      <c r="BK57" s="1080">
        <f t="shared" si="38"/>
        <v>0</v>
      </c>
      <c r="BL57" s="301">
        <f t="shared" si="39"/>
        <v>496.39254501286598</v>
      </c>
      <c r="BM57" s="104">
        <v>0</v>
      </c>
      <c r="BN57" s="302">
        <f t="shared" si="40"/>
        <v>496.39254501286598</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5243.0385096282926</v>
      </c>
      <c r="Y58" s="908">
        <f>Parameters!S159</f>
        <v>0.71500000000000008</v>
      </c>
      <c r="Z58" s="908">
        <f t="shared" si="9"/>
        <v>0.4</v>
      </c>
      <c r="AA58" s="906">
        <f t="shared" si="10"/>
        <v>749.75450687684599</v>
      </c>
      <c r="AB58" s="906">
        <f t="shared" si="11"/>
        <v>749.75450687684599</v>
      </c>
      <c r="AC58" s="286">
        <f t="shared" si="12"/>
        <v>0</v>
      </c>
      <c r="AD58" s="906">
        <f t="shared" si="13"/>
        <v>9158.2652269106329</v>
      </c>
      <c r="AE58" s="906">
        <f t="shared" si="14"/>
        <v>431.11356350568349</v>
      </c>
      <c r="AF58" s="915">
        <f t="shared" si="15"/>
        <v>287.40904233712234</v>
      </c>
      <c r="AG58" s="1450">
        <f t="shared" si="16"/>
        <v>0.13527885904981399</v>
      </c>
      <c r="AH58" s="914">
        <f>'Baseline data (from input)'!AS44*AG58</f>
        <v>5243.0385096282926</v>
      </c>
      <c r="AI58" s="908">
        <f>Parameters!S159</f>
        <v>0.71500000000000008</v>
      </c>
      <c r="AJ58" s="908">
        <f t="shared" si="17"/>
        <v>0.4</v>
      </c>
      <c r="AK58" s="906">
        <f t="shared" si="18"/>
        <v>749.75450687684599</v>
      </c>
      <c r="AL58" s="906">
        <f t="shared" si="19"/>
        <v>749.75450687684599</v>
      </c>
      <c r="AM58" s="286">
        <f t="shared" si="20"/>
        <v>0</v>
      </c>
      <c r="AN58" s="906">
        <f t="shared" si="21"/>
        <v>9158.2652269106329</v>
      </c>
      <c r="AO58" s="906">
        <f t="shared" si="22"/>
        <v>431.11356350568349</v>
      </c>
      <c r="AP58" s="915">
        <f t="shared" si="23"/>
        <v>287.40904233712234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287.40904233712234</v>
      </c>
      <c r="BD58" s="1080">
        <f t="shared" si="33"/>
        <v>0</v>
      </c>
      <c r="BE58" s="301">
        <f t="shared" si="34"/>
        <v>515.41683873167517</v>
      </c>
      <c r="BF58" s="104">
        <v>0</v>
      </c>
      <c r="BG58" s="302">
        <f t="shared" si="35"/>
        <v>515.41683873167517</v>
      </c>
      <c r="BI58" s="300">
        <f t="shared" si="36"/>
        <v>228.00779639455286</v>
      </c>
      <c r="BJ58" s="301">
        <f t="shared" si="37"/>
        <v>287.40904233712234</v>
      </c>
      <c r="BK58" s="1080">
        <f t="shared" si="38"/>
        <v>0</v>
      </c>
      <c r="BL58" s="301">
        <f t="shared" si="39"/>
        <v>515.41683873167517</v>
      </c>
      <c r="BM58" s="104">
        <v>0</v>
      </c>
      <c r="BN58" s="302">
        <f t="shared" si="40"/>
        <v>515.41683873167517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5368.5979653071408</v>
      </c>
      <c r="Y59" s="908">
        <f>Parameters!S160</f>
        <v>0.71500000000000008</v>
      </c>
      <c r="Z59" s="908">
        <f t="shared" si="9"/>
        <v>0.4</v>
      </c>
      <c r="AA59" s="906">
        <f t="shared" si="10"/>
        <v>767.70950903892128</v>
      </c>
      <c r="AB59" s="906">
        <f t="shared" si="11"/>
        <v>767.70950903892128</v>
      </c>
      <c r="AC59" s="286">
        <f t="shared" si="12"/>
        <v>0</v>
      </c>
      <c r="AD59" s="906">
        <f t="shared" si="13"/>
        <v>9479.3208702580232</v>
      </c>
      <c r="AE59" s="906">
        <f t="shared" si="14"/>
        <v>446.65386569153048</v>
      </c>
      <c r="AF59" s="915">
        <f t="shared" si="15"/>
        <v>297.76924379435366</v>
      </c>
      <c r="AG59" s="1450">
        <f t="shared" si="16"/>
        <v>0.13527885904981399</v>
      </c>
      <c r="AH59" s="914">
        <f>'Baseline data (from input)'!AS45*AG59</f>
        <v>5368.5979653071408</v>
      </c>
      <c r="AI59" s="908">
        <f>Parameters!S160</f>
        <v>0.71500000000000008</v>
      </c>
      <c r="AJ59" s="908">
        <f t="shared" si="17"/>
        <v>0.4</v>
      </c>
      <c r="AK59" s="906">
        <f t="shared" si="18"/>
        <v>767.70950903892128</v>
      </c>
      <c r="AL59" s="906">
        <f t="shared" si="19"/>
        <v>767.70950903892128</v>
      </c>
      <c r="AM59" s="286">
        <f t="shared" si="20"/>
        <v>0</v>
      </c>
      <c r="AN59" s="906">
        <f t="shared" si="21"/>
        <v>9479.3208702580232</v>
      </c>
      <c r="AO59" s="906">
        <f t="shared" si="22"/>
        <v>446.65386569153048</v>
      </c>
      <c r="AP59" s="915">
        <f t="shared" si="23"/>
        <v>297.76924379435366</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297.76924379435366</v>
      </c>
      <c r="BD59" s="1080">
        <f t="shared" si="33"/>
        <v>0</v>
      </c>
      <c r="BE59" s="301">
        <f t="shared" si="34"/>
        <v>534.9748255883577</v>
      </c>
      <c r="BF59" s="104">
        <v>0</v>
      </c>
      <c r="BG59" s="302">
        <f t="shared" si="35"/>
        <v>534.9748255883577</v>
      </c>
      <c r="BI59" s="300">
        <f t="shared" si="36"/>
        <v>237.20558179400405</v>
      </c>
      <c r="BJ59" s="301">
        <f t="shared" si="37"/>
        <v>297.76924379435366</v>
      </c>
      <c r="BK59" s="1080">
        <f t="shared" si="38"/>
        <v>0</v>
      </c>
      <c r="BL59" s="301">
        <f t="shared" si="39"/>
        <v>534.9748255883577</v>
      </c>
      <c r="BM59" s="104">
        <v>0</v>
      </c>
      <c r="BN59" s="302">
        <f t="shared" si="40"/>
        <v>534.9748255883577</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5351.5373299713674</v>
      </c>
      <c r="Y60" s="908">
        <f>Parameters!S161</f>
        <v>0.71500000000000008</v>
      </c>
      <c r="Z60" s="908">
        <f t="shared" si="9"/>
        <v>0.4</v>
      </c>
      <c r="AA60" s="906">
        <f t="shared" si="10"/>
        <v>765.26983818590566</v>
      </c>
      <c r="AB60" s="906">
        <f t="shared" si="11"/>
        <v>765.26983818590566</v>
      </c>
      <c r="AC60" s="286">
        <f t="shared" si="12"/>
        <v>0</v>
      </c>
      <c r="AD60" s="906">
        <f t="shared" si="13"/>
        <v>9782.2787742590535</v>
      </c>
      <c r="AE60" s="906">
        <f t="shared" si="14"/>
        <v>462.31193418487624</v>
      </c>
      <c r="AF60" s="915">
        <f t="shared" si="15"/>
        <v>308.20795612325082</v>
      </c>
      <c r="AG60" s="1450">
        <f t="shared" si="16"/>
        <v>0.13527885904981399</v>
      </c>
      <c r="AH60" s="914">
        <f>'Baseline data (from input)'!AS46*AG60</f>
        <v>5351.5373299713674</v>
      </c>
      <c r="AI60" s="908">
        <f>Parameters!S161</f>
        <v>0.71500000000000008</v>
      </c>
      <c r="AJ60" s="908">
        <f t="shared" si="17"/>
        <v>0.4</v>
      </c>
      <c r="AK60" s="906">
        <f t="shared" si="18"/>
        <v>765.26983818590566</v>
      </c>
      <c r="AL60" s="906">
        <f t="shared" si="19"/>
        <v>765.26983818590566</v>
      </c>
      <c r="AM60" s="286">
        <f t="shared" si="20"/>
        <v>0</v>
      </c>
      <c r="AN60" s="906">
        <f t="shared" si="21"/>
        <v>9782.2787742590535</v>
      </c>
      <c r="AO60" s="906">
        <f t="shared" si="22"/>
        <v>462.31193418487624</v>
      </c>
      <c r="AP60" s="915">
        <f t="shared" si="23"/>
        <v>308.20795612325082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308.20795612325082</v>
      </c>
      <c r="BD60" s="1080">
        <f t="shared" si="33"/>
        <v>0</v>
      </c>
      <c r="BE60" s="301">
        <f t="shared" si="34"/>
        <v>554.62237570992841</v>
      </c>
      <c r="BF60" s="104">
        <v>0</v>
      </c>
      <c r="BG60" s="302">
        <f t="shared" si="35"/>
        <v>554.62237570992841</v>
      </c>
      <c r="BI60" s="300">
        <f t="shared" si="36"/>
        <v>246.41441958667755</v>
      </c>
      <c r="BJ60" s="301">
        <f t="shared" si="37"/>
        <v>308.20795612325082</v>
      </c>
      <c r="BK60" s="1080">
        <f t="shared" si="38"/>
        <v>0</v>
      </c>
      <c r="BL60" s="301">
        <f t="shared" si="39"/>
        <v>554.62237570992841</v>
      </c>
      <c r="BM60" s="104">
        <v>0</v>
      </c>
      <c r="BN60" s="302">
        <f t="shared" si="40"/>
        <v>554.62237570992841</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5297.0469133665847</v>
      </c>
      <c r="Y61" s="908">
        <f>Parameters!S162</f>
        <v>0.71500000000000008</v>
      </c>
      <c r="Z61" s="908">
        <f t="shared" si="9"/>
        <v>0.4</v>
      </c>
      <c r="AA61" s="906">
        <f t="shared" si="10"/>
        <v>757.47770861142169</v>
      </c>
      <c r="AB61" s="906">
        <f t="shared" si="11"/>
        <v>757.47770861142169</v>
      </c>
      <c r="AC61" s="286">
        <f t="shared" si="12"/>
        <v>0</v>
      </c>
      <c r="AD61" s="906">
        <f t="shared" si="13"/>
        <v>10062.66911735541</v>
      </c>
      <c r="AE61" s="906">
        <f t="shared" si="14"/>
        <v>477.08736551506394</v>
      </c>
      <c r="AF61" s="915">
        <f t="shared" si="15"/>
        <v>318.05824367670931</v>
      </c>
      <c r="AG61" s="1450">
        <f t="shared" si="16"/>
        <v>0.13527885904981399</v>
      </c>
      <c r="AH61" s="914">
        <f>'Baseline data (from input)'!AS47*AG61</f>
        <v>5297.0469133665847</v>
      </c>
      <c r="AI61" s="908">
        <f>Parameters!S162</f>
        <v>0.71500000000000008</v>
      </c>
      <c r="AJ61" s="908">
        <f t="shared" si="17"/>
        <v>0.4</v>
      </c>
      <c r="AK61" s="906">
        <f t="shared" si="18"/>
        <v>757.47770861142169</v>
      </c>
      <c r="AL61" s="906">
        <f t="shared" si="19"/>
        <v>757.47770861142169</v>
      </c>
      <c r="AM61" s="286">
        <f t="shared" si="20"/>
        <v>0</v>
      </c>
      <c r="AN61" s="906">
        <f t="shared" si="21"/>
        <v>10062.66911735541</v>
      </c>
      <c r="AO61" s="906">
        <f t="shared" si="22"/>
        <v>477.08736551506394</v>
      </c>
      <c r="AP61" s="915">
        <f t="shared" si="23"/>
        <v>318.05824367670931</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318.05824367670931</v>
      </c>
      <c r="BD61" s="1080">
        <f t="shared" si="33"/>
        <v>0</v>
      </c>
      <c r="BE61" s="301">
        <f t="shared" si="34"/>
        <v>573.65948464215353</v>
      </c>
      <c r="BF61" s="104">
        <v>0</v>
      </c>
      <c r="BG61" s="302">
        <f t="shared" si="35"/>
        <v>573.65948464215353</v>
      </c>
      <c r="BI61" s="300">
        <f t="shared" si="36"/>
        <v>255.60124096544416</v>
      </c>
      <c r="BJ61" s="301">
        <f t="shared" si="37"/>
        <v>318.05824367670931</v>
      </c>
      <c r="BK61" s="1080">
        <f t="shared" si="38"/>
        <v>0</v>
      </c>
      <c r="BL61" s="301">
        <f t="shared" si="39"/>
        <v>573.65948464215353</v>
      </c>
      <c r="BM61" s="104">
        <v>0</v>
      </c>
      <c r="BN61" s="302">
        <f t="shared" si="40"/>
        <v>573.65948464215353</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5183.8460073909218</v>
      </c>
      <c r="Y62" s="908">
        <f>Parameters!S163</f>
        <v>0.71500000000000008</v>
      </c>
      <c r="Z62" s="908">
        <f t="shared" si="9"/>
        <v>0.4</v>
      </c>
      <c r="AA62" s="906">
        <f t="shared" si="10"/>
        <v>741.28997905690198</v>
      </c>
      <c r="AB62" s="906">
        <f t="shared" si="11"/>
        <v>741.28997905690198</v>
      </c>
      <c r="AC62" s="286">
        <f t="shared" si="12"/>
        <v>0</v>
      </c>
      <c r="AD62" s="906">
        <f t="shared" si="13"/>
        <v>10313.196932499997</v>
      </c>
      <c r="AE62" s="906">
        <f t="shared" si="14"/>
        <v>490.76216391231549</v>
      </c>
      <c r="AF62" s="915">
        <f t="shared" si="15"/>
        <v>327.17477594154366</v>
      </c>
      <c r="AG62" s="1450">
        <f t="shared" si="16"/>
        <v>0.13527885904981399</v>
      </c>
      <c r="AH62" s="914">
        <f>'Baseline data (from input)'!AS48*AG62</f>
        <v>5183.8460073909218</v>
      </c>
      <c r="AI62" s="908">
        <f>Parameters!S163</f>
        <v>0.71500000000000008</v>
      </c>
      <c r="AJ62" s="908">
        <f t="shared" si="17"/>
        <v>0.4</v>
      </c>
      <c r="AK62" s="906">
        <f t="shared" si="18"/>
        <v>741.28997905690198</v>
      </c>
      <c r="AL62" s="906">
        <f t="shared" si="19"/>
        <v>741.28997905690198</v>
      </c>
      <c r="AM62" s="286">
        <f t="shared" si="20"/>
        <v>0</v>
      </c>
      <c r="AN62" s="906">
        <f t="shared" si="21"/>
        <v>10313.196932499997</v>
      </c>
      <c r="AO62" s="906">
        <f t="shared" si="22"/>
        <v>490.76216391231549</v>
      </c>
      <c r="AP62" s="915">
        <f t="shared" si="23"/>
        <v>327.17477594154366</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327.17477594154366</v>
      </c>
      <c r="BD62" s="1080">
        <f t="shared" si="33"/>
        <v>0</v>
      </c>
      <c r="BE62" s="301">
        <f t="shared" si="34"/>
        <v>591.95635330304685</v>
      </c>
      <c r="BF62" s="104">
        <v>0</v>
      </c>
      <c r="BG62" s="302">
        <f t="shared" si="35"/>
        <v>591.95635330304685</v>
      </c>
      <c r="BI62" s="300">
        <f t="shared" si="36"/>
        <v>264.78157736150325</v>
      </c>
      <c r="BJ62" s="301">
        <f t="shared" si="37"/>
        <v>327.17477594154366</v>
      </c>
      <c r="BK62" s="1080">
        <f t="shared" si="38"/>
        <v>0</v>
      </c>
      <c r="BL62" s="301">
        <f t="shared" si="39"/>
        <v>591.95635330304685</v>
      </c>
      <c r="BM62" s="104">
        <v>0</v>
      </c>
      <c r="BN62" s="302">
        <f t="shared" si="40"/>
        <v>591.95635330304685</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5247.7897801513454</v>
      </c>
      <c r="Y63" s="908">
        <f>Parameters!S164</f>
        <v>0.71500000000000008</v>
      </c>
      <c r="Z63" s="908">
        <f t="shared" si="9"/>
        <v>0.4</v>
      </c>
      <c r="AA63" s="906">
        <f t="shared" si="10"/>
        <v>750.43393856164255</v>
      </c>
      <c r="AB63" s="906">
        <f t="shared" si="11"/>
        <v>750.43393856164255</v>
      </c>
      <c r="AC63" s="286">
        <f t="shared" si="12"/>
        <v>0</v>
      </c>
      <c r="AD63" s="906">
        <f t="shared" si="13"/>
        <v>10560.650321426143</v>
      </c>
      <c r="AE63" s="906">
        <f t="shared" si="14"/>
        <v>502.98054963549572</v>
      </c>
      <c r="AF63" s="915">
        <f t="shared" si="15"/>
        <v>335.32036642366381</v>
      </c>
      <c r="AG63" s="1450">
        <f t="shared" si="16"/>
        <v>0.13527885904981399</v>
      </c>
      <c r="AH63" s="914">
        <f>'Baseline data (from input)'!AS49*AG63</f>
        <v>5247.7897801513454</v>
      </c>
      <c r="AI63" s="908">
        <f>Parameters!S164</f>
        <v>0.71500000000000008</v>
      </c>
      <c r="AJ63" s="908">
        <f t="shared" si="17"/>
        <v>0.4</v>
      </c>
      <c r="AK63" s="906">
        <f t="shared" si="18"/>
        <v>750.43393856164255</v>
      </c>
      <c r="AL63" s="906">
        <f t="shared" si="19"/>
        <v>750.43393856164255</v>
      </c>
      <c r="AM63" s="286">
        <f t="shared" si="20"/>
        <v>0</v>
      </c>
      <c r="AN63" s="906">
        <f t="shared" si="21"/>
        <v>10560.650321426143</v>
      </c>
      <c r="AO63" s="906">
        <f t="shared" si="22"/>
        <v>502.98054963549572</v>
      </c>
      <c r="AP63" s="915">
        <f t="shared" si="23"/>
        <v>335.32036642366381</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335.32036642366381</v>
      </c>
      <c r="BD63" s="1080">
        <f t="shared" si="33"/>
        <v>0</v>
      </c>
      <c r="BE63" s="301">
        <f t="shared" si="34"/>
        <v>609.29117155613108</v>
      </c>
      <c r="BF63" s="104">
        <v>0</v>
      </c>
      <c r="BG63" s="302">
        <f t="shared" si="35"/>
        <v>609.29117155613108</v>
      </c>
      <c r="BI63" s="300">
        <f t="shared" si="36"/>
        <v>273.97080513246732</v>
      </c>
      <c r="BJ63" s="301">
        <f t="shared" si="37"/>
        <v>335.32036642366381</v>
      </c>
      <c r="BK63" s="1080">
        <f t="shared" si="38"/>
        <v>0</v>
      </c>
      <c r="BL63" s="301">
        <f t="shared" si="39"/>
        <v>609.29117155613108</v>
      </c>
      <c r="BM63" s="104">
        <v>0</v>
      </c>
      <c r="BN63" s="302">
        <f t="shared" si="40"/>
        <v>609.29117155613108</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5415.7191081655037</v>
      </c>
      <c r="Y64" s="908">
        <f>Parameters!S165</f>
        <v>0.71500000000000008</v>
      </c>
      <c r="Z64" s="908">
        <f t="shared" si="9"/>
        <v>0.4</v>
      </c>
      <c r="AA64" s="906">
        <f t="shared" si="10"/>
        <v>774.44783246766713</v>
      </c>
      <c r="AB64" s="906">
        <f t="shared" si="11"/>
        <v>774.44783246766713</v>
      </c>
      <c r="AC64" s="286">
        <f t="shared" si="12"/>
        <v>0</v>
      </c>
      <c r="AD64" s="906">
        <f t="shared" si="13"/>
        <v>10820.049160071138</v>
      </c>
      <c r="AE64" s="906">
        <f t="shared" si="14"/>
        <v>515.04899382267251</v>
      </c>
      <c r="AF64" s="915">
        <f t="shared" si="15"/>
        <v>343.36599588178166</v>
      </c>
      <c r="AG64" s="1450">
        <f t="shared" si="16"/>
        <v>0.13527885904981399</v>
      </c>
      <c r="AH64" s="914">
        <f>'Baseline data (from input)'!AS50*AG64</f>
        <v>5415.7191081655037</v>
      </c>
      <c r="AI64" s="908">
        <f>Parameters!S165</f>
        <v>0.71500000000000008</v>
      </c>
      <c r="AJ64" s="908">
        <f t="shared" si="17"/>
        <v>0.4</v>
      </c>
      <c r="AK64" s="906">
        <f t="shared" si="18"/>
        <v>774.44783246766713</v>
      </c>
      <c r="AL64" s="906">
        <f t="shared" si="19"/>
        <v>774.44783246766713</v>
      </c>
      <c r="AM64" s="286">
        <f t="shared" si="20"/>
        <v>0</v>
      </c>
      <c r="AN64" s="906">
        <f t="shared" si="21"/>
        <v>10820.049160071138</v>
      </c>
      <c r="AO64" s="906">
        <f t="shared" si="22"/>
        <v>515.04899382267251</v>
      </c>
      <c r="AP64" s="915">
        <f t="shared" si="23"/>
        <v>343.36599588178166</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343.36599588178166</v>
      </c>
      <c r="BD64" s="1080">
        <f t="shared" si="33"/>
        <v>0</v>
      </c>
      <c r="BE64" s="301">
        <f t="shared" si="34"/>
        <v>626.54954660392048</v>
      </c>
      <c r="BF64" s="104">
        <v>0</v>
      </c>
      <c r="BG64" s="302">
        <f t="shared" si="35"/>
        <v>626.54954660392048</v>
      </c>
      <c r="BI64" s="300">
        <f t="shared" si="36"/>
        <v>283.18355072213882</v>
      </c>
      <c r="BJ64" s="301">
        <f t="shared" si="37"/>
        <v>343.36599588178166</v>
      </c>
      <c r="BK64" s="1080">
        <f t="shared" si="38"/>
        <v>0</v>
      </c>
      <c r="BL64" s="301">
        <f t="shared" si="39"/>
        <v>626.54954660392048</v>
      </c>
      <c r="BM64" s="104">
        <v>0</v>
      </c>
      <c r="BN64" s="302">
        <f t="shared" si="40"/>
        <v>626.54954660392048</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5583.6061523703829</v>
      </c>
      <c r="Y65" s="908">
        <f>Parameters!S166</f>
        <v>0.71500000000000008</v>
      </c>
      <c r="Z65" s="908">
        <f t="shared" si="9"/>
        <v>0.4</v>
      </c>
      <c r="AA65" s="906">
        <f t="shared" si="10"/>
        <v>798.45567978896497</v>
      </c>
      <c r="AB65" s="906">
        <f t="shared" si="11"/>
        <v>798.45567978896497</v>
      </c>
      <c r="AC65" s="286">
        <f t="shared" si="12"/>
        <v>0</v>
      </c>
      <c r="AD65" s="906">
        <f t="shared" si="13"/>
        <v>11090.804815392868</v>
      </c>
      <c r="AE65" s="906">
        <f t="shared" si="14"/>
        <v>527.70002446723527</v>
      </c>
      <c r="AF65" s="915">
        <f t="shared" si="15"/>
        <v>351.8000163114902</v>
      </c>
      <c r="AG65" s="1450">
        <f t="shared" si="16"/>
        <v>0.13527885904981399</v>
      </c>
      <c r="AH65" s="914">
        <f>'Baseline data (from input)'!AS51*AG65</f>
        <v>5583.6061523703829</v>
      </c>
      <c r="AI65" s="908">
        <f>Parameters!S166</f>
        <v>0.71500000000000008</v>
      </c>
      <c r="AJ65" s="908">
        <f t="shared" si="17"/>
        <v>0.4</v>
      </c>
      <c r="AK65" s="906">
        <f t="shared" si="18"/>
        <v>798.45567978896497</v>
      </c>
      <c r="AL65" s="906">
        <f t="shared" si="19"/>
        <v>798.45567978896497</v>
      </c>
      <c r="AM65" s="286">
        <f t="shared" si="20"/>
        <v>0</v>
      </c>
      <c r="AN65" s="906">
        <f t="shared" si="21"/>
        <v>11090.804815392868</v>
      </c>
      <c r="AO65" s="906">
        <f t="shared" si="22"/>
        <v>527.70002446723527</v>
      </c>
      <c r="AP65" s="915">
        <f t="shared" si="23"/>
        <v>351.8000163114902</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351.8000163114902</v>
      </c>
      <c r="BD65" s="1080">
        <f t="shared" si="33"/>
        <v>0</v>
      </c>
      <c r="BE65" s="301">
        <f t="shared" si="34"/>
        <v>644.23434594897981</v>
      </c>
      <c r="BF65" s="104">
        <v>0</v>
      </c>
      <c r="BG65" s="302">
        <f t="shared" si="35"/>
        <v>644.23434594897981</v>
      </c>
      <c r="BI65" s="300">
        <f t="shared" si="36"/>
        <v>292.43432963748961</v>
      </c>
      <c r="BJ65" s="301">
        <f t="shared" si="37"/>
        <v>351.8000163114902</v>
      </c>
      <c r="BK65" s="1080">
        <f t="shared" si="38"/>
        <v>0</v>
      </c>
      <c r="BL65" s="301">
        <f t="shared" si="39"/>
        <v>644.23434594897981</v>
      </c>
      <c r="BM65" s="104">
        <v>0</v>
      </c>
      <c r="BN65" s="302">
        <f t="shared" si="40"/>
        <v>644.23434594897981</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5823.7011589086424</v>
      </c>
      <c r="Y66" s="908">
        <f>Parameters!S167</f>
        <v>0.71500000000000008</v>
      </c>
      <c r="Z66" s="908">
        <f t="shared" si="9"/>
        <v>0.4</v>
      </c>
      <c r="AA66" s="906">
        <f t="shared" si="10"/>
        <v>832.78926572393596</v>
      </c>
      <c r="AB66" s="906">
        <f t="shared" si="11"/>
        <v>832.78926572393596</v>
      </c>
      <c r="AC66" s="286">
        <f t="shared" si="12"/>
        <v>0</v>
      </c>
      <c r="AD66" s="906">
        <f t="shared" si="13"/>
        <v>11382.689147519841</v>
      </c>
      <c r="AE66" s="906">
        <f t="shared" si="14"/>
        <v>540.90493359696245</v>
      </c>
      <c r="AF66" s="915">
        <f t="shared" si="15"/>
        <v>360.60328906464161</v>
      </c>
      <c r="AG66" s="1450">
        <f t="shared" si="16"/>
        <v>0.13527885904981399</v>
      </c>
      <c r="AH66" s="914">
        <f>'Baseline data (from input)'!AS52*AG66</f>
        <v>5823.7011589086424</v>
      </c>
      <c r="AI66" s="908">
        <f>Parameters!S167</f>
        <v>0.71500000000000008</v>
      </c>
      <c r="AJ66" s="908">
        <f t="shared" si="17"/>
        <v>0.4</v>
      </c>
      <c r="AK66" s="906">
        <f t="shared" si="18"/>
        <v>832.78926572393596</v>
      </c>
      <c r="AL66" s="906">
        <f t="shared" si="19"/>
        <v>832.78926572393596</v>
      </c>
      <c r="AM66" s="286">
        <f t="shared" si="20"/>
        <v>0</v>
      </c>
      <c r="AN66" s="906">
        <f t="shared" si="21"/>
        <v>11382.689147519841</v>
      </c>
      <c r="AO66" s="906">
        <f t="shared" si="22"/>
        <v>540.90493359696245</v>
      </c>
      <c r="AP66" s="915">
        <f t="shared" si="23"/>
        <v>360.60328906464161</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360.60328906464161</v>
      </c>
      <c r="BD66" s="1080">
        <f t="shared" si="33"/>
        <v>0</v>
      </c>
      <c r="BE66" s="301">
        <f t="shared" si="34"/>
        <v>662.34144332700623</v>
      </c>
      <c r="BF66" s="104">
        <v>0</v>
      </c>
      <c r="BG66" s="302">
        <f t="shared" si="35"/>
        <v>662.34144332700623</v>
      </c>
      <c r="BI66" s="300">
        <f t="shared" si="36"/>
        <v>301.73815426236462</v>
      </c>
      <c r="BJ66" s="301">
        <f t="shared" si="37"/>
        <v>360.60328906464161</v>
      </c>
      <c r="BK66" s="1080">
        <f t="shared" si="38"/>
        <v>0</v>
      </c>
      <c r="BL66" s="301">
        <f t="shared" si="39"/>
        <v>662.34144332700623</v>
      </c>
      <c r="BM66" s="104">
        <v>0</v>
      </c>
      <c r="BN66" s="302">
        <f t="shared" si="40"/>
        <v>662.34144332700623</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5975.1175122697841</v>
      </c>
      <c r="Y67" s="908">
        <f>Parameters!S168</f>
        <v>0.71500000000000008</v>
      </c>
      <c r="Z67" s="908">
        <f t="shared" si="9"/>
        <v>0.4</v>
      </c>
      <c r="AA67" s="906">
        <f t="shared" si="10"/>
        <v>854.44180425457921</v>
      </c>
      <c r="AB67" s="906">
        <f t="shared" si="11"/>
        <v>854.44180425457921</v>
      </c>
      <c r="AC67" s="286">
        <f t="shared" si="12"/>
        <v>0</v>
      </c>
      <c r="AD67" s="906">
        <f t="shared" si="13"/>
        <v>11681.990651320401</v>
      </c>
      <c r="AE67" s="906">
        <f t="shared" si="14"/>
        <v>555.14030045401967</v>
      </c>
      <c r="AF67" s="915">
        <f t="shared" si="15"/>
        <v>370.09353363601309</v>
      </c>
      <c r="AG67" s="1450">
        <f t="shared" si="16"/>
        <v>0.13527885904981399</v>
      </c>
      <c r="AH67" s="914">
        <f>'Baseline data (from input)'!AS53*AG67</f>
        <v>5975.1175122697841</v>
      </c>
      <c r="AI67" s="908">
        <f>Parameters!S168</f>
        <v>0.71500000000000008</v>
      </c>
      <c r="AJ67" s="908">
        <f t="shared" si="17"/>
        <v>0.4</v>
      </c>
      <c r="AK67" s="906">
        <f t="shared" si="18"/>
        <v>854.44180425457921</v>
      </c>
      <c r="AL67" s="906">
        <f t="shared" si="19"/>
        <v>854.44180425457921</v>
      </c>
      <c r="AM67" s="286">
        <f t="shared" si="20"/>
        <v>0</v>
      </c>
      <c r="AN67" s="906">
        <f t="shared" si="21"/>
        <v>11681.990651320401</v>
      </c>
      <c r="AO67" s="906">
        <f t="shared" si="22"/>
        <v>555.14030045401967</v>
      </c>
      <c r="AP67" s="915">
        <f t="shared" si="23"/>
        <v>370.09353363601309</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370.09353363601309</v>
      </c>
      <c r="BD67" s="1080">
        <f t="shared" si="33"/>
        <v>0</v>
      </c>
      <c r="BE67" s="301">
        <f t="shared" si="34"/>
        <v>681.21187450278649</v>
      </c>
      <c r="BF67" s="104">
        <v>0</v>
      </c>
      <c r="BG67" s="302">
        <f t="shared" si="35"/>
        <v>681.21187450278649</v>
      </c>
      <c r="BI67" s="300">
        <f t="shared" si="36"/>
        <v>311.11834086677339</v>
      </c>
      <c r="BJ67" s="301">
        <f t="shared" si="37"/>
        <v>370.09353363601309</v>
      </c>
      <c r="BK67" s="1080">
        <f t="shared" si="38"/>
        <v>0</v>
      </c>
      <c r="BL67" s="301">
        <f t="shared" si="39"/>
        <v>681.21187450278649</v>
      </c>
      <c r="BM67" s="104">
        <v>0</v>
      </c>
      <c r="BN67" s="302">
        <f t="shared" si="40"/>
        <v>681.21187450278649</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6004.9931539059462</v>
      </c>
      <c r="Y68" s="908">
        <f>Parameters!S169</f>
        <v>0.71500000000000008</v>
      </c>
      <c r="Z68" s="908">
        <f t="shared" si="9"/>
        <v>0.4</v>
      </c>
      <c r="AA68" s="906">
        <f t="shared" si="10"/>
        <v>858.7140210085505</v>
      </c>
      <c r="AB68" s="906">
        <f t="shared" si="11"/>
        <v>858.7140210085505</v>
      </c>
      <c r="AC68" s="286">
        <f t="shared" si="12"/>
        <v>0</v>
      </c>
      <c r="AD68" s="906">
        <f t="shared" si="13"/>
        <v>11970.967265286778</v>
      </c>
      <c r="AE68" s="906">
        <f t="shared" si="14"/>
        <v>569.7374070421746</v>
      </c>
      <c r="AF68" s="915">
        <f t="shared" si="15"/>
        <v>379.82493802811638</v>
      </c>
      <c r="AG68" s="1450">
        <f t="shared" si="16"/>
        <v>0.13527885904981399</v>
      </c>
      <c r="AH68" s="914">
        <f>'Baseline data (from input)'!AS54*AG68</f>
        <v>6004.9931539059462</v>
      </c>
      <c r="AI68" s="908">
        <f>Parameters!S169</f>
        <v>0.71500000000000008</v>
      </c>
      <c r="AJ68" s="908">
        <f t="shared" si="17"/>
        <v>0.4</v>
      </c>
      <c r="AK68" s="906">
        <f t="shared" si="18"/>
        <v>858.7140210085505</v>
      </c>
      <c r="AL68" s="906">
        <f t="shared" si="19"/>
        <v>858.7140210085505</v>
      </c>
      <c r="AM68" s="286">
        <f t="shared" si="20"/>
        <v>0</v>
      </c>
      <c r="AN68" s="906">
        <f t="shared" si="21"/>
        <v>11970.967265286778</v>
      </c>
      <c r="AO68" s="906">
        <f t="shared" si="22"/>
        <v>569.7374070421746</v>
      </c>
      <c r="AP68" s="915">
        <f t="shared" si="23"/>
        <v>379.82493802811638</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379.82493802811638</v>
      </c>
      <c r="BD68" s="1080">
        <f t="shared" si="33"/>
        <v>0</v>
      </c>
      <c r="BE68" s="301">
        <f t="shared" si="34"/>
        <v>700.42381381068765</v>
      </c>
      <c r="BF68" s="104">
        <v>0</v>
      </c>
      <c r="BG68" s="302">
        <f t="shared" si="35"/>
        <v>700.42381381068765</v>
      </c>
      <c r="BI68" s="300">
        <f t="shared" si="36"/>
        <v>320.59887578257127</v>
      </c>
      <c r="BJ68" s="301">
        <f t="shared" si="37"/>
        <v>379.82493802811638</v>
      </c>
      <c r="BK68" s="1080">
        <f t="shared" si="38"/>
        <v>0</v>
      </c>
      <c r="BL68" s="301">
        <f t="shared" si="39"/>
        <v>700.42381381068765</v>
      </c>
      <c r="BM68" s="104">
        <v>0</v>
      </c>
      <c r="BN68" s="302">
        <f t="shared" si="40"/>
        <v>700.42381381068765</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6149.1127641121948</v>
      </c>
      <c r="Y69" s="908">
        <f>Parameters!S170</f>
        <v>0.71500000000000008</v>
      </c>
      <c r="Z69" s="908">
        <f t="shared" si="9"/>
        <v>0.4</v>
      </c>
      <c r="AA69" s="906">
        <f t="shared" si="10"/>
        <v>879.32312526804401</v>
      </c>
      <c r="AB69" s="906">
        <f t="shared" si="11"/>
        <v>879.32312526804401</v>
      </c>
      <c r="AC69" s="286">
        <f t="shared" si="12"/>
        <v>0</v>
      </c>
      <c r="AD69" s="906">
        <f t="shared" si="13"/>
        <v>12266.459427743672</v>
      </c>
      <c r="AE69" s="906">
        <f t="shared" si="14"/>
        <v>583.8309628111499</v>
      </c>
      <c r="AF69" s="915">
        <f t="shared" si="15"/>
        <v>389.22064187409995</v>
      </c>
      <c r="AG69" s="1450">
        <f t="shared" si="16"/>
        <v>0.13527885904981399</v>
      </c>
      <c r="AH69" s="914">
        <f>'Baseline data (from input)'!AS55*AG69</f>
        <v>6149.1127641121948</v>
      </c>
      <c r="AI69" s="917">
        <f>Parameters!S170</f>
        <v>0.71500000000000008</v>
      </c>
      <c r="AJ69" s="917">
        <f t="shared" si="17"/>
        <v>0.4</v>
      </c>
      <c r="AK69" s="918">
        <f t="shared" si="18"/>
        <v>879.32312526804401</v>
      </c>
      <c r="AL69" s="918">
        <f t="shared" si="19"/>
        <v>879.32312526804401</v>
      </c>
      <c r="AM69" s="919">
        <f t="shared" si="20"/>
        <v>0</v>
      </c>
      <c r="AN69" s="918">
        <f t="shared" si="21"/>
        <v>12266.459427743672</v>
      </c>
      <c r="AO69" s="918">
        <f t="shared" si="22"/>
        <v>583.8309628111499</v>
      </c>
      <c r="AP69" s="920">
        <f t="shared" si="23"/>
        <v>389.22064187409995</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389.22064187409995</v>
      </c>
      <c r="BD69" s="1080">
        <f t="shared" si="33"/>
        <v>0</v>
      </c>
      <c r="BE69" s="301">
        <f t="shared" si="34"/>
        <v>719.42442219500685</v>
      </c>
      <c r="BF69" s="104">
        <v>0</v>
      </c>
      <c r="BG69" s="302">
        <f t="shared" si="35"/>
        <v>719.42442219500685</v>
      </c>
      <c r="BI69" s="300">
        <f t="shared" si="36"/>
        <v>330.2037803209069</v>
      </c>
      <c r="BJ69" s="301">
        <f t="shared" si="37"/>
        <v>389.22064187409995</v>
      </c>
      <c r="BK69" s="1080">
        <f t="shared" si="38"/>
        <v>0</v>
      </c>
      <c r="BL69" s="301">
        <f t="shared" si="39"/>
        <v>719.42442219500685</v>
      </c>
      <c r="BM69" s="104">
        <v>0</v>
      </c>
      <c r="BN69" s="302">
        <f t="shared" si="40"/>
        <v>719.42442219500685</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6407.3757139480676</v>
      </c>
      <c r="Y70" s="888">
        <f>Parameters!S171</f>
        <v>0.71500000000000008</v>
      </c>
      <c r="Z70" s="888">
        <f t="shared" si="9"/>
        <v>0.4</v>
      </c>
      <c r="AA70" s="889">
        <f t="shared" si="10"/>
        <v>916.25472709457381</v>
      </c>
      <c r="AB70" s="889">
        <f t="shared" si="11"/>
        <v>916.25472709457381</v>
      </c>
      <c r="AC70" s="890">
        <f t="shared" si="12"/>
        <v>0</v>
      </c>
      <c r="AD70" s="889">
        <f t="shared" si="13"/>
        <v>12584.471869208544</v>
      </c>
      <c r="AE70" s="889">
        <f t="shared" si="14"/>
        <v>598.24228562970109</v>
      </c>
      <c r="AF70" s="896">
        <f t="shared" si="15"/>
        <v>398.82819041980071</v>
      </c>
      <c r="AG70" s="1459">
        <f t="shared" si="16"/>
        <v>0.13527885904981399</v>
      </c>
      <c r="AH70" s="887">
        <f>'Baseline data (from input)'!AS56*AG70</f>
        <v>6407.3757139480676</v>
      </c>
      <c r="AI70" s="888">
        <f>Parameters!S171</f>
        <v>0.71500000000000008</v>
      </c>
      <c r="AJ70" s="888">
        <f t="shared" si="17"/>
        <v>0.4</v>
      </c>
      <c r="AK70" s="889">
        <f t="shared" si="18"/>
        <v>916.25472709457381</v>
      </c>
      <c r="AL70" s="889">
        <f t="shared" si="19"/>
        <v>916.25472709457381</v>
      </c>
      <c r="AM70" s="890">
        <f t="shared" si="20"/>
        <v>0</v>
      </c>
      <c r="AN70" s="889">
        <f t="shared" si="21"/>
        <v>12584.471869208544</v>
      </c>
      <c r="AO70" s="889">
        <f t="shared" si="22"/>
        <v>598.24228562970109</v>
      </c>
      <c r="AP70" s="896">
        <f t="shared" si="23"/>
        <v>398.82819041980071</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398.82819041980071</v>
      </c>
      <c r="BD70" s="1603">
        <f>AZ70</f>
        <v>0</v>
      </c>
      <c r="BE70" s="1602">
        <f t="shared" si="34"/>
        <v>738.78469708281159</v>
      </c>
      <c r="BF70" s="495">
        <v>0</v>
      </c>
      <c r="BG70" s="1604">
        <f t="shared" si="35"/>
        <v>738.78469708281159</v>
      </c>
      <c r="BI70" s="1601">
        <f t="shared" si="36"/>
        <v>339.95650666301094</v>
      </c>
      <c r="BJ70" s="1602">
        <f t="shared" si="37"/>
        <v>398.82819041980071</v>
      </c>
      <c r="BK70" s="1603">
        <f t="shared" si="38"/>
        <v>0</v>
      </c>
      <c r="BL70" s="1602">
        <f t="shared" si="39"/>
        <v>738.78469708281159</v>
      </c>
      <c r="BM70" s="495">
        <v>0</v>
      </c>
      <c r="BN70" s="1604">
        <f t="shared" si="40"/>
        <v>738.78469708281159</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6580.374510111943</v>
      </c>
      <c r="Y71" s="885">
        <f>Parameters!S172</f>
        <v>0.71500000000000008</v>
      </c>
      <c r="Z71" s="885">
        <f t="shared" si="9"/>
        <v>0.4</v>
      </c>
      <c r="AA71" s="884">
        <f t="shared" si="10"/>
        <v>940.99355494600798</v>
      </c>
      <c r="AB71" s="884">
        <f t="shared" si="11"/>
        <v>940.99355494600798</v>
      </c>
      <c r="AC71" s="886">
        <f t="shared" si="12"/>
        <v>0</v>
      </c>
      <c r="AD71" s="884">
        <f t="shared" si="13"/>
        <v>12911.713488738676</v>
      </c>
      <c r="AE71" s="884">
        <f t="shared" si="14"/>
        <v>613.75193541587589</v>
      </c>
      <c r="AF71" s="897">
        <f t="shared" si="15"/>
        <v>409.16795694391726</v>
      </c>
      <c r="AG71" s="1460">
        <f t="shared" si="16"/>
        <v>0.13527885904981399</v>
      </c>
      <c r="AH71" s="891">
        <f>'Baseline data (from input)'!AS57*AG71</f>
        <v>6580.374510111943</v>
      </c>
      <c r="AI71" s="885">
        <f>Parameters!S172</f>
        <v>0.71500000000000008</v>
      </c>
      <c r="AJ71" s="885">
        <f t="shared" si="17"/>
        <v>0.4</v>
      </c>
      <c r="AK71" s="884">
        <f t="shared" si="18"/>
        <v>940.99355494600798</v>
      </c>
      <c r="AL71" s="884">
        <f t="shared" si="19"/>
        <v>940.99355494600798</v>
      </c>
      <c r="AM71" s="886">
        <f t="shared" si="20"/>
        <v>0</v>
      </c>
      <c r="AN71" s="884">
        <f t="shared" si="21"/>
        <v>12911.713488738676</v>
      </c>
      <c r="AO71" s="884">
        <f t="shared" si="22"/>
        <v>613.75193541587589</v>
      </c>
      <c r="AP71" s="897">
        <f t="shared" si="23"/>
        <v>409.16795694391726</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409.16795694391726</v>
      </c>
      <c r="BD71" s="1607">
        <f t="shared" ref="BD71:BD87" si="48">AZ71</f>
        <v>0.48626614457152323</v>
      </c>
      <c r="BE71" s="1606">
        <f t="shared" si="34"/>
        <v>762.15804543249283</v>
      </c>
      <c r="BF71" s="1608">
        <v>0</v>
      </c>
      <c r="BG71" s="1609">
        <f t="shared" si="35"/>
        <v>762.15804543249283</v>
      </c>
      <c r="BI71" s="1605">
        <f t="shared" si="36"/>
        <v>352.50382234400405</v>
      </c>
      <c r="BJ71" s="1606">
        <f t="shared" si="37"/>
        <v>409.16795694391726</v>
      </c>
      <c r="BK71" s="1607">
        <f t="shared" si="38"/>
        <v>0.48626614457152323</v>
      </c>
      <c r="BL71" s="1606">
        <f t="shared" si="39"/>
        <v>762.15804543249283</v>
      </c>
      <c r="BM71" s="1608">
        <v>0</v>
      </c>
      <c r="BN71" s="1609">
        <f t="shared" si="40"/>
        <v>762.15804543249283</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6823.8735271796331</v>
      </c>
      <c r="Y72" s="885">
        <f>Parameters!S173</f>
        <v>0.71500000000000008</v>
      </c>
      <c r="Z72" s="885">
        <f t="shared" si="9"/>
        <v>0.4</v>
      </c>
      <c r="AA72" s="884">
        <f t="shared" si="10"/>
        <v>975.81391438668777</v>
      </c>
      <c r="AB72" s="884">
        <f t="shared" si="11"/>
        <v>975.81391438668777</v>
      </c>
      <c r="AC72" s="886">
        <f t="shared" si="12"/>
        <v>0</v>
      </c>
      <c r="AD72" s="884">
        <f t="shared" si="13"/>
        <v>13257.815705597686</v>
      </c>
      <c r="AE72" s="884">
        <f t="shared" si="14"/>
        <v>629.71169752767889</v>
      </c>
      <c r="AF72" s="897">
        <f t="shared" si="15"/>
        <v>419.80779835178595</v>
      </c>
      <c r="AG72" s="1460">
        <f t="shared" si="16"/>
        <v>0.13527885904981399</v>
      </c>
      <c r="AH72" s="891">
        <f>'Baseline data (from input)'!AS58*AG72</f>
        <v>6823.8735271796331</v>
      </c>
      <c r="AI72" s="885">
        <f>Parameters!S173</f>
        <v>0.71500000000000008</v>
      </c>
      <c r="AJ72" s="885">
        <f t="shared" si="17"/>
        <v>0.4</v>
      </c>
      <c r="AK72" s="884">
        <f t="shared" si="18"/>
        <v>975.81391438668777</v>
      </c>
      <c r="AL72" s="884">
        <f t="shared" si="19"/>
        <v>975.81391438668777</v>
      </c>
      <c r="AM72" s="886">
        <f t="shared" si="20"/>
        <v>0</v>
      </c>
      <c r="AN72" s="884">
        <f t="shared" si="21"/>
        <v>13257.815705597686</v>
      </c>
      <c r="AO72" s="884">
        <f t="shared" si="22"/>
        <v>629.71169752767889</v>
      </c>
      <c r="AP72" s="897">
        <f t="shared" si="23"/>
        <v>419.80779835178595</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419.80779835178595</v>
      </c>
      <c r="BD72" s="1607">
        <f t="shared" si="48"/>
        <v>0.94421435341173465</v>
      </c>
      <c r="BE72" s="1606">
        <f t="shared" si="34"/>
        <v>785.79361417440862</v>
      </c>
      <c r="BF72" s="1608">
        <v>0</v>
      </c>
      <c r="BG72" s="1609">
        <f t="shared" si="35"/>
        <v>785.79361417440862</v>
      </c>
      <c r="BI72" s="1605">
        <f t="shared" si="36"/>
        <v>365.04160146921089</v>
      </c>
      <c r="BJ72" s="1606">
        <f t="shared" si="37"/>
        <v>419.80779835178595</v>
      </c>
      <c r="BK72" s="1607">
        <f t="shared" si="38"/>
        <v>0.94421435341173465</v>
      </c>
      <c r="BL72" s="1606">
        <f t="shared" si="39"/>
        <v>785.79361417440862</v>
      </c>
      <c r="BM72" s="1608">
        <v>0</v>
      </c>
      <c r="BN72" s="1609">
        <f t="shared" si="40"/>
        <v>785.79361417440862</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6362.1410699955322</v>
      </c>
      <c r="Y73" s="885">
        <f>Parameters!S174</f>
        <v>0.71500000000000008</v>
      </c>
      <c r="Z73" s="885">
        <f t="shared" si="9"/>
        <v>0.4</v>
      </c>
      <c r="AA73" s="884">
        <f t="shared" si="10"/>
        <v>909.78617300936116</v>
      </c>
      <c r="AB73" s="884">
        <f t="shared" si="11"/>
        <v>909.78617300936116</v>
      </c>
      <c r="AC73" s="886">
        <f t="shared" si="12"/>
        <v>0</v>
      </c>
      <c r="AD73" s="884">
        <f t="shared" si="13"/>
        <v>13521.010576781575</v>
      </c>
      <c r="AE73" s="884">
        <f t="shared" si="14"/>
        <v>646.59130182547142</v>
      </c>
      <c r="AF73" s="897">
        <f t="shared" si="15"/>
        <v>431.06086788364763</v>
      </c>
      <c r="AG73" s="1460">
        <f>($AG$82-$AG$72)/($A$82-$A$72)+AG72</f>
        <v>0.12394828525545966</v>
      </c>
      <c r="AH73" s="891">
        <f>'Baseline data (from input)'!AS59*AG73</f>
        <v>6362.1410699955322</v>
      </c>
      <c r="AI73" s="885">
        <f>Parameters!S174</f>
        <v>0.71500000000000008</v>
      </c>
      <c r="AJ73" s="885">
        <f t="shared" si="17"/>
        <v>0.4</v>
      </c>
      <c r="AK73" s="884">
        <f t="shared" si="18"/>
        <v>909.78617300936116</v>
      </c>
      <c r="AL73" s="884">
        <f t="shared" si="19"/>
        <v>909.78617300936116</v>
      </c>
      <c r="AM73" s="886">
        <f t="shared" si="20"/>
        <v>0</v>
      </c>
      <c r="AN73" s="884">
        <f t="shared" si="21"/>
        <v>13521.010576781575</v>
      </c>
      <c r="AO73" s="884">
        <f t="shared" si="22"/>
        <v>646.59130182547142</v>
      </c>
      <c r="AP73" s="897">
        <f t="shared" si="23"/>
        <v>431.06086788364763</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431.06086788364763</v>
      </c>
      <c r="BD73" s="1607">
        <f t="shared" si="48"/>
        <v>1.3754937347158787</v>
      </c>
      <c r="BE73" s="1606">
        <f t="shared" si="34"/>
        <v>809.8166820427025</v>
      </c>
      <c r="BF73" s="1608">
        <v>0</v>
      </c>
      <c r="BG73" s="1609">
        <f t="shared" si="35"/>
        <v>809.8166820427025</v>
      </c>
      <c r="BI73" s="1605">
        <f t="shared" si="36"/>
        <v>377.380320424339</v>
      </c>
      <c r="BJ73" s="1606">
        <f t="shared" si="37"/>
        <v>431.06086788364763</v>
      </c>
      <c r="BK73" s="1607">
        <f t="shared" si="38"/>
        <v>1.3754937347158787</v>
      </c>
      <c r="BL73" s="1606">
        <f t="shared" si="39"/>
        <v>809.8166820427025</v>
      </c>
      <c r="BM73" s="1608">
        <v>0</v>
      </c>
      <c r="BN73" s="1609">
        <f t="shared" si="40"/>
        <v>809.8166820427025</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5972.9931747935116</v>
      </c>
      <c r="Y74" s="885">
        <f>Parameters!S175</f>
        <v>0.71500000000000008</v>
      </c>
      <c r="Z74" s="885">
        <f t="shared" si="9"/>
        <v>0.4</v>
      </c>
      <c r="AA74" s="884">
        <f t="shared" si="10"/>
        <v>854.13802399547228</v>
      </c>
      <c r="AB74" s="884">
        <f t="shared" si="11"/>
        <v>854.13802399547228</v>
      </c>
      <c r="AC74" s="886">
        <f t="shared" si="12"/>
        <v>0</v>
      </c>
      <c r="AD74" s="884">
        <f t="shared" si="13"/>
        <v>13715.721133615478</v>
      </c>
      <c r="AE74" s="884">
        <f t="shared" si="14"/>
        <v>659.42746716157012</v>
      </c>
      <c r="AF74" s="897">
        <f t="shared" si="15"/>
        <v>439.61831144104673</v>
      </c>
      <c r="AG74" s="1460">
        <f t="shared" ref="AG74:AG81" si="51">($AG$82-$AG$72)/($A$82-$A$72)+AG73</f>
        <v>0.11261771146110533</v>
      </c>
      <c r="AH74" s="891">
        <f>'Baseline data (from input)'!AS60*AG74</f>
        <v>5972.9931747935116</v>
      </c>
      <c r="AI74" s="885">
        <f>Parameters!S175</f>
        <v>0.71500000000000008</v>
      </c>
      <c r="AJ74" s="885">
        <f t="shared" si="17"/>
        <v>0.4</v>
      </c>
      <c r="AK74" s="884">
        <f t="shared" si="18"/>
        <v>854.13802399547228</v>
      </c>
      <c r="AL74" s="884">
        <f t="shared" si="19"/>
        <v>854.13802399547228</v>
      </c>
      <c r="AM74" s="886">
        <f t="shared" si="20"/>
        <v>0</v>
      </c>
      <c r="AN74" s="884">
        <f t="shared" si="21"/>
        <v>13715.721133615478</v>
      </c>
      <c r="AO74" s="884">
        <f t="shared" si="22"/>
        <v>659.42746716157012</v>
      </c>
      <c r="AP74" s="897">
        <f t="shared" si="23"/>
        <v>439.61831144104673</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439.61831144104673</v>
      </c>
      <c r="BD74" s="1607">
        <f t="shared" si="48"/>
        <v>1.7816573600942787</v>
      </c>
      <c r="BE74" s="1606">
        <f t="shared" si="34"/>
        <v>830.90317702580523</v>
      </c>
      <c r="BF74" s="1608">
        <v>0</v>
      </c>
      <c r="BG74" s="1609">
        <f t="shared" si="35"/>
        <v>830.90317702580523</v>
      </c>
      <c r="BI74" s="1605">
        <f t="shared" si="36"/>
        <v>389.50320822466421</v>
      </c>
      <c r="BJ74" s="1606">
        <f t="shared" si="37"/>
        <v>439.61831144104673</v>
      </c>
      <c r="BK74" s="1607">
        <f t="shared" si="38"/>
        <v>1.7816573600942787</v>
      </c>
      <c r="BL74" s="1606">
        <f t="shared" si="39"/>
        <v>830.90317702580523</v>
      </c>
      <c r="BM74" s="1608">
        <v>0</v>
      </c>
      <c r="BN74" s="1609">
        <f t="shared" si="40"/>
        <v>830.90317702580523</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5588.4563279145914</v>
      </c>
      <c r="Y75" s="885">
        <f>Parameters!S176</f>
        <v>0.71500000000000008</v>
      </c>
      <c r="Z75" s="885">
        <f t="shared" si="9"/>
        <v>0.4</v>
      </c>
      <c r="AA75" s="884">
        <f t="shared" si="10"/>
        <v>799.14925489178665</v>
      </c>
      <c r="AB75" s="884">
        <f t="shared" si="11"/>
        <v>799.14925489178665</v>
      </c>
      <c r="AC75" s="886">
        <f t="shared" si="12"/>
        <v>0</v>
      </c>
      <c r="AD75" s="884">
        <f t="shared" si="13"/>
        <v>13845.946775433118</v>
      </c>
      <c r="AE75" s="884">
        <f t="shared" si="14"/>
        <v>668.92361307414603</v>
      </c>
      <c r="AF75" s="897">
        <f t="shared" si="15"/>
        <v>445.94907538276402</v>
      </c>
      <c r="AG75" s="1460">
        <f t="shared" si="51"/>
        <v>0.101287137666751</v>
      </c>
      <c r="AH75" s="891">
        <f>'Baseline data (from input)'!AS61*AG75</f>
        <v>5588.4563279145914</v>
      </c>
      <c r="AI75" s="885">
        <f>Parameters!S176</f>
        <v>0.71500000000000008</v>
      </c>
      <c r="AJ75" s="885">
        <f t="shared" si="17"/>
        <v>0.4</v>
      </c>
      <c r="AK75" s="884">
        <f t="shared" si="18"/>
        <v>799.14925489178665</v>
      </c>
      <c r="AL75" s="884">
        <f t="shared" si="19"/>
        <v>799.14925489178665</v>
      </c>
      <c r="AM75" s="886">
        <f t="shared" si="20"/>
        <v>0</v>
      </c>
      <c r="AN75" s="884">
        <f t="shared" si="21"/>
        <v>13845.946775433118</v>
      </c>
      <c r="AO75" s="884">
        <f t="shared" si="22"/>
        <v>668.92361307414603</v>
      </c>
      <c r="AP75" s="897">
        <f t="shared" si="23"/>
        <v>445.94907538276402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445.94907538276402</v>
      </c>
      <c r="BD75" s="1607">
        <f t="shared" si="48"/>
        <v>2.1641678573076555</v>
      </c>
      <c r="BE75" s="1606">
        <f t="shared" si="34"/>
        <v>849.51152694567747</v>
      </c>
      <c r="BF75" s="1608">
        <v>0</v>
      </c>
      <c r="BG75" s="1609">
        <f t="shared" si="35"/>
        <v>849.51152694567747</v>
      </c>
      <c r="BI75" s="1605">
        <f t="shared" si="36"/>
        <v>401.39828370560582</v>
      </c>
      <c r="BJ75" s="1606">
        <f t="shared" si="37"/>
        <v>445.94907538276402</v>
      </c>
      <c r="BK75" s="1607">
        <f t="shared" si="38"/>
        <v>2.1641678573076555</v>
      </c>
      <c r="BL75" s="1606">
        <f t="shared" si="39"/>
        <v>849.51152694567747</v>
      </c>
      <c r="BM75" s="1608">
        <v>0</v>
      </c>
      <c r="BN75" s="1609">
        <f t="shared" si="40"/>
        <v>849.51152694567747</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5178.5228875554703</v>
      </c>
      <c r="Y76" s="885">
        <f>Parameters!S177</f>
        <v>0.71500000000000008</v>
      </c>
      <c r="Z76" s="885">
        <f t="shared" si="9"/>
        <v>0.4</v>
      </c>
      <c r="AA76" s="884">
        <f t="shared" si="10"/>
        <v>740.5287729204324</v>
      </c>
      <c r="AB76" s="884">
        <f t="shared" si="11"/>
        <v>740.5287729204324</v>
      </c>
      <c r="AC76" s="886">
        <f t="shared" si="12"/>
        <v>0</v>
      </c>
      <c r="AD76" s="884">
        <f t="shared" si="13"/>
        <v>13911.200755783193</v>
      </c>
      <c r="AE76" s="884">
        <f t="shared" si="14"/>
        <v>675.27479257035623</v>
      </c>
      <c r="AF76" s="897">
        <f t="shared" si="15"/>
        <v>450.18319504690413</v>
      </c>
      <c r="AG76" s="1460">
        <f t="shared" si="51"/>
        <v>8.9956563872396672E-2</v>
      </c>
      <c r="AH76" s="891">
        <f>'Baseline data (from input)'!AS62*AG76</f>
        <v>5178.5228875554703</v>
      </c>
      <c r="AI76" s="885">
        <f>Parameters!S177</f>
        <v>0.71500000000000008</v>
      </c>
      <c r="AJ76" s="885">
        <f t="shared" si="17"/>
        <v>0.4</v>
      </c>
      <c r="AK76" s="884">
        <f t="shared" si="18"/>
        <v>740.5287729204324</v>
      </c>
      <c r="AL76" s="884">
        <f t="shared" si="19"/>
        <v>740.5287729204324</v>
      </c>
      <c r="AM76" s="886">
        <f t="shared" si="20"/>
        <v>0</v>
      </c>
      <c r="AN76" s="884">
        <f t="shared" si="21"/>
        <v>13911.200755783193</v>
      </c>
      <c r="AO76" s="884">
        <f t="shared" si="22"/>
        <v>675.27479257035623</v>
      </c>
      <c r="AP76" s="897">
        <f t="shared" si="23"/>
        <v>450.18319504690413</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450.18319504690413</v>
      </c>
      <c r="BD76" s="1607">
        <f t="shared" si="48"/>
        <v>2.5244026773068904</v>
      </c>
      <c r="BE76" s="1606">
        <f t="shared" si="34"/>
        <v>865.77366342378582</v>
      </c>
      <c r="BF76" s="1608">
        <v>0</v>
      </c>
      <c r="BG76" s="1609">
        <f t="shared" si="35"/>
        <v>865.77366342378582</v>
      </c>
      <c r="BI76" s="1605">
        <f t="shared" si="36"/>
        <v>413.06606569957484</v>
      </c>
      <c r="BJ76" s="1606">
        <f t="shared" si="37"/>
        <v>450.18319504690413</v>
      </c>
      <c r="BK76" s="1607">
        <f t="shared" si="38"/>
        <v>2.5244026773068904</v>
      </c>
      <c r="BL76" s="1606">
        <f t="shared" si="39"/>
        <v>865.77366342378582</v>
      </c>
      <c r="BM76" s="1608">
        <v>0</v>
      </c>
      <c r="BN76" s="1609">
        <f t="shared" si="40"/>
        <v>865.77366342378582</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4710.9526509830584</v>
      </c>
      <c r="Y77" s="885">
        <f>Parameters!S178</f>
        <v>0.71500000000000008</v>
      </c>
      <c r="Z77" s="885">
        <f t="shared" si="9"/>
        <v>0.4</v>
      </c>
      <c r="AA77" s="884">
        <f t="shared" si="10"/>
        <v>673.66622909057742</v>
      </c>
      <c r="AB77" s="884">
        <f t="shared" si="11"/>
        <v>673.66622909057742</v>
      </c>
      <c r="AC77" s="886">
        <f t="shared" si="12"/>
        <v>0</v>
      </c>
      <c r="AD77" s="884">
        <f t="shared" si="13"/>
        <v>13906.409718128121</v>
      </c>
      <c r="AE77" s="884">
        <f t="shared" si="14"/>
        <v>678.45726674564844</v>
      </c>
      <c r="AF77" s="897">
        <f t="shared" si="15"/>
        <v>452.30484449709894</v>
      </c>
      <c r="AG77" s="1460">
        <f t="shared" si="51"/>
        <v>7.8625990078042343E-2</v>
      </c>
      <c r="AH77" s="891">
        <f>'Baseline data (from input)'!AS63*AG77</f>
        <v>4710.9526509830584</v>
      </c>
      <c r="AI77" s="885">
        <f>Parameters!S178</f>
        <v>0.71500000000000008</v>
      </c>
      <c r="AJ77" s="885">
        <f t="shared" si="17"/>
        <v>0.4</v>
      </c>
      <c r="AK77" s="884">
        <f t="shared" si="18"/>
        <v>673.66622909057742</v>
      </c>
      <c r="AL77" s="884">
        <f t="shared" si="19"/>
        <v>673.66622909057742</v>
      </c>
      <c r="AM77" s="886">
        <f t="shared" si="20"/>
        <v>0</v>
      </c>
      <c r="AN77" s="884">
        <f t="shared" si="21"/>
        <v>13906.409718128121</v>
      </c>
      <c r="AO77" s="884">
        <f t="shared" si="22"/>
        <v>678.45726674564844</v>
      </c>
      <c r="AP77" s="897">
        <f t="shared" si="23"/>
        <v>452.30484449709894</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452.30484449709894</v>
      </c>
      <c r="BD77" s="1607">
        <f t="shared" si="48"/>
        <v>2.8636590545442755</v>
      </c>
      <c r="BE77" s="1606">
        <f t="shared" si="34"/>
        <v>879.68614299238129</v>
      </c>
      <c r="BF77" s="1608">
        <v>0</v>
      </c>
      <c r="BG77" s="1609">
        <f t="shared" si="35"/>
        <v>879.68614299238129</v>
      </c>
      <c r="BI77" s="1605">
        <f t="shared" si="36"/>
        <v>424.51763944073804</v>
      </c>
      <c r="BJ77" s="1606">
        <f t="shared" si="37"/>
        <v>452.30484449709894</v>
      </c>
      <c r="BK77" s="1607">
        <f t="shared" si="38"/>
        <v>2.8636590545442755</v>
      </c>
      <c r="BL77" s="1606">
        <f t="shared" si="39"/>
        <v>879.68614299238129</v>
      </c>
      <c r="BM77" s="1608">
        <v>0</v>
      </c>
      <c r="BN77" s="1609">
        <f t="shared" si="40"/>
        <v>879.68614299238129</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4109.5690111772074</v>
      </c>
      <c r="Y78" s="885">
        <f>Parameters!S179</f>
        <v>0.71500000000000008</v>
      </c>
      <c r="Z78" s="885">
        <f t="shared" si="9"/>
        <v>0.4</v>
      </c>
      <c r="AA78" s="884">
        <f t="shared" si="10"/>
        <v>587.66836859834075</v>
      </c>
      <c r="AB78" s="884">
        <f t="shared" si="11"/>
        <v>587.66836859834075</v>
      </c>
      <c r="AC78" s="886">
        <f t="shared" si="12"/>
        <v>0</v>
      </c>
      <c r="AD78" s="884">
        <f t="shared" si="13"/>
        <v>13815.85448164449</v>
      </c>
      <c r="AE78" s="884">
        <f t="shared" si="14"/>
        <v>678.22360508197187</v>
      </c>
      <c r="AF78" s="897">
        <f t="shared" si="15"/>
        <v>452.14907005464789</v>
      </c>
      <c r="AG78" s="1460">
        <f t="shared" si="51"/>
        <v>6.7295416283688014E-2</v>
      </c>
      <c r="AH78" s="891">
        <f>'Baseline data (from input)'!AS64*AG78</f>
        <v>4109.5690111772074</v>
      </c>
      <c r="AI78" s="885">
        <f>Parameters!S179</f>
        <v>0.71500000000000008</v>
      </c>
      <c r="AJ78" s="885">
        <f t="shared" si="17"/>
        <v>0.4</v>
      </c>
      <c r="AK78" s="884">
        <f t="shared" si="18"/>
        <v>587.66836859834075</v>
      </c>
      <c r="AL78" s="884">
        <f t="shared" si="19"/>
        <v>587.66836859834075</v>
      </c>
      <c r="AM78" s="886">
        <f t="shared" si="20"/>
        <v>0</v>
      </c>
      <c r="AN78" s="884">
        <f t="shared" si="21"/>
        <v>13815.85448164449</v>
      </c>
      <c r="AO78" s="884">
        <f t="shared" si="22"/>
        <v>678.22360508197187</v>
      </c>
      <c r="AP78" s="897">
        <f t="shared" si="23"/>
        <v>452.14907005464789</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452.14907005464789</v>
      </c>
      <c r="BD78" s="1607">
        <f t="shared" si="48"/>
        <v>3.183158678418724</v>
      </c>
      <c r="BE78" s="1606">
        <f t="shared" si="34"/>
        <v>891.09114439191808</v>
      </c>
      <c r="BF78" s="1608">
        <v>0</v>
      </c>
      <c r="BG78" s="1609">
        <f t="shared" si="35"/>
        <v>891.09114439191808</v>
      </c>
      <c r="BI78" s="1605">
        <f t="shared" si="36"/>
        <v>435.75891565885144</v>
      </c>
      <c r="BJ78" s="1606">
        <f t="shared" si="37"/>
        <v>452.14907005464789</v>
      </c>
      <c r="BK78" s="1607">
        <f t="shared" si="38"/>
        <v>3.183158678418724</v>
      </c>
      <c r="BL78" s="1606">
        <f t="shared" si="39"/>
        <v>891.09114439191808</v>
      </c>
      <c r="BM78" s="1608">
        <v>0</v>
      </c>
      <c r="BN78" s="1609">
        <f t="shared" si="40"/>
        <v>891.09114439191808</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3323.1747127793815</v>
      </c>
      <c r="Y79" s="885">
        <f>Parameters!S180</f>
        <v>0.71500000000000008</v>
      </c>
      <c r="Z79" s="885">
        <f t="shared" si="9"/>
        <v>0.4</v>
      </c>
      <c r="AA79" s="884">
        <f t="shared" si="10"/>
        <v>475.21398392745164</v>
      </c>
      <c r="AB79" s="884">
        <f t="shared" si="11"/>
        <v>475.21398392745164</v>
      </c>
      <c r="AC79" s="886">
        <f t="shared" si="12"/>
        <v>0</v>
      </c>
      <c r="AD79" s="884">
        <f t="shared" si="13"/>
        <v>13617.26129148775</v>
      </c>
      <c r="AE79" s="884">
        <f t="shared" si="14"/>
        <v>673.80717408419127</v>
      </c>
      <c r="AF79" s="897">
        <f t="shared" si="15"/>
        <v>449.20478272279416</v>
      </c>
      <c r="AG79" s="1460">
        <f t="shared" si="51"/>
        <v>5.5964842489333685E-2</v>
      </c>
      <c r="AH79" s="891">
        <f>'Baseline data (from input)'!AS65*AG79</f>
        <v>3323.1747127793815</v>
      </c>
      <c r="AI79" s="885">
        <f>Parameters!S180</f>
        <v>0.71500000000000008</v>
      </c>
      <c r="AJ79" s="885">
        <f t="shared" si="17"/>
        <v>0.4</v>
      </c>
      <c r="AK79" s="884">
        <f t="shared" si="18"/>
        <v>475.21398392745164</v>
      </c>
      <c r="AL79" s="884">
        <f t="shared" si="19"/>
        <v>475.21398392745164</v>
      </c>
      <c r="AM79" s="886">
        <f t="shared" si="20"/>
        <v>0</v>
      </c>
      <c r="AN79" s="884">
        <f t="shared" si="21"/>
        <v>13617.26129148775</v>
      </c>
      <c r="AO79" s="884">
        <f t="shared" si="22"/>
        <v>673.80717408419127</v>
      </c>
      <c r="AP79" s="897">
        <f t="shared" si="23"/>
        <v>449.20478272279416</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449.20478272279416</v>
      </c>
      <c r="BD79" s="1607">
        <f t="shared" si="48"/>
        <v>3.484052092677187</v>
      </c>
      <c r="BE79" s="1606">
        <f t="shared" si="34"/>
        <v>899.49560531655607</v>
      </c>
      <c r="BF79" s="1608">
        <v>0</v>
      </c>
      <c r="BG79" s="1609">
        <f t="shared" si="35"/>
        <v>899.49560531655607</v>
      </c>
      <c r="BI79" s="1605">
        <f t="shared" si="36"/>
        <v>446.80677050108471</v>
      </c>
      <c r="BJ79" s="1606">
        <f t="shared" si="37"/>
        <v>449.20478272279416</v>
      </c>
      <c r="BK79" s="1607">
        <f t="shared" si="38"/>
        <v>3.484052092677187</v>
      </c>
      <c r="BL79" s="1606">
        <f t="shared" si="39"/>
        <v>899.49560531655607</v>
      </c>
      <c r="BM79" s="1608">
        <v>0</v>
      </c>
      <c r="BN79" s="1609">
        <f t="shared" si="40"/>
        <v>899.49560531655607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2696.5024959830635</v>
      </c>
      <c r="Y80" s="885">
        <f>Parameters!S181</f>
        <v>0.71500000000000008</v>
      </c>
      <c r="Z80" s="885">
        <f t="shared" si="9"/>
        <v>0.4</v>
      </c>
      <c r="AA80" s="884">
        <f t="shared" si="10"/>
        <v>385.59985692557814</v>
      </c>
      <c r="AB80" s="884">
        <f t="shared" si="11"/>
        <v>385.59985692557814</v>
      </c>
      <c r="AC80" s="886">
        <f t="shared" si="12"/>
        <v>0</v>
      </c>
      <c r="AD80" s="884">
        <f t="shared" si="13"/>
        <v>13338.739478503321</v>
      </c>
      <c r="AE80" s="884">
        <f t="shared" si="14"/>
        <v>664.12166991000788</v>
      </c>
      <c r="AF80" s="897">
        <f t="shared" si="15"/>
        <v>442.74777994000527</v>
      </c>
      <c r="AG80" s="1460">
        <f t="shared" si="51"/>
        <v>4.4634268694979357E-2</v>
      </c>
      <c r="AH80" s="891">
        <f>'Baseline data (from input)'!AS66*AG80</f>
        <v>2696.5024959830635</v>
      </c>
      <c r="AI80" s="885">
        <f>Parameters!S181</f>
        <v>0.71500000000000008</v>
      </c>
      <c r="AJ80" s="885">
        <f t="shared" si="17"/>
        <v>0.4</v>
      </c>
      <c r="AK80" s="884">
        <f t="shared" si="18"/>
        <v>385.59985692557814</v>
      </c>
      <c r="AL80" s="884">
        <f t="shared" si="19"/>
        <v>385.59985692557814</v>
      </c>
      <c r="AM80" s="886">
        <f t="shared" si="20"/>
        <v>0</v>
      </c>
      <c r="AN80" s="884">
        <f t="shared" si="21"/>
        <v>13338.739478503321</v>
      </c>
      <c r="AO80" s="884">
        <f t="shared" si="22"/>
        <v>664.12166991000788</v>
      </c>
      <c r="AP80" s="897">
        <f t="shared" si="23"/>
        <v>442.74777994000527</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442.74777994000527</v>
      </c>
      <c r="BD80" s="1607">
        <f t="shared" si="48"/>
        <v>3.76742283861488</v>
      </c>
      <c r="BE80" s="1606">
        <f t="shared" si="34"/>
        <v>904.17988218352355</v>
      </c>
      <c r="BF80" s="1608">
        <v>0</v>
      </c>
      <c r="BG80" s="1609">
        <f t="shared" si="35"/>
        <v>904.17988218352355</v>
      </c>
      <c r="BI80" s="1605">
        <f t="shared" si="36"/>
        <v>457.66467940490338</v>
      </c>
      <c r="BJ80" s="1606">
        <f t="shared" si="37"/>
        <v>442.74777994000527</v>
      </c>
      <c r="BK80" s="1607">
        <f t="shared" si="38"/>
        <v>3.76742283861488</v>
      </c>
      <c r="BL80" s="1606">
        <f t="shared" si="39"/>
        <v>904.17988218352355</v>
      </c>
      <c r="BM80" s="1608">
        <v>0</v>
      </c>
      <c r="BN80" s="1609">
        <f t="shared" si="40"/>
        <v>904.17988218352355</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2051.5285545199249</v>
      </c>
      <c r="Y81" s="885">
        <f>Parameters!S182</f>
        <v>0.71500000000000008</v>
      </c>
      <c r="Z81" s="885">
        <f t="shared" si="9"/>
        <v>0.4</v>
      </c>
      <c r="AA81" s="884">
        <f t="shared" si="10"/>
        <v>293.3685832963493</v>
      </c>
      <c r="AB81" s="884">
        <f t="shared" si="11"/>
        <v>293.3685832963493</v>
      </c>
      <c r="AC81" s="886">
        <f t="shared" si="12"/>
        <v>0</v>
      </c>
      <c r="AD81" s="884">
        <f t="shared" si="13"/>
        <v>12981.570060998018</v>
      </c>
      <c r="AE81" s="884">
        <f t="shared" si="14"/>
        <v>650.53800080165274</v>
      </c>
      <c r="AF81" s="897">
        <f t="shared" si="15"/>
        <v>433.69200053443518</v>
      </c>
      <c r="AG81" s="1460">
        <f t="shared" si="51"/>
        <v>3.3303694900625028E-2</v>
      </c>
      <c r="AH81" s="891">
        <f>'Baseline data (from input)'!AS67*AG81</f>
        <v>2051.5285545199249</v>
      </c>
      <c r="AI81" s="885">
        <f>Parameters!S182</f>
        <v>0.71500000000000008</v>
      </c>
      <c r="AJ81" s="885">
        <f t="shared" si="17"/>
        <v>0.4</v>
      </c>
      <c r="AK81" s="884">
        <f t="shared" si="18"/>
        <v>293.3685832963493</v>
      </c>
      <c r="AL81" s="884">
        <f t="shared" si="19"/>
        <v>293.3685832963493</v>
      </c>
      <c r="AM81" s="886">
        <f t="shared" si="20"/>
        <v>0</v>
      </c>
      <c r="AN81" s="884">
        <f t="shared" si="21"/>
        <v>12981.570060998018</v>
      </c>
      <c r="AO81" s="884">
        <f t="shared" si="22"/>
        <v>650.53800080165274</v>
      </c>
      <c r="AP81" s="897">
        <f t="shared" si="23"/>
        <v>433.69200053443518</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433.69200053443518</v>
      </c>
      <c r="BD81" s="1607">
        <f t="shared" si="48"/>
        <v>4.034291356994312</v>
      </c>
      <c r="BE81" s="1606">
        <f t="shared" si="34"/>
        <v>903.31022278645185</v>
      </c>
      <c r="BF81" s="1608">
        <v>0</v>
      </c>
      <c r="BG81" s="1609">
        <f t="shared" si="35"/>
        <v>903.31022278645185</v>
      </c>
      <c r="BI81" s="1605">
        <f t="shared" si="36"/>
        <v>465.58393089502232</v>
      </c>
      <c r="BJ81" s="1606">
        <f t="shared" si="37"/>
        <v>433.69200053443518</v>
      </c>
      <c r="BK81" s="1607">
        <f t="shared" si="38"/>
        <v>4.034291356994312</v>
      </c>
      <c r="BL81" s="1606">
        <f t="shared" si="39"/>
        <v>903.31022278645185</v>
      </c>
      <c r="BM81" s="1608">
        <v>0</v>
      </c>
      <c r="BN81" s="1609">
        <f t="shared" si="40"/>
        <v>903.31022278645185</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1376.6941959616277</v>
      </c>
      <c r="Y82" s="885">
        <f>Parameters!S183</f>
        <v>0.71500000000000008</v>
      </c>
      <c r="Z82" s="885">
        <f t="shared" si="9"/>
        <v>0.4</v>
      </c>
      <c r="AA82" s="884">
        <f t="shared" si="10"/>
        <v>196.8672700225128</v>
      </c>
      <c r="AB82" s="884">
        <f t="shared" si="11"/>
        <v>196.8672700225128</v>
      </c>
      <c r="AC82" s="886">
        <f t="shared" si="12"/>
        <v>0</v>
      </c>
      <c r="AD82" s="884">
        <f t="shared" si="13"/>
        <v>12545.318688261355</v>
      </c>
      <c r="AE82" s="884">
        <f t="shared" si="14"/>
        <v>633.11864275917435</v>
      </c>
      <c r="AF82" s="897">
        <f t="shared" si="15"/>
        <v>422.0790951727829</v>
      </c>
      <c r="AG82" s="1461">
        <f>$D$13</f>
        <v>2.197312110627072E-2</v>
      </c>
      <c r="AH82" s="891">
        <f>'Baseline data (from input)'!AS68*AG82</f>
        <v>1376.6941959616277</v>
      </c>
      <c r="AI82" s="885">
        <f>Parameters!S183</f>
        <v>0.71500000000000008</v>
      </c>
      <c r="AJ82" s="885">
        <f t="shared" si="17"/>
        <v>0.4</v>
      </c>
      <c r="AK82" s="884">
        <f t="shared" si="18"/>
        <v>196.8672700225128</v>
      </c>
      <c r="AL82" s="884">
        <f t="shared" si="19"/>
        <v>196.8672700225128</v>
      </c>
      <c r="AM82" s="886">
        <f t="shared" si="20"/>
        <v>0</v>
      </c>
      <c r="AN82" s="884">
        <f t="shared" si="21"/>
        <v>12545.318688261355</v>
      </c>
      <c r="AO82" s="884">
        <f t="shared" si="22"/>
        <v>633.11864275917435</v>
      </c>
      <c r="AP82" s="897">
        <f t="shared" si="23"/>
        <v>422.0790951727829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422.0790951727829</v>
      </c>
      <c r="BD82" s="1607">
        <f t="shared" si="48"/>
        <v>4.2856186627342376</v>
      </c>
      <c r="BE82" s="1606">
        <f t="shared" si="34"/>
        <v>897.87527335324296</v>
      </c>
      <c r="BF82" s="1608">
        <v>0</v>
      </c>
      <c r="BG82" s="1609">
        <f t="shared" si="35"/>
        <v>897.87527335324296</v>
      </c>
      <c r="BI82" s="1605">
        <f t="shared" si="36"/>
        <v>471.51055951772577</v>
      </c>
      <c r="BJ82" s="1606">
        <f t="shared" si="37"/>
        <v>422.0790951727829</v>
      </c>
      <c r="BK82" s="1607">
        <f t="shared" si="38"/>
        <v>4.2856186627342376</v>
      </c>
      <c r="BL82" s="1606">
        <f t="shared" si="39"/>
        <v>897.87527335324296</v>
      </c>
      <c r="BM82" s="1608">
        <v>0</v>
      </c>
      <c r="BN82" s="1609">
        <f t="shared" si="40"/>
        <v>897.87527335324296</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1412.1987266366591</v>
      </c>
      <c r="Y83" s="885">
        <f>Parameters!S184</f>
        <v>0.71500000000000008</v>
      </c>
      <c r="Z83" s="885">
        <f t="shared" si="9"/>
        <v>0.4</v>
      </c>
      <c r="AA83" s="884">
        <f t="shared" si="10"/>
        <v>201.94441790904227</v>
      </c>
      <c r="AB83" s="884">
        <f t="shared" si="11"/>
        <v>201.94441790904227</v>
      </c>
      <c r="AC83" s="886">
        <f t="shared" si="12"/>
        <v>0</v>
      </c>
      <c r="AD83" s="884">
        <f t="shared" si="13"/>
        <v>12135.420693921944</v>
      </c>
      <c r="AE83" s="884">
        <f t="shared" si="14"/>
        <v>611.8424122484538</v>
      </c>
      <c r="AF83" s="897">
        <f t="shared" si="15"/>
        <v>407.89494149896922</v>
      </c>
      <c r="AG83" s="1461">
        <f>AG82</f>
        <v>2.197312110627072E-2</v>
      </c>
      <c r="AH83" s="891">
        <f>'Baseline data (from input)'!AS69*AG83</f>
        <v>1412.1987266366591</v>
      </c>
      <c r="AI83" s="885">
        <f>Parameters!S184</f>
        <v>0.71500000000000008</v>
      </c>
      <c r="AJ83" s="885">
        <f t="shared" si="17"/>
        <v>0.4</v>
      </c>
      <c r="AK83" s="884">
        <f t="shared" si="18"/>
        <v>201.94441790904227</v>
      </c>
      <c r="AL83" s="884">
        <f t="shared" si="19"/>
        <v>201.94441790904227</v>
      </c>
      <c r="AM83" s="886">
        <f t="shared" si="20"/>
        <v>0</v>
      </c>
      <c r="AN83" s="884">
        <f t="shared" si="21"/>
        <v>12135.420693921944</v>
      </c>
      <c r="AO83" s="884">
        <f t="shared" si="22"/>
        <v>611.8424122484538</v>
      </c>
      <c r="AP83" s="897">
        <f t="shared" si="23"/>
        <v>407.89494149896922</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407.89494149896922</v>
      </c>
      <c r="BD83" s="1607">
        <f t="shared" si="48"/>
        <v>4.5223098056013837</v>
      </c>
      <c r="BE83" s="1606">
        <f t="shared" si="34"/>
        <v>887.20446380061287</v>
      </c>
      <c r="BF83" s="1608">
        <v>0</v>
      </c>
      <c r="BG83" s="1609">
        <f t="shared" si="35"/>
        <v>887.20446380061287</v>
      </c>
      <c r="BI83" s="1605">
        <f t="shared" si="36"/>
        <v>474.78721249604229</v>
      </c>
      <c r="BJ83" s="1606">
        <f t="shared" si="37"/>
        <v>407.89494149896922</v>
      </c>
      <c r="BK83" s="1607">
        <f t="shared" si="38"/>
        <v>4.5223098056013837</v>
      </c>
      <c r="BL83" s="1606">
        <f t="shared" si="39"/>
        <v>887.20446380061287</v>
      </c>
      <c r="BM83" s="1608">
        <v>0</v>
      </c>
      <c r="BN83" s="1609">
        <f t="shared" si="40"/>
        <v>887.20446380061287</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1440.3960643368453</v>
      </c>
      <c r="Y84" s="885">
        <f>Parameters!S185</f>
        <v>0.71500000000000008</v>
      </c>
      <c r="Z84" s="885">
        <f t="shared" si="9"/>
        <v>0.4</v>
      </c>
      <c r="AA84" s="884">
        <f t="shared" si="10"/>
        <v>205.97663720016888</v>
      </c>
      <c r="AB84" s="884">
        <f t="shared" si="11"/>
        <v>205.97663720016888</v>
      </c>
      <c r="AC84" s="886">
        <f t="shared" si="12"/>
        <v>0</v>
      </c>
      <c r="AD84" s="884">
        <f t="shared" si="13"/>
        <v>11749.545879953595</v>
      </c>
      <c r="AE84" s="884">
        <f t="shared" si="14"/>
        <v>591.85145116851766</v>
      </c>
      <c r="AF84" s="897">
        <f t="shared" si="15"/>
        <v>394.5676341123451</v>
      </c>
      <c r="AG84" s="1461">
        <f t="shared" ref="AG84:AG87" si="53">AG83</f>
        <v>2.197312110627072E-2</v>
      </c>
      <c r="AH84" s="891">
        <f>'Baseline data (from input)'!AS70*AG84</f>
        <v>1440.3960643368453</v>
      </c>
      <c r="AI84" s="885">
        <f>Parameters!S185</f>
        <v>0.71500000000000008</v>
      </c>
      <c r="AJ84" s="885">
        <f t="shared" si="17"/>
        <v>0.4</v>
      </c>
      <c r="AK84" s="884">
        <f t="shared" si="18"/>
        <v>205.97663720016888</v>
      </c>
      <c r="AL84" s="884">
        <f t="shared" si="19"/>
        <v>205.97663720016888</v>
      </c>
      <c r="AM84" s="886">
        <f t="shared" si="20"/>
        <v>0</v>
      </c>
      <c r="AN84" s="884">
        <f t="shared" si="21"/>
        <v>11749.545879953595</v>
      </c>
      <c r="AO84" s="884">
        <f t="shared" si="22"/>
        <v>591.85145116851766</v>
      </c>
      <c r="AP84" s="897">
        <f t="shared" si="23"/>
        <v>394.5676341123451</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394.5676341123451</v>
      </c>
      <c r="BD84" s="1607">
        <f t="shared" si="48"/>
        <v>4.7452171293671848</v>
      </c>
      <c r="BE84" s="1606">
        <f t="shared" ref="BE84:BE120" si="54">SUM(BB84:BD84)</f>
        <v>875.02362345165477</v>
      </c>
      <c r="BF84" s="1608">
        <v>0</v>
      </c>
      <c r="BG84" s="1609">
        <f t="shared" si="35"/>
        <v>875.02362345165477</v>
      </c>
      <c r="BI84" s="1605">
        <f t="shared" si="36"/>
        <v>475.71077220994249</v>
      </c>
      <c r="BJ84" s="1606">
        <f t="shared" si="37"/>
        <v>394.5676341123451</v>
      </c>
      <c r="BK84" s="1607">
        <f t="shared" si="38"/>
        <v>4.7452171293671848</v>
      </c>
      <c r="BL84" s="1606">
        <f t="shared" ref="BL84:BL120" si="55">SUM(BI84:BK84)</f>
        <v>875.02362345165477</v>
      </c>
      <c r="BM84" s="1608">
        <v>0</v>
      </c>
      <c r="BN84" s="1609">
        <f t="shared" si="40"/>
        <v>875.02362345165477</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1463.1760595189969</v>
      </c>
      <c r="Y85" s="885">
        <f>Parameters!S186</f>
        <v>0.71500000000000008</v>
      </c>
      <c r="Z85" s="885">
        <f t="shared" ref="Z85:Z120" si="63">$D$3</f>
        <v>0.4</v>
      </c>
      <c r="AA85" s="884">
        <f t="shared" ref="AA85:AA120" si="64">X85*Z85*Y85*$D$4</f>
        <v>209.23417651121662</v>
      </c>
      <c r="AB85" s="884">
        <f t="shared" ref="AB85:AB120" si="65">AA85*$D$10</f>
        <v>209.23417651121662</v>
      </c>
      <c r="AC85" s="886">
        <f t="shared" ref="AC85:AC120" si="66">AA85*(1-$D$10)</f>
        <v>0</v>
      </c>
      <c r="AD85" s="884">
        <f t="shared" ref="AD85:AD120" si="67">AB85+(AD84*$D$8)</f>
        <v>11385.747942044211</v>
      </c>
      <c r="AE85" s="884">
        <f t="shared" ref="AE85:AE120" si="68">AC85+AD84*(1-$D$8)</f>
        <v>573.03211442060137</v>
      </c>
      <c r="AF85" s="897">
        <f t="shared" ref="AF85:AF120" si="69">AE85*16/12*$D$11</f>
        <v>382.02140961373425</v>
      </c>
      <c r="AG85" s="1461">
        <f t="shared" si="53"/>
        <v>2.197312110627072E-2</v>
      </c>
      <c r="AH85" s="891">
        <f>'Baseline data (from input)'!AS71*AG85</f>
        <v>1463.1760595189969</v>
      </c>
      <c r="AI85" s="885">
        <f>Parameters!S186</f>
        <v>0.71500000000000008</v>
      </c>
      <c r="AJ85" s="885">
        <f t="shared" ref="AJ85:AJ120" si="70">$D$3</f>
        <v>0.4</v>
      </c>
      <c r="AK85" s="884">
        <f t="shared" ref="AK85:AK120" si="71">AH85*AJ85*AI85*$D$4</f>
        <v>209.23417651121662</v>
      </c>
      <c r="AL85" s="884">
        <f t="shared" ref="AL85:AL120" si="72">AK85*$D$10</f>
        <v>209.23417651121662</v>
      </c>
      <c r="AM85" s="886">
        <f t="shared" ref="AM85:AM120" si="73">AK85*(1-$D$10)</f>
        <v>0</v>
      </c>
      <c r="AN85" s="884">
        <f t="shared" ref="AN85:AN120" si="74">AL85+(AN84*$D$8)</f>
        <v>11385.747942044211</v>
      </c>
      <c r="AO85" s="884">
        <f t="shared" ref="AO85:AO120" si="75">AM85+AN84*(1-$D$8)</f>
        <v>573.03211442060137</v>
      </c>
      <c r="AP85" s="897">
        <f t="shared" ref="AP85:AP120" si="76">AO85*16/12*$D$11</f>
        <v>382.02140961373425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382.02140961373425</v>
      </c>
      <c r="BD85" s="1607">
        <f t="shared" si="48"/>
        <v>4.9551433411659982</v>
      </c>
      <c r="BE85" s="1606">
        <f t="shared" si="54"/>
        <v>861.43324069194875</v>
      </c>
      <c r="BF85" s="1608">
        <v>0</v>
      </c>
      <c r="BG85" s="1609">
        <f t="shared" ref="BG85:BG120" si="83">BE85-BF85</f>
        <v>861.43324069194875</v>
      </c>
      <c r="BI85" s="1605">
        <f t="shared" ref="BI85:BI120" si="84">V85</f>
        <v>474.45668773704853</v>
      </c>
      <c r="BJ85" s="1606">
        <f t="shared" ref="BJ85:BJ120" si="85">AP85</f>
        <v>382.02140961373425</v>
      </c>
      <c r="BK85" s="1607">
        <f t="shared" ref="BK85:BK120" si="86">AZ85</f>
        <v>4.9551433411659982</v>
      </c>
      <c r="BL85" s="1606">
        <f t="shared" si="55"/>
        <v>861.43324069194875</v>
      </c>
      <c r="BM85" s="1608">
        <v>0</v>
      </c>
      <c r="BN85" s="1609">
        <f t="shared" ref="BN85:BN120" si="87">BL85-BM85</f>
        <v>861.43324069194875</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1479.3186816060229</v>
      </c>
      <c r="Y86" s="885">
        <f>Parameters!S187</f>
        <v>0.71500000000000008</v>
      </c>
      <c r="Z86" s="885">
        <f t="shared" si="63"/>
        <v>0.4</v>
      </c>
      <c r="AA86" s="884">
        <f t="shared" si="64"/>
        <v>211.54257146966131</v>
      </c>
      <c r="AB86" s="884">
        <f t="shared" si="65"/>
        <v>211.54257146966131</v>
      </c>
      <c r="AC86" s="886">
        <f t="shared" si="66"/>
        <v>0</v>
      </c>
      <c r="AD86" s="884">
        <f t="shared" si="67"/>
        <v>11042.001033890565</v>
      </c>
      <c r="AE86" s="884">
        <f t="shared" si="68"/>
        <v>555.28947962330722</v>
      </c>
      <c r="AF86" s="897">
        <f t="shared" si="69"/>
        <v>370.19298641553814</v>
      </c>
      <c r="AG86" s="1461">
        <f t="shared" si="53"/>
        <v>2.197312110627072E-2</v>
      </c>
      <c r="AH86" s="891">
        <f>'Baseline data (from input)'!AS72*AG86</f>
        <v>1479.3186816060229</v>
      </c>
      <c r="AI86" s="885">
        <f>Parameters!S187</f>
        <v>0.71500000000000008</v>
      </c>
      <c r="AJ86" s="885">
        <f t="shared" si="70"/>
        <v>0.4</v>
      </c>
      <c r="AK86" s="884">
        <f t="shared" si="71"/>
        <v>211.54257146966131</v>
      </c>
      <c r="AL86" s="884">
        <f t="shared" si="72"/>
        <v>211.54257146966131</v>
      </c>
      <c r="AM86" s="886">
        <f t="shared" si="73"/>
        <v>0</v>
      </c>
      <c r="AN86" s="884">
        <f t="shared" si="74"/>
        <v>11042.001033890565</v>
      </c>
      <c r="AO86" s="884">
        <f t="shared" si="75"/>
        <v>555.28947962330722</v>
      </c>
      <c r="AP86" s="897">
        <f t="shared" si="76"/>
        <v>370.19298641553814</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370.19298641553814</v>
      </c>
      <c r="BD86" s="1607">
        <f t="shared" si="48"/>
        <v>5.1528444021078155</v>
      </c>
      <c r="BE86" s="1606">
        <f t="shared" si="54"/>
        <v>846.53966206330188</v>
      </c>
      <c r="BF86" s="1608">
        <v>0</v>
      </c>
      <c r="BG86" s="1609">
        <f t="shared" si="83"/>
        <v>846.53966206330188</v>
      </c>
      <c r="BI86" s="1605">
        <f t="shared" si="84"/>
        <v>471.19383124565587</v>
      </c>
      <c r="BJ86" s="1606">
        <f t="shared" si="85"/>
        <v>370.19298641553814</v>
      </c>
      <c r="BK86" s="1607">
        <f t="shared" si="86"/>
        <v>5.1528444021078155</v>
      </c>
      <c r="BL86" s="1606">
        <f t="shared" si="55"/>
        <v>846.53966206330188</v>
      </c>
      <c r="BM86" s="1608">
        <v>0</v>
      </c>
      <c r="BN86" s="1609">
        <f t="shared" si="87"/>
        <v>846.53966206330188</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10718.524550804012</v>
      </c>
      <c r="AE87" s="894">
        <f t="shared" si="68"/>
        <v>538.52474508655371</v>
      </c>
      <c r="AF87" s="898">
        <f t="shared" si="69"/>
        <v>359.01649672436912</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10718.524550804012</v>
      </c>
      <c r="AO87" s="894">
        <f t="shared" si="75"/>
        <v>538.52474508655371</v>
      </c>
      <c r="AP87" s="898">
        <f t="shared" si="76"/>
        <v>359.01649672436912</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359.01649672436912</v>
      </c>
      <c r="BD87" s="1612">
        <f t="shared" si="48"/>
        <v>5.3390322495547968</v>
      </c>
      <c r="BE87" s="1611">
        <f t="shared" si="54"/>
        <v>830.44058160201985</v>
      </c>
      <c r="BF87" s="1613">
        <v>0</v>
      </c>
      <c r="BG87" s="1614">
        <f t="shared" si="83"/>
        <v>830.44058160201985</v>
      </c>
      <c r="BI87" s="1610">
        <f t="shared" si="84"/>
        <v>466.08505262809604</v>
      </c>
      <c r="BJ87" s="1611">
        <f t="shared" si="85"/>
        <v>359.01649672436912</v>
      </c>
      <c r="BK87" s="1612">
        <f t="shared" si="86"/>
        <v>5.3390322495547968</v>
      </c>
      <c r="BL87" s="1611">
        <f t="shared" si="55"/>
        <v>830.44058160201985</v>
      </c>
      <c r="BM87" s="1613">
        <v>0</v>
      </c>
      <c r="BN87" s="1614">
        <f t="shared" si="87"/>
        <v>830.44058160201985</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1349.0116570427213</v>
      </c>
      <c r="Y88" s="853">
        <f>Parameters!S223</f>
        <v>0.71500000000000008</v>
      </c>
      <c r="Z88" s="853">
        <f t="shared" si="63"/>
        <v>0.4</v>
      </c>
      <c r="AA88" s="854">
        <f t="shared" si="64"/>
        <v>192.90866695710918</v>
      </c>
      <c r="AB88" s="854">
        <f t="shared" si="65"/>
        <v>192.90866695710918</v>
      </c>
      <c r="AC88" s="855">
        <f t="shared" si="66"/>
        <v>0</v>
      </c>
      <c r="AD88" s="854">
        <f t="shared" si="67"/>
        <v>10388.684606915183</v>
      </c>
      <c r="AE88" s="854">
        <f t="shared" si="68"/>
        <v>522.74861084593749</v>
      </c>
      <c r="AF88" s="856">
        <f t="shared" si="69"/>
        <v>348.49907389729168</v>
      </c>
      <c r="AH88" s="852">
        <f>'Recycling - Case 2'!AM178</f>
        <v>1349.0116570427213</v>
      </c>
      <c r="AI88" s="853">
        <f>Parameters!S223</f>
        <v>0.71500000000000008</v>
      </c>
      <c r="AJ88" s="853">
        <f t="shared" si="70"/>
        <v>0.4</v>
      </c>
      <c r="AK88" s="854">
        <f t="shared" si="71"/>
        <v>192.90866695710918</v>
      </c>
      <c r="AL88" s="854">
        <f t="shared" si="72"/>
        <v>192.90866695710918</v>
      </c>
      <c r="AM88" s="855">
        <f t="shared" si="73"/>
        <v>0</v>
      </c>
      <c r="AN88" s="854">
        <f t="shared" si="74"/>
        <v>10388.684606915183</v>
      </c>
      <c r="AO88" s="854">
        <f t="shared" si="75"/>
        <v>522.74861084593749</v>
      </c>
      <c r="AP88" s="856">
        <f t="shared" si="76"/>
        <v>348.49907389729168</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348.49907389729168</v>
      </c>
      <c r="BD88" s="1081">
        <f>AZ88</f>
        <v>5.514377360864759</v>
      </c>
      <c r="BE88" s="1053">
        <f t="shared" si="54"/>
        <v>813.30117405589272</v>
      </c>
      <c r="BF88" s="1054">
        <v>0</v>
      </c>
      <c r="BG88" s="1074">
        <f t="shared" si="83"/>
        <v>813.30117405589272</v>
      </c>
      <c r="BI88" s="1052">
        <f t="shared" si="84"/>
        <v>459.28772279773631</v>
      </c>
      <c r="BJ88" s="1053">
        <f>AP88</f>
        <v>348.49907389729168</v>
      </c>
      <c r="BK88" s="1081">
        <f t="shared" si="86"/>
        <v>5.514377360864759</v>
      </c>
      <c r="BL88" s="1053">
        <f t="shared" si="55"/>
        <v>813.30117405589272</v>
      </c>
      <c r="BM88" s="1054">
        <v>0</v>
      </c>
      <c r="BN88" s="1074">
        <f t="shared" si="87"/>
        <v>813.30117405589272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1166.4540674408911</v>
      </c>
      <c r="Y89" s="853">
        <f>Parameters!S224</f>
        <v>0.71500000000000008</v>
      </c>
      <c r="Z89" s="853">
        <f t="shared" si="63"/>
        <v>0.4</v>
      </c>
      <c r="AA89" s="854">
        <f t="shared" si="64"/>
        <v>166.80293164404745</v>
      </c>
      <c r="AB89" s="854">
        <f t="shared" si="65"/>
        <v>166.80293164404745</v>
      </c>
      <c r="AC89" s="855">
        <f t="shared" si="66"/>
        <v>0</v>
      </c>
      <c r="AD89" s="854">
        <f t="shared" si="67"/>
        <v>10048.825411599404</v>
      </c>
      <c r="AE89" s="854">
        <f t="shared" si="68"/>
        <v>506.66212695982711</v>
      </c>
      <c r="AF89" s="856">
        <f t="shared" si="69"/>
        <v>337.77475130655142</v>
      </c>
      <c r="AH89" s="852">
        <f>'Recycling - Case 2'!AM179</f>
        <v>1166.4540674408911</v>
      </c>
      <c r="AI89" s="853">
        <f>Parameters!S224</f>
        <v>0.71500000000000008</v>
      </c>
      <c r="AJ89" s="853">
        <f t="shared" si="70"/>
        <v>0.4</v>
      </c>
      <c r="AK89" s="854">
        <f t="shared" si="71"/>
        <v>166.80293164404745</v>
      </c>
      <c r="AL89" s="854">
        <f t="shared" si="72"/>
        <v>166.80293164404745</v>
      </c>
      <c r="AM89" s="855">
        <f t="shared" si="73"/>
        <v>0</v>
      </c>
      <c r="AN89" s="854">
        <f t="shared" si="74"/>
        <v>10048.825411599404</v>
      </c>
      <c r="AO89" s="854">
        <f t="shared" si="75"/>
        <v>506.66212695982711</v>
      </c>
      <c r="AP89" s="856">
        <f t="shared" si="76"/>
        <v>337.77475130655142</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337.77475130655142</v>
      </c>
      <c r="BD89" s="1082">
        <f t="shared" ref="BD89:BD120" si="90">AZ89</f>
        <v>5.6975664484189794</v>
      </c>
      <c r="BE89" s="1056">
        <f t="shared" si="54"/>
        <v>795.61104949978073</v>
      </c>
      <c r="BF89" s="167">
        <v>0</v>
      </c>
      <c r="BG89" s="1075">
        <f t="shared" si="83"/>
        <v>795.61104949978073</v>
      </c>
      <c r="BI89" s="1055">
        <f t="shared" si="84"/>
        <v>452.13873174481023</v>
      </c>
      <c r="BJ89" s="1056">
        <f t="shared" si="85"/>
        <v>337.77475130655142</v>
      </c>
      <c r="BK89" s="1082">
        <f t="shared" si="86"/>
        <v>5.6975664484189794</v>
      </c>
      <c r="BL89" s="1056">
        <f t="shared" si="55"/>
        <v>795.61104949978073</v>
      </c>
      <c r="BM89" s="167">
        <v>0</v>
      </c>
      <c r="BN89" s="1075">
        <f t="shared" si="87"/>
        <v>795.61104949978073</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875.86317268988478</v>
      </c>
      <c r="Y90" s="853">
        <f>Parameters!S225</f>
        <v>0.71500000000000008</v>
      </c>
      <c r="Z90" s="853">
        <f t="shared" si="63"/>
        <v>0.4</v>
      </c>
      <c r="AA90" s="854">
        <f t="shared" si="64"/>
        <v>125.24843369465354</v>
      </c>
      <c r="AB90" s="854">
        <f t="shared" si="65"/>
        <v>125.24843369465354</v>
      </c>
      <c r="AC90" s="855">
        <f t="shared" si="66"/>
        <v>0</v>
      </c>
      <c r="AD90" s="854">
        <f t="shared" si="67"/>
        <v>9683.9868468785044</v>
      </c>
      <c r="AE90" s="854">
        <f t="shared" si="68"/>
        <v>490.08699841555227</v>
      </c>
      <c r="AF90" s="856">
        <f t="shared" si="69"/>
        <v>326.72466561036816</v>
      </c>
      <c r="AH90" s="852">
        <f>'Recycling - Case 2'!AM180</f>
        <v>875.86317268988478</v>
      </c>
      <c r="AI90" s="853">
        <f>Parameters!S225</f>
        <v>0.71500000000000008</v>
      </c>
      <c r="AJ90" s="853">
        <f t="shared" si="70"/>
        <v>0.4</v>
      </c>
      <c r="AK90" s="854">
        <f t="shared" si="71"/>
        <v>125.24843369465354</v>
      </c>
      <c r="AL90" s="854">
        <f t="shared" si="72"/>
        <v>125.24843369465354</v>
      </c>
      <c r="AM90" s="855">
        <f t="shared" si="73"/>
        <v>0</v>
      </c>
      <c r="AN90" s="854">
        <f t="shared" si="74"/>
        <v>9683.9868468785044</v>
      </c>
      <c r="AO90" s="854">
        <f t="shared" si="75"/>
        <v>490.08699841555227</v>
      </c>
      <c r="AP90" s="856">
        <f t="shared" si="76"/>
        <v>326.72466561036816</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326.72466561036816</v>
      </c>
      <c r="BD90" s="1082">
        <f t="shared" si="90"/>
        <v>5.8885995123248653</v>
      </c>
      <c r="BE90" s="1056">
        <f t="shared" si="54"/>
        <v>777.38610127488619</v>
      </c>
      <c r="BF90" s="167">
        <v>0</v>
      </c>
      <c r="BG90" s="1075">
        <f t="shared" si="83"/>
        <v>777.38610127488619</v>
      </c>
      <c r="BI90" s="1055">
        <f t="shared" si="84"/>
        <v>444.77283615219312</v>
      </c>
      <c r="BJ90" s="1056">
        <f t="shared" si="85"/>
        <v>326.72466561036816</v>
      </c>
      <c r="BK90" s="1082">
        <f t="shared" si="86"/>
        <v>5.8885995123248653</v>
      </c>
      <c r="BL90" s="1056">
        <f t="shared" si="55"/>
        <v>777.38610127488619</v>
      </c>
      <c r="BM90" s="167">
        <v>0</v>
      </c>
      <c r="BN90" s="1075">
        <f t="shared" si="87"/>
        <v>777.38610127488619</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229.24629800454514</v>
      </c>
      <c r="Y91" s="853">
        <f>Parameters!S226</f>
        <v>0.71500000000000008</v>
      </c>
      <c r="Z91" s="853">
        <f t="shared" si="63"/>
        <v>0.4</v>
      </c>
      <c r="AA91" s="854">
        <f t="shared" si="64"/>
        <v>32.782220614649958</v>
      </c>
      <c r="AB91" s="854">
        <f t="shared" si="65"/>
        <v>32.782220614649958</v>
      </c>
      <c r="AC91" s="855">
        <f t="shared" si="66"/>
        <v>0</v>
      </c>
      <c r="AD91" s="854">
        <f t="shared" si="67"/>
        <v>9244.4754558433742</v>
      </c>
      <c r="AE91" s="854">
        <f t="shared" si="68"/>
        <v>472.29361164978053</v>
      </c>
      <c r="AF91" s="856">
        <f t="shared" si="69"/>
        <v>314.86240776652033</v>
      </c>
      <c r="AG91" s="4"/>
      <c r="AH91" s="852">
        <f>'Recycling - Case 2'!AM181</f>
        <v>229.24629800454514</v>
      </c>
      <c r="AI91" s="853">
        <f>Parameters!S226</f>
        <v>0.71500000000000008</v>
      </c>
      <c r="AJ91" s="853">
        <f t="shared" si="70"/>
        <v>0.4</v>
      </c>
      <c r="AK91" s="854">
        <f t="shared" si="71"/>
        <v>32.782220614649958</v>
      </c>
      <c r="AL91" s="854">
        <f t="shared" si="72"/>
        <v>32.782220614649958</v>
      </c>
      <c r="AM91" s="855">
        <f t="shared" si="73"/>
        <v>0</v>
      </c>
      <c r="AN91" s="854">
        <f t="shared" si="74"/>
        <v>9244.4754558433742</v>
      </c>
      <c r="AO91" s="854">
        <f t="shared" si="75"/>
        <v>472.29361164978053</v>
      </c>
      <c r="AP91" s="856">
        <f t="shared" si="76"/>
        <v>314.86240776652033</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314.86240776652033</v>
      </c>
      <c r="BD91" s="1082">
        <f t="shared" si="90"/>
        <v>6.0874866051680776</v>
      </c>
      <c r="BE91" s="1056">
        <f t="shared" si="54"/>
        <v>757.39508779964854</v>
      </c>
      <c r="BF91" s="167">
        <v>0</v>
      </c>
      <c r="BG91" s="1075">
        <f t="shared" si="83"/>
        <v>757.39508779964854</v>
      </c>
      <c r="BI91" s="1055">
        <f t="shared" si="84"/>
        <v>436.44519342796008</v>
      </c>
      <c r="BJ91" s="1056">
        <f t="shared" si="85"/>
        <v>314.86240776652033</v>
      </c>
      <c r="BK91" s="1082">
        <f t="shared" si="86"/>
        <v>6.0874866051680776</v>
      </c>
      <c r="BL91" s="1056">
        <f t="shared" si="55"/>
        <v>757.39508779964854</v>
      </c>
      <c r="BM91" s="167">
        <v>0</v>
      </c>
      <c r="BN91" s="1075">
        <f t="shared" si="87"/>
        <v>757.39508779964854</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8793.6170676728689</v>
      </c>
      <c r="AE92" s="854">
        <f t="shared" si="68"/>
        <v>450.85838817050552</v>
      </c>
      <c r="AF92" s="856">
        <f t="shared" si="69"/>
        <v>300.57225878033699</v>
      </c>
      <c r="AG92" s="4"/>
      <c r="AH92" s="852">
        <f>'Recycling - Case 2'!AM182</f>
        <v>0</v>
      </c>
      <c r="AI92" s="853">
        <f>Parameters!S227</f>
        <v>0.71500000000000008</v>
      </c>
      <c r="AJ92" s="853">
        <f t="shared" si="70"/>
        <v>0.4</v>
      </c>
      <c r="AK92" s="854">
        <f t="shared" si="71"/>
        <v>0</v>
      </c>
      <c r="AL92" s="854">
        <f t="shared" si="72"/>
        <v>0</v>
      </c>
      <c r="AM92" s="855">
        <f t="shared" si="73"/>
        <v>0</v>
      </c>
      <c r="AN92" s="854">
        <f t="shared" si="74"/>
        <v>8793.6170676728689</v>
      </c>
      <c r="AO92" s="854">
        <f t="shared" si="75"/>
        <v>450.85838817050552</v>
      </c>
      <c r="AP92" s="856">
        <f t="shared" si="76"/>
        <v>300.57225878033699</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300.57225878033699</v>
      </c>
      <c r="BD92" s="1082">
        <f t="shared" si="90"/>
        <v>6.2916749638121372</v>
      </c>
      <c r="BE92" s="1056">
        <f t="shared" si="54"/>
        <v>732.2644727929611</v>
      </c>
      <c r="BF92" s="167">
        <v>0</v>
      </c>
      <c r="BG92" s="1075">
        <f t="shared" si="83"/>
        <v>732.2644727929611</v>
      </c>
      <c r="BI92" s="1055">
        <f t="shared" si="84"/>
        <v>425.40053904881188</v>
      </c>
      <c r="BJ92" s="1056">
        <f t="shared" si="85"/>
        <v>300.57225878033699</v>
      </c>
      <c r="BK92" s="1082">
        <f t="shared" si="86"/>
        <v>6.2916749638121372</v>
      </c>
      <c r="BL92" s="1056">
        <f t="shared" si="55"/>
        <v>732.2644727929611</v>
      </c>
      <c r="BM92" s="167">
        <v>0</v>
      </c>
      <c r="BN92" s="1075">
        <f t="shared" si="87"/>
        <v>732.2644727929611</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8364.7473025621202</v>
      </c>
      <c r="AE93" s="854">
        <f t="shared" si="68"/>
        <v>428.86976511074948</v>
      </c>
      <c r="AF93" s="856">
        <f t="shared" si="69"/>
        <v>285.91317674049964</v>
      </c>
      <c r="AG93" s="4"/>
      <c r="AH93" s="852">
        <f>'Recycling - Case 2'!AM183</f>
        <v>0</v>
      </c>
      <c r="AI93" s="853">
        <f>Parameters!S228</f>
        <v>0.71500000000000008</v>
      </c>
      <c r="AJ93" s="853">
        <f t="shared" si="70"/>
        <v>0.4</v>
      </c>
      <c r="AK93" s="854">
        <f t="shared" si="71"/>
        <v>0</v>
      </c>
      <c r="AL93" s="854">
        <f t="shared" si="72"/>
        <v>0</v>
      </c>
      <c r="AM93" s="855">
        <f t="shared" si="73"/>
        <v>0</v>
      </c>
      <c r="AN93" s="854">
        <f t="shared" si="74"/>
        <v>8364.7473025621202</v>
      </c>
      <c r="AO93" s="854">
        <f t="shared" si="75"/>
        <v>428.86976511074948</v>
      </c>
      <c r="AP93" s="856">
        <f t="shared" si="76"/>
        <v>285.91317674049964</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285.91317674049964</v>
      </c>
      <c r="BD93" s="1082">
        <f t="shared" si="90"/>
        <v>6.5011728353183846</v>
      </c>
      <c r="BE93" s="1056">
        <f t="shared" si="54"/>
        <v>704.80493991851847</v>
      </c>
      <c r="BF93" s="167">
        <v>0</v>
      </c>
      <c r="BG93" s="1075">
        <f t="shared" si="83"/>
        <v>704.80493991851847</v>
      </c>
      <c r="BI93" s="1055">
        <f t="shared" si="84"/>
        <v>412.39059034270048</v>
      </c>
      <c r="BJ93" s="1056">
        <f t="shared" si="85"/>
        <v>285.91317674049964</v>
      </c>
      <c r="BK93" s="1082">
        <f t="shared" si="86"/>
        <v>6.5011728353183846</v>
      </c>
      <c r="BL93" s="1056">
        <f t="shared" si="55"/>
        <v>704.80493991851847</v>
      </c>
      <c r="BM93" s="167">
        <v>0</v>
      </c>
      <c r="BN93" s="1075">
        <f t="shared" si="87"/>
        <v>704.80493991851847</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7956.7937627100655</v>
      </c>
      <c r="AE94" s="854">
        <f t="shared" si="68"/>
        <v>407.95353985205469</v>
      </c>
      <c r="AF94" s="856">
        <f t="shared" si="69"/>
        <v>271.96902656803644</v>
      </c>
      <c r="AG94" s="4"/>
      <c r="AH94" s="852">
        <f>'Recycling - Case 2'!AM184</f>
        <v>0</v>
      </c>
      <c r="AI94" s="853">
        <f>Parameters!S229</f>
        <v>0.71500000000000008</v>
      </c>
      <c r="AJ94" s="853">
        <f t="shared" si="70"/>
        <v>0.4</v>
      </c>
      <c r="AK94" s="854">
        <f t="shared" si="71"/>
        <v>0</v>
      </c>
      <c r="AL94" s="854">
        <f t="shared" si="72"/>
        <v>0</v>
      </c>
      <c r="AM94" s="855">
        <f t="shared" si="73"/>
        <v>0</v>
      </c>
      <c r="AN94" s="854">
        <f t="shared" si="74"/>
        <v>7956.7937627100655</v>
      </c>
      <c r="AO94" s="854">
        <f t="shared" si="75"/>
        <v>407.95353985205469</v>
      </c>
      <c r="AP94" s="856">
        <f t="shared" si="76"/>
        <v>271.96902656803644</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271.96902656803644</v>
      </c>
      <c r="BD94" s="1082">
        <f t="shared" si="90"/>
        <v>6.7159930473860614</v>
      </c>
      <c r="BE94" s="1056">
        <f t="shared" si="54"/>
        <v>678.46296297702179</v>
      </c>
      <c r="BF94" s="167">
        <v>0</v>
      </c>
      <c r="BG94" s="1075">
        <f t="shared" si="83"/>
        <v>678.46296297702179</v>
      </c>
      <c r="BI94" s="1055">
        <f t="shared" si="84"/>
        <v>399.77794336159923</v>
      </c>
      <c r="BJ94" s="1056">
        <f t="shared" si="85"/>
        <v>271.96902656803644</v>
      </c>
      <c r="BK94" s="1082">
        <f t="shared" si="86"/>
        <v>6.7159930473860614</v>
      </c>
      <c r="BL94" s="1056">
        <f t="shared" si="55"/>
        <v>678.46296297702179</v>
      </c>
      <c r="BM94" s="167">
        <v>0</v>
      </c>
      <c r="BN94" s="1075">
        <f t="shared" si="87"/>
        <v>678.46296297702179</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7568.7363517735666</v>
      </c>
      <c r="AE95" s="854">
        <f t="shared" si="68"/>
        <v>388.05741093649908</v>
      </c>
      <c r="AF95" s="856">
        <f t="shared" si="69"/>
        <v>258.70494062433272</v>
      </c>
      <c r="AG95" s="4"/>
      <c r="AH95" s="852">
        <f>'Recycling - Case 2'!AM185</f>
        <v>0</v>
      </c>
      <c r="AI95" s="853">
        <f>Parameters!S230</f>
        <v>0.71500000000000008</v>
      </c>
      <c r="AJ95" s="853">
        <f t="shared" si="70"/>
        <v>0.4</v>
      </c>
      <c r="AK95" s="854">
        <f t="shared" si="71"/>
        <v>0</v>
      </c>
      <c r="AL95" s="854">
        <f t="shared" si="72"/>
        <v>0</v>
      </c>
      <c r="AM95" s="855">
        <f t="shared" si="73"/>
        <v>0</v>
      </c>
      <c r="AN95" s="854">
        <f t="shared" si="74"/>
        <v>7568.7363517735666</v>
      </c>
      <c r="AO95" s="854">
        <f t="shared" si="75"/>
        <v>388.05741093649908</v>
      </c>
      <c r="AP95" s="856">
        <f t="shared" si="76"/>
        <v>258.70494062433272</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258.70494062433272</v>
      </c>
      <c r="BD95" s="1082">
        <f t="shared" si="90"/>
        <v>6.9361528161185868</v>
      </c>
      <c r="BE95" s="1056">
        <f t="shared" si="54"/>
        <v>653.15796321788764</v>
      </c>
      <c r="BF95" s="167">
        <v>0</v>
      </c>
      <c r="BG95" s="1075">
        <f t="shared" si="83"/>
        <v>653.15796321788764</v>
      </c>
      <c r="BI95" s="1055">
        <f t="shared" si="84"/>
        <v>387.51686977743628</v>
      </c>
      <c r="BJ95" s="1056">
        <f t="shared" si="85"/>
        <v>258.70494062433272</v>
      </c>
      <c r="BK95" s="1082">
        <f t="shared" si="86"/>
        <v>6.9361528161185868</v>
      </c>
      <c r="BL95" s="1056">
        <f t="shared" si="55"/>
        <v>653.15796321788764</v>
      </c>
      <c r="BM95" s="167">
        <v>0</v>
      </c>
      <c r="BN95" s="1075">
        <f t="shared" si="87"/>
        <v>653.15796321788764</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7199.6047240952039</v>
      </c>
      <c r="AE96" s="854">
        <f t="shared" si="68"/>
        <v>369.13162767836309</v>
      </c>
      <c r="AF96" s="856">
        <f t="shared" si="69"/>
        <v>246.08775178557539</v>
      </c>
      <c r="AG96" s="4"/>
      <c r="AH96" s="852">
        <f>'Recycling - Case 2'!AM186</f>
        <v>0</v>
      </c>
      <c r="AI96" s="853">
        <f>Parameters!S231</f>
        <v>0.71500000000000008</v>
      </c>
      <c r="AJ96" s="853">
        <f t="shared" si="70"/>
        <v>0.4</v>
      </c>
      <c r="AK96" s="854">
        <f t="shared" si="71"/>
        <v>0</v>
      </c>
      <c r="AL96" s="854">
        <f t="shared" si="72"/>
        <v>0</v>
      </c>
      <c r="AM96" s="855">
        <f t="shared" si="73"/>
        <v>0</v>
      </c>
      <c r="AN96" s="854">
        <f t="shared" si="74"/>
        <v>7199.6047240952039</v>
      </c>
      <c r="AO96" s="854">
        <f t="shared" si="75"/>
        <v>369.13162767836309</v>
      </c>
      <c r="AP96" s="856">
        <f t="shared" si="76"/>
        <v>246.08775178557539</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246.08775178557539</v>
      </c>
      <c r="BD96" s="1082">
        <f t="shared" si="90"/>
        <v>7.1616735660298199</v>
      </c>
      <c r="BE96" s="1056">
        <f t="shared" si="54"/>
        <v>628.81281780405652</v>
      </c>
      <c r="BF96" s="167">
        <v>0</v>
      </c>
      <c r="BG96" s="1075">
        <f t="shared" si="83"/>
        <v>628.81281780405652</v>
      </c>
      <c r="BI96" s="1055">
        <f t="shared" si="84"/>
        <v>375.5633924524513</v>
      </c>
      <c r="BJ96" s="1056">
        <f t="shared" si="85"/>
        <v>246.08775178557539</v>
      </c>
      <c r="BK96" s="1082">
        <f t="shared" si="86"/>
        <v>7.1616735660298199</v>
      </c>
      <c r="BL96" s="1056">
        <f t="shared" si="55"/>
        <v>628.81281780405652</v>
      </c>
      <c r="BM96" s="167">
        <v>0</v>
      </c>
      <c r="BN96" s="1075">
        <f t="shared" si="87"/>
        <v>628.81281780405652</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6848.4758583337025</v>
      </c>
      <c r="AE97" s="854">
        <f t="shared" si="68"/>
        <v>351.12886576150117</v>
      </c>
      <c r="AF97" s="856">
        <f t="shared" si="69"/>
        <v>234.08591050766745</v>
      </c>
      <c r="AG97" s="4"/>
      <c r="AH97" s="852">
        <f>'Recycling - Case 2'!AM187</f>
        <v>0</v>
      </c>
      <c r="AI97" s="853">
        <f>Parameters!S232</f>
        <v>0.71500000000000008</v>
      </c>
      <c r="AJ97" s="853">
        <f t="shared" si="70"/>
        <v>0.4</v>
      </c>
      <c r="AK97" s="854">
        <f t="shared" si="71"/>
        <v>0</v>
      </c>
      <c r="AL97" s="854">
        <f t="shared" si="72"/>
        <v>0</v>
      </c>
      <c r="AM97" s="855">
        <f t="shared" si="73"/>
        <v>0</v>
      </c>
      <c r="AN97" s="854">
        <f t="shared" si="74"/>
        <v>6848.4758583337025</v>
      </c>
      <c r="AO97" s="854">
        <f t="shared" si="75"/>
        <v>351.12886576150117</v>
      </c>
      <c r="AP97" s="856">
        <f t="shared" si="76"/>
        <v>234.08591050766745</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234.08591050766745</v>
      </c>
      <c r="BD97" s="1082">
        <f t="shared" si="90"/>
        <v>7.391512426558168</v>
      </c>
      <c r="BE97" s="1056">
        <f t="shared" si="54"/>
        <v>605.34988283784901</v>
      </c>
      <c r="BF97" s="167">
        <v>0</v>
      </c>
      <c r="BG97" s="1075">
        <f t="shared" si="83"/>
        <v>605.34988283784901</v>
      </c>
      <c r="BI97" s="1055">
        <f t="shared" si="84"/>
        <v>363.87245990362339</v>
      </c>
      <c r="BJ97" s="1056">
        <f t="shared" si="85"/>
        <v>234.08591050766745</v>
      </c>
      <c r="BK97" s="1082">
        <f t="shared" si="86"/>
        <v>7.391512426558168</v>
      </c>
      <c r="BL97" s="1056">
        <f t="shared" si="55"/>
        <v>605.34988283784901</v>
      </c>
      <c r="BM97" s="167">
        <v>0</v>
      </c>
      <c r="BN97" s="1075">
        <f t="shared" si="87"/>
        <v>605.34988283784901</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6514.4717494298011</v>
      </c>
      <c r="AE98" s="854">
        <f t="shared" si="68"/>
        <v>334.00410890390123</v>
      </c>
      <c r="AF98" s="856">
        <f t="shared" si="69"/>
        <v>222.66940593593415</v>
      </c>
      <c r="AG98" s="4"/>
      <c r="AH98" s="852">
        <f>'Recycling - Case 2'!AM188</f>
        <v>0</v>
      </c>
      <c r="AI98" s="853">
        <f>Parameters!S233</f>
        <v>0.71500000000000008</v>
      </c>
      <c r="AJ98" s="853">
        <f t="shared" si="70"/>
        <v>0.4</v>
      </c>
      <c r="AK98" s="854">
        <f t="shared" si="71"/>
        <v>0</v>
      </c>
      <c r="AL98" s="854">
        <f t="shared" si="72"/>
        <v>0</v>
      </c>
      <c r="AM98" s="855">
        <f t="shared" si="73"/>
        <v>0</v>
      </c>
      <c r="AN98" s="854">
        <f t="shared" si="74"/>
        <v>6514.4717494298011</v>
      </c>
      <c r="AO98" s="854">
        <f t="shared" si="75"/>
        <v>334.00410890390123</v>
      </c>
      <c r="AP98" s="856">
        <f t="shared" si="76"/>
        <v>222.66940593593415</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222.66940593593415</v>
      </c>
      <c r="BD98" s="1082">
        <f t="shared" si="90"/>
        <v>7.6257005725941918</v>
      </c>
      <c r="BE98" s="1056">
        <f t="shared" si="54"/>
        <v>582.69890780149024</v>
      </c>
      <c r="BF98" s="167">
        <v>0</v>
      </c>
      <c r="BG98" s="1075">
        <f t="shared" si="83"/>
        <v>582.69890780149024</v>
      </c>
      <c r="BI98" s="1055">
        <f t="shared" si="84"/>
        <v>352.40380129296199</v>
      </c>
      <c r="BJ98" s="1056">
        <f t="shared" si="85"/>
        <v>222.66940593593415</v>
      </c>
      <c r="BK98" s="1082">
        <f t="shared" si="86"/>
        <v>7.6257005725941918</v>
      </c>
      <c r="BL98" s="1056">
        <f t="shared" si="55"/>
        <v>582.69890780149024</v>
      </c>
      <c r="BM98" s="167">
        <v>0</v>
      </c>
      <c r="BN98" s="1075">
        <f t="shared" si="87"/>
        <v>582.69890780149024</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6196.7572131362695</v>
      </c>
      <c r="AE99" s="854">
        <f t="shared" si="68"/>
        <v>317.71453629353175</v>
      </c>
      <c r="AF99" s="856">
        <f t="shared" si="69"/>
        <v>211.8096908623545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6196.7572131362695</v>
      </c>
      <c r="AO99" s="854">
        <f t="shared" si="75"/>
        <v>317.71453629353175</v>
      </c>
      <c r="AP99" s="856">
        <f t="shared" si="76"/>
        <v>211.8096908623545</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211.8096908623545</v>
      </c>
      <c r="BD99" s="1082">
        <f t="shared" si="90"/>
        <v>7.8642712376260375</v>
      </c>
      <c r="BE99" s="1056">
        <f t="shared" si="54"/>
        <v>560.79256585288613</v>
      </c>
      <c r="BF99" s="167">
        <v>0</v>
      </c>
      <c r="BG99" s="1075">
        <f t="shared" si="83"/>
        <v>560.79256585288613</v>
      </c>
      <c r="BI99" s="1055">
        <f t="shared" si="84"/>
        <v>341.11860375290564</v>
      </c>
      <c r="BJ99" s="1056">
        <f t="shared" si="85"/>
        <v>211.8096908623545</v>
      </c>
      <c r="BK99" s="1082">
        <f t="shared" si="86"/>
        <v>7.8642712376260375</v>
      </c>
      <c r="BL99" s="1056">
        <f t="shared" si="55"/>
        <v>560.79256585288613</v>
      </c>
      <c r="BM99" s="167">
        <v>0</v>
      </c>
      <c r="BN99" s="1075">
        <f t="shared" si="87"/>
        <v>560.79256585288613</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5894.5377976222617</v>
      </c>
      <c r="AE100" s="854">
        <f t="shared" si="68"/>
        <v>302.21941551400744</v>
      </c>
      <c r="AF100" s="856">
        <f t="shared" si="69"/>
        <v>201.47961034267163</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5894.5377976222617</v>
      </c>
      <c r="AO100" s="854">
        <f t="shared" si="75"/>
        <v>302.21941551400744</v>
      </c>
      <c r="AP100" s="856">
        <f t="shared" si="76"/>
        <v>201.47961034267163</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201.47961034267163</v>
      </c>
      <c r="BD100" s="1082">
        <f t="shared" si="90"/>
        <v>8.1072596427450581</v>
      </c>
      <c r="BE100" s="1056">
        <f t="shared" si="54"/>
        <v>539.56629266282471</v>
      </c>
      <c r="BF100" s="167">
        <v>0</v>
      </c>
      <c r="BG100" s="1075">
        <f t="shared" si="83"/>
        <v>539.56629266282471</v>
      </c>
      <c r="BI100" s="1055">
        <f t="shared" si="84"/>
        <v>329.97942267740808</v>
      </c>
      <c r="BJ100" s="1056">
        <f t="shared" si="85"/>
        <v>201.47961034267163</v>
      </c>
      <c r="BK100" s="1082">
        <f t="shared" si="86"/>
        <v>8.1072596427450581</v>
      </c>
      <c r="BL100" s="1056">
        <f t="shared" si="55"/>
        <v>539.56629266282471</v>
      </c>
      <c r="BM100" s="167">
        <v>0</v>
      </c>
      <c r="BN100" s="1075">
        <f t="shared" si="87"/>
        <v>539.56629266282471</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5607.0577969299302</v>
      </c>
      <c r="AE101" s="854">
        <f t="shared" si="68"/>
        <v>287.48000069233143</v>
      </c>
      <c r="AF101" s="856">
        <f t="shared" si="69"/>
        <v>191.65333379488763</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5607.0577969299302</v>
      </c>
      <c r="AO101" s="854">
        <f t="shared" si="75"/>
        <v>287.48000069233143</v>
      </c>
      <c r="AP101" s="856">
        <f t="shared" si="76"/>
        <v>191.65333379488763</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191.65333379488763</v>
      </c>
      <c r="BD101" s="1082">
        <f t="shared" si="90"/>
        <v>8.3547029303730156</v>
      </c>
      <c r="BE101" s="1056">
        <f t="shared" si="54"/>
        <v>518.95813192756384</v>
      </c>
      <c r="BF101" s="167">
        <v>0</v>
      </c>
      <c r="BG101" s="1075">
        <f t="shared" si="83"/>
        <v>518.95813192756384</v>
      </c>
      <c r="BI101" s="1055">
        <f t="shared" si="84"/>
        <v>318.9500952023032</v>
      </c>
      <c r="BJ101" s="1056">
        <f t="shared" si="85"/>
        <v>191.65333379488763</v>
      </c>
      <c r="BK101" s="1082">
        <f t="shared" si="86"/>
        <v>8.3547029303730156</v>
      </c>
      <c r="BL101" s="1056">
        <f t="shared" si="55"/>
        <v>518.95813192756384</v>
      </c>
      <c r="BM101" s="167">
        <v>0</v>
      </c>
      <c r="BN101" s="1075">
        <f t="shared" si="87"/>
        <v>518.95813192756384</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5333.5983613158987</v>
      </c>
      <c r="AE102" s="854">
        <f t="shared" si="68"/>
        <v>273.45943561403129</v>
      </c>
      <c r="AF102" s="856">
        <f t="shared" si="69"/>
        <v>182.3062904093542</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5333.5983613158987</v>
      </c>
      <c r="AO102" s="854">
        <f t="shared" si="75"/>
        <v>273.45943561403129</v>
      </c>
      <c r="AP102" s="856">
        <f t="shared" si="76"/>
        <v>182.3062904093542</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182.3062904093542</v>
      </c>
      <c r="BD102" s="1082">
        <f t="shared" si="90"/>
        <v>8.5938772770593896</v>
      </c>
      <c r="BE102" s="1056">
        <f t="shared" si="54"/>
        <v>498.7834429629072</v>
      </c>
      <c r="BF102" s="167">
        <v>0</v>
      </c>
      <c r="BG102" s="1075">
        <f t="shared" si="83"/>
        <v>498.7834429629072</v>
      </c>
      <c r="BI102" s="1055">
        <f t="shared" si="84"/>
        <v>307.88327527649363</v>
      </c>
      <c r="BJ102" s="1056">
        <f t="shared" si="85"/>
        <v>182.3062904093542</v>
      </c>
      <c r="BK102" s="1082">
        <f t="shared" si="86"/>
        <v>8.5938772770593896</v>
      </c>
      <c r="BL102" s="1056">
        <f t="shared" si="55"/>
        <v>498.7834429629072</v>
      </c>
      <c r="BM102" s="167">
        <v>0</v>
      </c>
      <c r="BN102" s="1075">
        <f t="shared" si="87"/>
        <v>498.7834429629072</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5073.4756997524737</v>
      </c>
      <c r="AE103" s="854">
        <f t="shared" si="68"/>
        <v>260.12266156342503</v>
      </c>
      <c r="AF103" s="856">
        <f t="shared" si="69"/>
        <v>173.41510770895002</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5073.4756997524737</v>
      </c>
      <c r="AO103" s="854">
        <f t="shared" si="75"/>
        <v>260.12266156342503</v>
      </c>
      <c r="AP103" s="856">
        <f t="shared" si="76"/>
        <v>173.41510770895002</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173.41510770895002</v>
      </c>
      <c r="BD103" s="1082">
        <f t="shared" si="90"/>
        <v>8.8253166376919747</v>
      </c>
      <c r="BE103" s="1056">
        <f t="shared" si="54"/>
        <v>479.0187812803299</v>
      </c>
      <c r="BF103" s="167">
        <v>0</v>
      </c>
      <c r="BG103" s="1075">
        <f t="shared" si="83"/>
        <v>479.0187812803299</v>
      </c>
      <c r="BI103" s="1055">
        <f t="shared" si="84"/>
        <v>296.77835693368792</v>
      </c>
      <c r="BJ103" s="1056">
        <f t="shared" si="85"/>
        <v>173.41510770895002</v>
      </c>
      <c r="BK103" s="1082">
        <f t="shared" si="86"/>
        <v>8.8253166376919747</v>
      </c>
      <c r="BL103" s="1056">
        <f t="shared" si="55"/>
        <v>479.0187812803299</v>
      </c>
      <c r="BM103" s="167">
        <v>0</v>
      </c>
      <c r="BN103" s="1075">
        <f t="shared" si="87"/>
        <v>479.0187812803299</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4826.039370093903</v>
      </c>
      <c r="AE104" s="854">
        <f t="shared" si="68"/>
        <v>247.4363296585708</v>
      </c>
      <c r="AF104" s="856">
        <f t="shared" si="69"/>
        <v>164.95755310571386</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4826.039370093903</v>
      </c>
      <c r="AO104" s="854">
        <f t="shared" si="75"/>
        <v>247.4363296585708</v>
      </c>
      <c r="AP104" s="856">
        <f t="shared" si="76"/>
        <v>164.95755310571386</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164.95755310571386</v>
      </c>
      <c r="BD104" s="1082">
        <f t="shared" si="90"/>
        <v>9.049524319321451</v>
      </c>
      <c r="BE104" s="1056">
        <f t="shared" si="54"/>
        <v>460.22963037952536</v>
      </c>
      <c r="BF104" s="167">
        <v>0</v>
      </c>
      <c r="BG104" s="1075">
        <f t="shared" si="83"/>
        <v>460.22963037952536</v>
      </c>
      <c r="BI104" s="1055">
        <f t="shared" si="84"/>
        <v>286.22255295449003</v>
      </c>
      <c r="BJ104" s="1056">
        <f t="shared" si="85"/>
        <v>164.95755310571386</v>
      </c>
      <c r="BK104" s="1082">
        <f t="shared" si="86"/>
        <v>9.049524319321451</v>
      </c>
      <c r="BL104" s="1056">
        <f t="shared" si="55"/>
        <v>460.22963037952536</v>
      </c>
      <c r="BM104" s="167">
        <v>0</v>
      </c>
      <c r="BN104" s="1075">
        <f t="shared" si="87"/>
        <v>460.22963037952536</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4590.6706526322114</v>
      </c>
      <c r="AE105" s="854">
        <f t="shared" si="68"/>
        <v>235.36871746169126</v>
      </c>
      <c r="AF105" s="856">
        <f t="shared" si="69"/>
        <v>156.91247830779417</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4590.6706526322114</v>
      </c>
      <c r="AO105" s="854">
        <f t="shared" si="75"/>
        <v>235.36871746169126</v>
      </c>
      <c r="AP105" s="856">
        <f t="shared" si="76"/>
        <v>156.91247830779417</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156.91247830779417</v>
      </c>
      <c r="BD105" s="1082">
        <f t="shared" si="90"/>
        <v>9.2669747697696376</v>
      </c>
      <c r="BE105" s="1056">
        <f t="shared" si="54"/>
        <v>442.36842825310754</v>
      </c>
      <c r="BF105" s="167">
        <v>0</v>
      </c>
      <c r="BG105" s="1075">
        <f t="shared" si="83"/>
        <v>442.36842825310754</v>
      </c>
      <c r="BI105" s="1055">
        <f t="shared" si="84"/>
        <v>276.1889751755437</v>
      </c>
      <c r="BJ105" s="1056">
        <f t="shared" si="85"/>
        <v>156.91247830779417</v>
      </c>
      <c r="BK105" s="1082">
        <f t="shared" si="86"/>
        <v>9.2669747697696376</v>
      </c>
      <c r="BL105" s="1056">
        <f t="shared" si="55"/>
        <v>442.36842825310754</v>
      </c>
      <c r="BM105" s="167">
        <v>0</v>
      </c>
      <c r="BN105" s="1075">
        <f t="shared" si="87"/>
        <v>442.36842825310754</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4366.7810029756556</v>
      </c>
      <c r="AE106" s="854">
        <f t="shared" si="68"/>
        <v>223.88964965655572</v>
      </c>
      <c r="AF106" s="856">
        <f t="shared" si="69"/>
        <v>149.2597664377038</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4366.7810029756556</v>
      </c>
      <c r="AO106" s="854">
        <f t="shared" si="75"/>
        <v>223.88964965655572</v>
      </c>
      <c r="AP106" s="856">
        <f t="shared" si="76"/>
        <v>149.2597664377038</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149.2597664377038</v>
      </c>
      <c r="BD106" s="1082">
        <f t="shared" si="90"/>
        <v>9.4781152621098883</v>
      </c>
      <c r="BE106" s="1056">
        <f t="shared" si="54"/>
        <v>425.38993051259604</v>
      </c>
      <c r="BF106" s="167">
        <v>0</v>
      </c>
      <c r="BG106" s="1075">
        <f t="shared" si="83"/>
        <v>425.38993051259604</v>
      </c>
      <c r="BI106" s="1055">
        <f t="shared" si="84"/>
        <v>266.65204881278231</v>
      </c>
      <c r="BJ106" s="1056">
        <f t="shared" si="85"/>
        <v>149.2597664377038</v>
      </c>
      <c r="BK106" s="1082">
        <f t="shared" si="86"/>
        <v>9.4781152621098883</v>
      </c>
      <c r="BL106" s="1056">
        <f t="shared" si="55"/>
        <v>425.38993051259604</v>
      </c>
      <c r="BM106" s="167">
        <v>0</v>
      </c>
      <c r="BN106" s="1075">
        <f t="shared" si="87"/>
        <v>425.38993051259604</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4153.8105803811832</v>
      </c>
      <c r="AE107" s="854">
        <f t="shared" si="68"/>
        <v>212.97042259447198</v>
      </c>
      <c r="AF107" s="856">
        <f t="shared" si="69"/>
        <v>141.980281729648</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4153.8105803811832</v>
      </c>
      <c r="AO107" s="854">
        <f t="shared" si="75"/>
        <v>212.97042259447198</v>
      </c>
      <c r="AP107" s="856">
        <f t="shared" si="76"/>
        <v>141.980281729648</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141.980281729648</v>
      </c>
      <c r="BD107" s="1082">
        <f t="shared" si="90"/>
        <v>9.6824566655644659</v>
      </c>
      <c r="BE107" s="1056">
        <f t="shared" si="54"/>
        <v>409.24917260204711</v>
      </c>
      <c r="BF107" s="167">
        <v>0</v>
      </c>
      <c r="BG107" s="1075">
        <f t="shared" si="83"/>
        <v>409.24917260204711</v>
      </c>
      <c r="BI107" s="1055">
        <f t="shared" si="84"/>
        <v>257.58643420683467</v>
      </c>
      <c r="BJ107" s="1056">
        <f t="shared" si="85"/>
        <v>141.980281729648</v>
      </c>
      <c r="BK107" s="1082">
        <f t="shared" si="86"/>
        <v>9.6824566655644659</v>
      </c>
      <c r="BL107" s="1056">
        <f t="shared" si="55"/>
        <v>409.24917260204711</v>
      </c>
      <c r="BM107" s="167">
        <v>0</v>
      </c>
      <c r="BN107" s="1075">
        <f t="shared" si="87"/>
        <v>409.24917260204711</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3951.2268478609699</v>
      </c>
      <c r="AE108" s="854">
        <f t="shared" si="68"/>
        <v>202.58373252021343</v>
      </c>
      <c r="AF108" s="856">
        <f t="shared" si="69"/>
        <v>135.05582168014229</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3951.2268478609699</v>
      </c>
      <c r="AO108" s="854">
        <f t="shared" si="75"/>
        <v>202.58373252021343</v>
      </c>
      <c r="AP108" s="856">
        <f t="shared" si="76"/>
        <v>135.05582168014229</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135.05582168014229</v>
      </c>
      <c r="BD108" s="1082">
        <f t="shared" si="90"/>
        <v>9.8804351710040521</v>
      </c>
      <c r="BE108" s="1056">
        <f t="shared" si="54"/>
        <v>393.90532700323888</v>
      </c>
      <c r="BF108" s="167">
        <v>0</v>
      </c>
      <c r="BG108" s="1075">
        <f t="shared" si="83"/>
        <v>393.90532700323888</v>
      </c>
      <c r="BI108" s="1055">
        <f t="shared" si="84"/>
        <v>248.9690701520926</v>
      </c>
      <c r="BJ108" s="1056">
        <f t="shared" si="85"/>
        <v>135.05582168014229</v>
      </c>
      <c r="BK108" s="1082">
        <f t="shared" si="86"/>
        <v>9.8804351710040521</v>
      </c>
      <c r="BL108" s="1056">
        <f t="shared" si="55"/>
        <v>393.90532700323888</v>
      </c>
      <c r="BM108" s="167">
        <v>0</v>
      </c>
      <c r="BN108" s="1075">
        <f t="shared" si="87"/>
        <v>393.90532700323888</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3758.5232405625607</v>
      </c>
      <c r="AE109" s="854">
        <f t="shared" si="68"/>
        <v>192.7036072984092</v>
      </c>
      <c r="AF109" s="856">
        <f t="shared" si="69"/>
        <v>128.46907153227281</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3758.5232405625607</v>
      </c>
      <c r="AO109" s="854">
        <f t="shared" si="75"/>
        <v>192.7036072984092</v>
      </c>
      <c r="AP109" s="856">
        <f t="shared" si="76"/>
        <v>128.46907153227281</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128.46907153227281</v>
      </c>
      <c r="BD109" s="1082">
        <f t="shared" si="90"/>
        <v>10.072461862144058</v>
      </c>
      <c r="BE109" s="1056">
        <f t="shared" si="54"/>
        <v>379.31955474282904</v>
      </c>
      <c r="BF109" s="167">
        <v>0</v>
      </c>
      <c r="BG109" s="1075">
        <f t="shared" si="83"/>
        <v>379.31955474282904</v>
      </c>
      <c r="BI109" s="1055">
        <f t="shared" si="84"/>
        <v>240.77802134841218</v>
      </c>
      <c r="BJ109" s="1056">
        <f t="shared" si="85"/>
        <v>128.46907153227281</v>
      </c>
      <c r="BK109" s="1082">
        <f t="shared" si="86"/>
        <v>10.072461862144058</v>
      </c>
      <c r="BL109" s="1056">
        <f t="shared" si="55"/>
        <v>379.31955474282904</v>
      </c>
      <c r="BM109" s="167">
        <v>0</v>
      </c>
      <c r="BN109" s="1075">
        <f t="shared" si="87"/>
        <v>379.31955474282904</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0</v>
      </c>
      <c r="Y110" s="853">
        <f>Parameters!S245</f>
        <v>0.71500000000000008</v>
      </c>
      <c r="Z110" s="853">
        <f t="shared" si="63"/>
        <v>0.4</v>
      </c>
      <c r="AA110" s="854">
        <f t="shared" si="64"/>
        <v>0</v>
      </c>
      <c r="AB110" s="854">
        <f t="shared" si="65"/>
        <v>0</v>
      </c>
      <c r="AC110" s="855">
        <f t="shared" si="66"/>
        <v>0</v>
      </c>
      <c r="AD110" s="854">
        <f t="shared" si="67"/>
        <v>3575.2178990928833</v>
      </c>
      <c r="AE110" s="854">
        <f t="shared" si="68"/>
        <v>183.30534146967739</v>
      </c>
      <c r="AF110" s="856">
        <f t="shared" si="69"/>
        <v>122.20356097978492</v>
      </c>
      <c r="AG110" s="4"/>
      <c r="AH110" s="852">
        <f>'Recycling - Case 2'!AM200</f>
        <v>0</v>
      </c>
      <c r="AI110" s="853">
        <f>Parameters!S245</f>
        <v>0.71500000000000008</v>
      </c>
      <c r="AJ110" s="853">
        <f t="shared" si="70"/>
        <v>0.4</v>
      </c>
      <c r="AK110" s="854">
        <f t="shared" si="71"/>
        <v>0</v>
      </c>
      <c r="AL110" s="854">
        <f t="shared" si="72"/>
        <v>0</v>
      </c>
      <c r="AM110" s="855">
        <f t="shared" si="73"/>
        <v>0</v>
      </c>
      <c r="AN110" s="854">
        <f t="shared" si="74"/>
        <v>3575.2178990928833</v>
      </c>
      <c r="AO110" s="854">
        <f t="shared" si="75"/>
        <v>183.30534146967739</v>
      </c>
      <c r="AP110" s="856">
        <f t="shared" si="76"/>
        <v>122.20356097978492</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122.20356097978492</v>
      </c>
      <c r="BD110" s="1082">
        <f t="shared" si="90"/>
        <v>10.258924179828504</v>
      </c>
      <c r="BE110" s="1056">
        <f t="shared" si="54"/>
        <v>365.45490862480693</v>
      </c>
      <c r="BF110" s="167">
        <v>0</v>
      </c>
      <c r="BG110" s="1075">
        <f t="shared" si="83"/>
        <v>365.45490862480693</v>
      </c>
      <c r="BI110" s="1055">
        <f t="shared" si="84"/>
        <v>232.9924234651935</v>
      </c>
      <c r="BJ110" s="1056">
        <f t="shared" si="85"/>
        <v>122.20356097978492</v>
      </c>
      <c r="BK110" s="1082">
        <f t="shared" si="86"/>
        <v>10.258924179828504</v>
      </c>
      <c r="BL110" s="1056">
        <f t="shared" si="55"/>
        <v>365.45490862480693</v>
      </c>
      <c r="BM110" s="167">
        <v>0</v>
      </c>
      <c r="BN110" s="1075">
        <f t="shared" si="87"/>
        <v>365.45490862480693</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0</v>
      </c>
      <c r="Y111" s="853">
        <f>Parameters!S246</f>
        <v>0.71500000000000008</v>
      </c>
      <c r="Z111" s="853">
        <f t="shared" si="63"/>
        <v>0.4</v>
      </c>
      <c r="AA111" s="854">
        <f t="shared" si="64"/>
        <v>0</v>
      </c>
      <c r="AB111" s="854">
        <f t="shared" si="65"/>
        <v>0</v>
      </c>
      <c r="AC111" s="855">
        <f t="shared" si="66"/>
        <v>0</v>
      </c>
      <c r="AD111" s="854">
        <f t="shared" si="67"/>
        <v>3400.8524646187752</v>
      </c>
      <c r="AE111" s="854">
        <f t="shared" si="68"/>
        <v>174.36543447410807</v>
      </c>
      <c r="AF111" s="856">
        <f t="shared" si="69"/>
        <v>116.24362298273871</v>
      </c>
      <c r="AG111" s="4"/>
      <c r="AH111" s="852">
        <f>'Recycling - Case 2'!AM201</f>
        <v>0</v>
      </c>
      <c r="AI111" s="853">
        <f>Parameters!S246</f>
        <v>0.71500000000000008</v>
      </c>
      <c r="AJ111" s="853">
        <f t="shared" si="70"/>
        <v>0.4</v>
      </c>
      <c r="AK111" s="854">
        <f t="shared" si="71"/>
        <v>0</v>
      </c>
      <c r="AL111" s="854">
        <f t="shared" si="72"/>
        <v>0</v>
      </c>
      <c r="AM111" s="855">
        <f t="shared" si="73"/>
        <v>0</v>
      </c>
      <c r="AN111" s="854">
        <f t="shared" si="74"/>
        <v>3400.8524646187752</v>
      </c>
      <c r="AO111" s="854">
        <f t="shared" si="75"/>
        <v>174.36543447410807</v>
      </c>
      <c r="AP111" s="856">
        <f t="shared" si="76"/>
        <v>116.24362298273871</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116.24362298273871</v>
      </c>
      <c r="BD111" s="1082">
        <f t="shared" si="90"/>
        <v>10.440187301056445</v>
      </c>
      <c r="BE111" s="1056">
        <f t="shared" si="54"/>
        <v>352.27624116915399</v>
      </c>
      <c r="BF111" s="167">
        <v>0</v>
      </c>
      <c r="BG111" s="1075">
        <f t="shared" si="83"/>
        <v>352.27624116915399</v>
      </c>
      <c r="BI111" s="1055">
        <f t="shared" si="84"/>
        <v>225.59243088535888</v>
      </c>
      <c r="BJ111" s="1056">
        <f t="shared" si="85"/>
        <v>116.24362298273871</v>
      </c>
      <c r="BK111" s="1082">
        <f t="shared" si="86"/>
        <v>10.440187301056445</v>
      </c>
      <c r="BL111" s="1056">
        <f t="shared" si="55"/>
        <v>352.27624116915399</v>
      </c>
      <c r="BM111" s="167">
        <v>0</v>
      </c>
      <c r="BN111" s="1075">
        <f t="shared" si="87"/>
        <v>352.27624116915399</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0</v>
      </c>
      <c r="Y112" s="853">
        <f>Parameters!S247</f>
        <v>0.71500000000000008</v>
      </c>
      <c r="Z112" s="853">
        <f t="shared" si="63"/>
        <v>0.4</v>
      </c>
      <c r="AA112" s="854">
        <f t="shared" si="64"/>
        <v>0</v>
      </c>
      <c r="AB112" s="854">
        <f t="shared" si="65"/>
        <v>0</v>
      </c>
      <c r="AC112" s="855">
        <f t="shared" si="66"/>
        <v>0</v>
      </c>
      <c r="AD112" s="854">
        <f t="shared" si="67"/>
        <v>3234.9909327311525</v>
      </c>
      <c r="AE112" s="854">
        <f t="shared" si="68"/>
        <v>165.86153188762279</v>
      </c>
      <c r="AF112" s="856">
        <f t="shared" si="69"/>
        <v>110.57435459174853</v>
      </c>
      <c r="AG112" s="4"/>
      <c r="AH112" s="852">
        <f>'Recycling - Case 2'!AM202</f>
        <v>0</v>
      </c>
      <c r="AI112" s="853">
        <f>Parameters!S247</f>
        <v>0.71500000000000008</v>
      </c>
      <c r="AJ112" s="853">
        <f t="shared" si="70"/>
        <v>0.4</v>
      </c>
      <c r="AK112" s="854">
        <f t="shared" si="71"/>
        <v>0</v>
      </c>
      <c r="AL112" s="854">
        <f t="shared" si="72"/>
        <v>0</v>
      </c>
      <c r="AM112" s="855">
        <f t="shared" si="73"/>
        <v>0</v>
      </c>
      <c r="AN112" s="854">
        <f t="shared" si="74"/>
        <v>3234.9909327311525</v>
      </c>
      <c r="AO112" s="854">
        <f t="shared" si="75"/>
        <v>165.86153188762279</v>
      </c>
      <c r="AP112" s="856">
        <f t="shared" si="76"/>
        <v>110.57435459174853</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110.57435459174853</v>
      </c>
      <c r="BD112" s="1082">
        <f t="shared" si="90"/>
        <v>10.615730908057881</v>
      </c>
      <c r="BE112" s="1056">
        <f t="shared" si="54"/>
        <v>339.7483760894404</v>
      </c>
      <c r="BF112" s="167">
        <v>0</v>
      </c>
      <c r="BG112" s="1075">
        <f t="shared" si="83"/>
        <v>339.7483760894404</v>
      </c>
      <c r="BI112" s="1055">
        <f t="shared" si="84"/>
        <v>218.55829058963403</v>
      </c>
      <c r="BJ112" s="1056">
        <f t="shared" si="85"/>
        <v>110.57435459174853</v>
      </c>
      <c r="BK112" s="1082">
        <f t="shared" si="86"/>
        <v>10.615730908057881</v>
      </c>
      <c r="BL112" s="1056">
        <f t="shared" si="55"/>
        <v>339.7483760894404</v>
      </c>
      <c r="BM112" s="167">
        <v>0</v>
      </c>
      <c r="BN112" s="1075">
        <f t="shared" si="87"/>
        <v>339.7483760894404</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35.997197813651205</v>
      </c>
      <c r="Y113" s="853">
        <f>Parameters!S248</f>
        <v>0.71500000000000008</v>
      </c>
      <c r="Z113" s="853">
        <f t="shared" si="63"/>
        <v>0.4</v>
      </c>
      <c r="AA113" s="854">
        <f t="shared" si="64"/>
        <v>5.147599287352123</v>
      </c>
      <c r="AB113" s="854">
        <f t="shared" si="65"/>
        <v>5.147599287352123</v>
      </c>
      <c r="AC113" s="855">
        <f t="shared" si="66"/>
        <v>0</v>
      </c>
      <c r="AD113" s="854">
        <f t="shared" si="67"/>
        <v>3082.3661624942342</v>
      </c>
      <c r="AE113" s="854">
        <f t="shared" si="68"/>
        <v>157.77236952427026</v>
      </c>
      <c r="AF113" s="856">
        <f t="shared" si="69"/>
        <v>105.18157968284685</v>
      </c>
      <c r="AG113" s="4"/>
      <c r="AH113" s="852">
        <f>'Recycling - Case 2'!AM203</f>
        <v>35.997197813651205</v>
      </c>
      <c r="AI113" s="853">
        <f>Parameters!S248</f>
        <v>0.71500000000000008</v>
      </c>
      <c r="AJ113" s="853">
        <f t="shared" si="70"/>
        <v>0.4</v>
      </c>
      <c r="AK113" s="854">
        <f t="shared" si="71"/>
        <v>5.147599287352123</v>
      </c>
      <c r="AL113" s="854">
        <f t="shared" si="72"/>
        <v>5.147599287352123</v>
      </c>
      <c r="AM113" s="855">
        <f t="shared" si="73"/>
        <v>0</v>
      </c>
      <c r="AN113" s="854">
        <f t="shared" si="74"/>
        <v>3082.3661624942342</v>
      </c>
      <c r="AO113" s="854">
        <f t="shared" si="75"/>
        <v>157.77236952427026</v>
      </c>
      <c r="AP113" s="856">
        <f t="shared" si="76"/>
        <v>105.18157968284685</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105.18157968284685</v>
      </c>
      <c r="BD113" s="1082">
        <f t="shared" si="90"/>
        <v>10.785918118126029</v>
      </c>
      <c r="BE113" s="1056">
        <f t="shared" si="54"/>
        <v>327.83960749166539</v>
      </c>
      <c r="BF113" s="167">
        <v>0</v>
      </c>
      <c r="BG113" s="1075">
        <f t="shared" si="83"/>
        <v>327.83960749166539</v>
      </c>
      <c r="BI113" s="1055">
        <f t="shared" si="84"/>
        <v>211.87210969069255</v>
      </c>
      <c r="BJ113" s="1056">
        <f t="shared" si="85"/>
        <v>105.18157968284685</v>
      </c>
      <c r="BK113" s="1082">
        <f t="shared" si="86"/>
        <v>10.785918118126029</v>
      </c>
      <c r="BL113" s="1056">
        <f t="shared" si="55"/>
        <v>327.83960749166539</v>
      </c>
      <c r="BM113" s="167">
        <v>0</v>
      </c>
      <c r="BN113" s="1075">
        <f t="shared" si="87"/>
        <v>327.83960749166539</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132.04109995038385</v>
      </c>
      <c r="Y114" s="853">
        <f>Parameters!S249</f>
        <v>0.71500000000000008</v>
      </c>
      <c r="Z114" s="853">
        <f t="shared" si="63"/>
        <v>0.4</v>
      </c>
      <c r="AA114" s="854">
        <f t="shared" si="64"/>
        <v>18.881877292904896</v>
      </c>
      <c r="AB114" s="854">
        <f t="shared" si="65"/>
        <v>18.881877292904896</v>
      </c>
      <c r="AC114" s="855">
        <f t="shared" si="66"/>
        <v>0</v>
      </c>
      <c r="AD114" s="854">
        <f t="shared" si="67"/>
        <v>2950.9192681427694</v>
      </c>
      <c r="AE114" s="854">
        <f t="shared" si="68"/>
        <v>150.32877164436945</v>
      </c>
      <c r="AF114" s="856">
        <f t="shared" si="69"/>
        <v>100.2191810962463</v>
      </c>
      <c r="AG114" s="4"/>
      <c r="AH114" s="852">
        <f>'Recycling - Case 2'!AM204</f>
        <v>132.04109995038385</v>
      </c>
      <c r="AI114" s="853">
        <f>Parameters!S249</f>
        <v>0.71500000000000008</v>
      </c>
      <c r="AJ114" s="853">
        <f t="shared" si="70"/>
        <v>0.4</v>
      </c>
      <c r="AK114" s="854">
        <f t="shared" si="71"/>
        <v>18.881877292904896</v>
      </c>
      <c r="AL114" s="854">
        <f t="shared" si="72"/>
        <v>18.881877292904896</v>
      </c>
      <c r="AM114" s="855">
        <f t="shared" si="73"/>
        <v>0</v>
      </c>
      <c r="AN114" s="854">
        <f t="shared" si="74"/>
        <v>2950.9192681427694</v>
      </c>
      <c r="AO114" s="854">
        <f t="shared" si="75"/>
        <v>150.32877164436945</v>
      </c>
      <c r="AP114" s="856">
        <f t="shared" si="76"/>
        <v>100.2191810962463</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100.2191810962463</v>
      </c>
      <c r="BD114" s="1082">
        <f t="shared" si="90"/>
        <v>10.951091088817506</v>
      </c>
      <c r="BE114" s="1056">
        <f t="shared" si="54"/>
        <v>316.68714079570759</v>
      </c>
      <c r="BF114" s="167">
        <v>0</v>
      </c>
      <c r="BG114" s="1075">
        <f t="shared" si="83"/>
        <v>316.68714079570759</v>
      </c>
      <c r="BI114" s="1055">
        <f t="shared" si="84"/>
        <v>205.51686861064377</v>
      </c>
      <c r="BJ114" s="1056">
        <f t="shared" si="85"/>
        <v>100.2191810962463</v>
      </c>
      <c r="BK114" s="1082">
        <f t="shared" si="86"/>
        <v>10.951091088817506</v>
      </c>
      <c r="BL114" s="1056">
        <f t="shared" si="55"/>
        <v>316.68714079570759</v>
      </c>
      <c r="BM114" s="167">
        <v>0</v>
      </c>
      <c r="BN114" s="1075">
        <f t="shared" si="87"/>
        <v>316.68714079570759</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230.12153667959313</v>
      </c>
      <c r="Y115" s="853">
        <f>Parameters!S250</f>
        <v>0.71500000000000008</v>
      </c>
      <c r="Z115" s="853">
        <f t="shared" si="63"/>
        <v>0.4</v>
      </c>
      <c r="AA115" s="854">
        <f t="shared" si="64"/>
        <v>32.907379745181821</v>
      </c>
      <c r="AB115" s="854">
        <f t="shared" si="65"/>
        <v>32.907379745181821</v>
      </c>
      <c r="AC115" s="855">
        <f t="shared" si="66"/>
        <v>0</v>
      </c>
      <c r="AD115" s="854">
        <f t="shared" si="67"/>
        <v>2839.9086169286966</v>
      </c>
      <c r="AE115" s="854">
        <f t="shared" si="68"/>
        <v>143.91803095925468</v>
      </c>
      <c r="AF115" s="856">
        <f t="shared" si="69"/>
        <v>95.945353972836458</v>
      </c>
      <c r="AG115" s="4"/>
      <c r="AH115" s="852">
        <f>'Recycling - Case 2'!AM205</f>
        <v>230.12153667959313</v>
      </c>
      <c r="AI115" s="853">
        <f>Parameters!S250</f>
        <v>0.71500000000000008</v>
      </c>
      <c r="AJ115" s="853">
        <f t="shared" si="70"/>
        <v>0.4</v>
      </c>
      <c r="AK115" s="854">
        <f t="shared" si="71"/>
        <v>32.907379745181821</v>
      </c>
      <c r="AL115" s="854">
        <f t="shared" si="72"/>
        <v>32.907379745181821</v>
      </c>
      <c r="AM115" s="855">
        <f t="shared" si="73"/>
        <v>0</v>
      </c>
      <c r="AN115" s="854">
        <f t="shared" si="74"/>
        <v>2839.9086169286966</v>
      </c>
      <c r="AO115" s="854">
        <f t="shared" si="75"/>
        <v>143.91803095925468</v>
      </c>
      <c r="AP115" s="856">
        <f t="shared" si="76"/>
        <v>95.945353972836458</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95.945353972836458</v>
      </c>
      <c r="BD115" s="1082">
        <f t="shared" si="90"/>
        <v>11.111572239711137</v>
      </c>
      <c r="BE115" s="1056">
        <f t="shared" si="54"/>
        <v>306.53330469035154</v>
      </c>
      <c r="BF115" s="167">
        <v>0</v>
      </c>
      <c r="BG115" s="1075">
        <f t="shared" si="83"/>
        <v>306.53330469035154</v>
      </c>
      <c r="BI115" s="1055">
        <f t="shared" si="84"/>
        <v>199.47637847780393</v>
      </c>
      <c r="BJ115" s="1056">
        <f t="shared" si="85"/>
        <v>95.945353972836458</v>
      </c>
      <c r="BK115" s="1082">
        <f t="shared" si="86"/>
        <v>11.111572239711137</v>
      </c>
      <c r="BL115" s="1056">
        <f t="shared" si="55"/>
        <v>306.53330469035154</v>
      </c>
      <c r="BM115" s="167">
        <v>0</v>
      </c>
      <c r="BN115" s="1075">
        <f t="shared" si="87"/>
        <v>306.53330469035154</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281.41230701206928</v>
      </c>
      <c r="Y116" s="853">
        <f>Parameters!S251</f>
        <v>0.71500000000000008</v>
      </c>
      <c r="Z116" s="853">
        <f t="shared" si="63"/>
        <v>0.4</v>
      </c>
      <c r="AA116" s="854">
        <f t="shared" si="64"/>
        <v>40.241959902725917</v>
      </c>
      <c r="AB116" s="854">
        <f t="shared" si="65"/>
        <v>40.241959902725917</v>
      </c>
      <c r="AC116" s="855">
        <f t="shared" si="66"/>
        <v>0</v>
      </c>
      <c r="AD116" s="854">
        <f t="shared" si="67"/>
        <v>2741.6465992184285</v>
      </c>
      <c r="AE116" s="854">
        <f t="shared" si="68"/>
        <v>138.50397761299382</v>
      </c>
      <c r="AF116" s="856">
        <f t="shared" si="69"/>
        <v>92.335985075329219</v>
      </c>
      <c r="AG116" s="4"/>
      <c r="AH116" s="852">
        <f>'Recycling - Case 2'!AM206</f>
        <v>281.41230701206928</v>
      </c>
      <c r="AI116" s="853">
        <f>Parameters!S251</f>
        <v>0.71500000000000008</v>
      </c>
      <c r="AJ116" s="853">
        <f t="shared" si="70"/>
        <v>0.4</v>
      </c>
      <c r="AK116" s="854">
        <f t="shared" si="71"/>
        <v>40.241959902725917</v>
      </c>
      <c r="AL116" s="854">
        <f t="shared" si="72"/>
        <v>40.241959902725917</v>
      </c>
      <c r="AM116" s="855">
        <f t="shared" si="73"/>
        <v>0</v>
      </c>
      <c r="AN116" s="854">
        <f t="shared" si="74"/>
        <v>2741.6465992184285</v>
      </c>
      <c r="AO116" s="854">
        <f t="shared" si="75"/>
        <v>138.50397761299382</v>
      </c>
      <c r="AP116" s="856">
        <f t="shared" si="76"/>
        <v>92.335985075329219</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92.335985075329219</v>
      </c>
      <c r="BD116" s="1082">
        <f t="shared" si="90"/>
        <v>11.267665403024253</v>
      </c>
      <c r="BE116" s="1056">
        <f t="shared" si="54"/>
        <v>297.33889107984976</v>
      </c>
      <c r="BF116" s="167">
        <v>0</v>
      </c>
      <c r="BG116" s="1075">
        <f t="shared" si="83"/>
        <v>297.33889107984976</v>
      </c>
      <c r="BI116" s="1055">
        <f t="shared" si="84"/>
        <v>193.73524060149632</v>
      </c>
      <c r="BJ116" s="1056">
        <f t="shared" si="85"/>
        <v>92.335985075329219</v>
      </c>
      <c r="BK116" s="1082">
        <f t="shared" si="86"/>
        <v>11.267665403024253</v>
      </c>
      <c r="BL116" s="1056">
        <f t="shared" si="55"/>
        <v>297.33889107984976</v>
      </c>
      <c r="BM116" s="167">
        <v>0</v>
      </c>
      <c r="BN116" s="1075">
        <f t="shared" si="87"/>
        <v>297.33889107984976</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333.61088947087836</v>
      </c>
      <c r="Y117" s="853">
        <f>Parameters!S252</f>
        <v>0.71500000000000008</v>
      </c>
      <c r="Z117" s="853">
        <f t="shared" si="63"/>
        <v>0.4</v>
      </c>
      <c r="AA117" s="854">
        <f t="shared" si="64"/>
        <v>47.70635719433561</v>
      </c>
      <c r="AB117" s="854">
        <f t="shared" si="65"/>
        <v>47.70635719433561</v>
      </c>
      <c r="AC117" s="855">
        <f t="shared" si="66"/>
        <v>0</v>
      </c>
      <c r="AD117" s="854">
        <f t="shared" si="67"/>
        <v>2655.6412739532207</v>
      </c>
      <c r="AE117" s="854">
        <f t="shared" si="68"/>
        <v>133.71168245954303</v>
      </c>
      <c r="AF117" s="856">
        <f t="shared" si="69"/>
        <v>89.141121639695356</v>
      </c>
      <c r="AG117" s="4"/>
      <c r="AH117" s="852">
        <f>'Recycling - Case 2'!AM207</f>
        <v>333.61088947087836</v>
      </c>
      <c r="AI117" s="853">
        <f>Parameters!S252</f>
        <v>0.71500000000000008</v>
      </c>
      <c r="AJ117" s="853">
        <f t="shared" si="70"/>
        <v>0.4</v>
      </c>
      <c r="AK117" s="854">
        <f t="shared" si="71"/>
        <v>47.70635719433561</v>
      </c>
      <c r="AL117" s="854">
        <f t="shared" si="72"/>
        <v>47.70635719433561</v>
      </c>
      <c r="AM117" s="855">
        <f t="shared" si="73"/>
        <v>0</v>
      </c>
      <c r="AN117" s="854">
        <f t="shared" si="74"/>
        <v>2655.6412739532207</v>
      </c>
      <c r="AO117" s="854">
        <f t="shared" si="75"/>
        <v>133.71168245954303</v>
      </c>
      <c r="AP117" s="856">
        <f t="shared" si="76"/>
        <v>89.141121639695356</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89.141121639695356</v>
      </c>
      <c r="BD117" s="1082">
        <f t="shared" si="90"/>
        <v>11.418768517398904</v>
      </c>
      <c r="BE117" s="1056">
        <f t="shared" si="54"/>
        <v>288.83786546356043</v>
      </c>
      <c r="BF117" s="167">
        <v>0</v>
      </c>
      <c r="BG117" s="1075">
        <f t="shared" si="83"/>
        <v>288.83786546356043</v>
      </c>
      <c r="BI117" s="1055">
        <f t="shared" si="84"/>
        <v>188.27797530646615</v>
      </c>
      <c r="BJ117" s="1056">
        <f t="shared" si="85"/>
        <v>89.141121639695356</v>
      </c>
      <c r="BK117" s="1082">
        <f t="shared" si="86"/>
        <v>11.418768517398904</v>
      </c>
      <c r="BL117" s="1056">
        <f t="shared" si="55"/>
        <v>288.83786546356043</v>
      </c>
      <c r="BM117" s="167">
        <v>0</v>
      </c>
      <c r="BN117" s="1075">
        <f t="shared" si="87"/>
        <v>288.83786546356043</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386.52941378864398</v>
      </c>
      <c r="Y118" s="853">
        <f>Parameters!S253</f>
        <v>0.71500000000000008</v>
      </c>
      <c r="Z118" s="853">
        <f t="shared" si="63"/>
        <v>0.4</v>
      </c>
      <c r="AA118" s="854">
        <f t="shared" si="64"/>
        <v>55.273706171776098</v>
      </c>
      <c r="AB118" s="854">
        <f t="shared" si="65"/>
        <v>55.273706171776098</v>
      </c>
      <c r="AC118" s="855">
        <f t="shared" si="66"/>
        <v>0</v>
      </c>
      <c r="AD118" s="854">
        <f t="shared" si="67"/>
        <v>2581.3978268746414</v>
      </c>
      <c r="AE118" s="854">
        <f t="shared" si="68"/>
        <v>129.51715325035556</v>
      </c>
      <c r="AF118" s="856">
        <f t="shared" si="69"/>
        <v>86.34476883357037</v>
      </c>
      <c r="AG118" s="4"/>
      <c r="AH118" s="852">
        <f>'Recycling - Case 2'!AM208</f>
        <v>386.52941378864398</v>
      </c>
      <c r="AI118" s="853">
        <f>Parameters!S253</f>
        <v>0.71500000000000008</v>
      </c>
      <c r="AJ118" s="853">
        <f t="shared" si="70"/>
        <v>0.4</v>
      </c>
      <c r="AK118" s="854">
        <f t="shared" si="71"/>
        <v>55.273706171776098</v>
      </c>
      <c r="AL118" s="854">
        <f t="shared" si="72"/>
        <v>55.273706171776098</v>
      </c>
      <c r="AM118" s="855">
        <f t="shared" si="73"/>
        <v>0</v>
      </c>
      <c r="AN118" s="854">
        <f t="shared" si="74"/>
        <v>2581.3978268746414</v>
      </c>
      <c r="AO118" s="854">
        <f t="shared" si="75"/>
        <v>129.51715325035556</v>
      </c>
      <c r="AP118" s="856">
        <f t="shared" si="76"/>
        <v>86.34476883357037</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86.34476883357037</v>
      </c>
      <c r="BD118" s="1082">
        <f t="shared" si="90"/>
        <v>11.565193111063991</v>
      </c>
      <c r="BE118" s="1056">
        <f t="shared" si="54"/>
        <v>281.00066814552372</v>
      </c>
      <c r="BF118" s="167">
        <v>0</v>
      </c>
      <c r="BG118" s="1075">
        <f t="shared" si="83"/>
        <v>281.00066814552372</v>
      </c>
      <c r="BI118" s="1055">
        <f t="shared" si="84"/>
        <v>183.09070620088937</v>
      </c>
      <c r="BJ118" s="1056">
        <f t="shared" si="85"/>
        <v>86.34476883357037</v>
      </c>
      <c r="BK118" s="1082">
        <f t="shared" si="86"/>
        <v>11.565193111063991</v>
      </c>
      <c r="BL118" s="1056">
        <f t="shared" si="55"/>
        <v>281.00066814552372</v>
      </c>
      <c r="BM118" s="167">
        <v>0</v>
      </c>
      <c r="BN118" s="1075">
        <f t="shared" si="87"/>
        <v>281.00066814552372</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440.26086053474455</v>
      </c>
      <c r="Y119" s="853">
        <f>Parameters!S254</f>
        <v>0.71500000000000008</v>
      </c>
      <c r="Z119" s="853">
        <f t="shared" si="63"/>
        <v>0.4</v>
      </c>
      <c r="AA119" s="854">
        <f t="shared" si="64"/>
        <v>62.957303056468483</v>
      </c>
      <c r="AB119" s="854">
        <f t="shared" si="65"/>
        <v>62.957303056468483</v>
      </c>
      <c r="AC119" s="855">
        <f t="shared" si="66"/>
        <v>0</v>
      </c>
      <c r="AD119" s="854">
        <f t="shared" si="67"/>
        <v>2518.4588723218271</v>
      </c>
      <c r="AE119" s="854">
        <f t="shared" si="68"/>
        <v>125.89625760928247</v>
      </c>
      <c r="AF119" s="856">
        <f t="shared" si="69"/>
        <v>83.930838406188315</v>
      </c>
      <c r="AG119" s="4"/>
      <c r="AH119" s="852">
        <f>'Recycling - Case 2'!AM209</f>
        <v>440.26086053474455</v>
      </c>
      <c r="AI119" s="853">
        <f>Parameters!S254</f>
        <v>0.71500000000000008</v>
      </c>
      <c r="AJ119" s="853">
        <f t="shared" si="70"/>
        <v>0.4</v>
      </c>
      <c r="AK119" s="854">
        <f t="shared" si="71"/>
        <v>62.957303056468483</v>
      </c>
      <c r="AL119" s="854">
        <f t="shared" si="72"/>
        <v>62.957303056468483</v>
      </c>
      <c r="AM119" s="855">
        <f t="shared" si="73"/>
        <v>0</v>
      </c>
      <c r="AN119" s="854">
        <f t="shared" si="74"/>
        <v>2518.4588723218271</v>
      </c>
      <c r="AO119" s="854">
        <f t="shared" si="75"/>
        <v>125.89625760928247</v>
      </c>
      <c r="AP119" s="856">
        <f t="shared" si="76"/>
        <v>83.930838406188315</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83.930838406188315</v>
      </c>
      <c r="BD119" s="1082">
        <f t="shared" si="90"/>
        <v>11.70723267710305</v>
      </c>
      <c r="BE119" s="1056">
        <f t="shared" si="54"/>
        <v>273.79830507568551</v>
      </c>
      <c r="BF119" s="167">
        <v>0</v>
      </c>
      <c r="BG119" s="1075">
        <f t="shared" si="83"/>
        <v>273.79830507568551</v>
      </c>
      <c r="BI119" s="1055">
        <f t="shared" si="84"/>
        <v>178.16023399239415</v>
      </c>
      <c r="BJ119" s="1056">
        <f t="shared" si="85"/>
        <v>83.930838406188315</v>
      </c>
      <c r="BK119" s="1082">
        <f t="shared" si="86"/>
        <v>11.70723267710305</v>
      </c>
      <c r="BL119" s="1056">
        <f t="shared" si="55"/>
        <v>273.79830507568551</v>
      </c>
      <c r="BM119" s="167">
        <v>0</v>
      </c>
      <c r="BN119" s="1075">
        <f t="shared" si="87"/>
        <v>273.79830507568551</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494.80486508342585</v>
      </c>
      <c r="Y120" s="858">
        <f>Parameters!S255</f>
        <v>0.71500000000000008</v>
      </c>
      <c r="Z120" s="858">
        <f t="shared" si="63"/>
        <v>0.4</v>
      </c>
      <c r="AA120" s="859">
        <f t="shared" si="64"/>
        <v>70.757095706929903</v>
      </c>
      <c r="AB120" s="859">
        <f t="shared" si="65"/>
        <v>70.757095706929903</v>
      </c>
      <c r="AC120" s="860">
        <f t="shared" si="66"/>
        <v>0</v>
      </c>
      <c r="AD120" s="859">
        <f t="shared" si="67"/>
        <v>2466.3892794543385</v>
      </c>
      <c r="AE120" s="859">
        <f t="shared" si="68"/>
        <v>122.82668857441831</v>
      </c>
      <c r="AF120" s="861">
        <f t="shared" si="69"/>
        <v>81.884459049612204</v>
      </c>
      <c r="AG120" s="4"/>
      <c r="AH120" s="852">
        <f>'Recycling - Case 2'!AM210</f>
        <v>494.80486508342585</v>
      </c>
      <c r="AI120" s="858">
        <f>Parameters!S255</f>
        <v>0.71500000000000008</v>
      </c>
      <c r="AJ120" s="858">
        <f t="shared" si="70"/>
        <v>0.4</v>
      </c>
      <c r="AK120" s="859">
        <f t="shared" si="71"/>
        <v>70.757095706929903</v>
      </c>
      <c r="AL120" s="859">
        <f t="shared" si="72"/>
        <v>70.757095706929903</v>
      </c>
      <c r="AM120" s="860">
        <f t="shared" si="73"/>
        <v>0</v>
      </c>
      <c r="AN120" s="859">
        <f t="shared" si="74"/>
        <v>2466.3892794543385</v>
      </c>
      <c r="AO120" s="859">
        <f t="shared" si="75"/>
        <v>122.82668857441831</v>
      </c>
      <c r="AP120" s="861">
        <f t="shared" si="76"/>
        <v>81.884459049612204</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81.884459049612204</v>
      </c>
      <c r="BD120" s="1083">
        <f t="shared" si="90"/>
        <v>11.845163724284795</v>
      </c>
      <c r="BE120" s="1058">
        <f t="shared" si="54"/>
        <v>267.20362623470027</v>
      </c>
      <c r="BF120" s="1059">
        <v>0</v>
      </c>
      <c r="BG120" s="1076">
        <f t="shared" si="83"/>
        <v>267.20362623470027</v>
      </c>
      <c r="BI120" s="1057">
        <f t="shared" si="84"/>
        <v>173.47400346080323</v>
      </c>
      <c r="BJ120" s="1058">
        <f t="shared" si="85"/>
        <v>81.884459049612204</v>
      </c>
      <c r="BK120" s="1083">
        <f t="shared" si="86"/>
        <v>11.845163724284795</v>
      </c>
      <c r="BL120" s="1058">
        <f t="shared" si="55"/>
        <v>267.20362623470027</v>
      </c>
      <c r="BM120" s="1059">
        <v>0</v>
      </c>
      <c r="BN120" s="1076">
        <f t="shared" si="87"/>
        <v>267.20362623470027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729</v>
      </c>
      <c r="X16" s="213" t="s">
        <v>726</v>
      </c>
      <c r="Y16" s="214" t="s">
        <v>22</v>
      </c>
      <c r="Z16" s="214" t="s">
        <v>236</v>
      </c>
      <c r="AA16" s="215" t="s">
        <v>237</v>
      </c>
      <c r="AB16" s="215" t="s">
        <v>238</v>
      </c>
      <c r="AC16" s="215" t="s">
        <v>239</v>
      </c>
      <c r="AD16" s="215" t="s">
        <v>240</v>
      </c>
      <c r="AE16" s="215" t="s">
        <v>241</v>
      </c>
      <c r="AF16" s="221" t="s">
        <v>300</v>
      </c>
      <c r="AG16" s="1747"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1970.46239232004</v>
      </c>
      <c r="Y31" s="907">
        <f>Parameters!S132</f>
        <v>0.71500000000000008</v>
      </c>
      <c r="Z31" s="907">
        <f t="shared" si="9"/>
        <v>0.4</v>
      </c>
      <c r="AA31" s="906">
        <f t="shared" si="10"/>
        <v>281.77612210176579</v>
      </c>
      <c r="AB31" s="906">
        <f t="shared" si="11"/>
        <v>281.77612210176579</v>
      </c>
      <c r="AC31" s="286">
        <f t="shared" si="12"/>
        <v>0</v>
      </c>
      <c r="AD31" s="906">
        <f t="shared" si="13"/>
        <v>281.77612210176579</v>
      </c>
      <c r="AE31" s="906">
        <f t="shared" si="14"/>
        <v>0</v>
      </c>
      <c r="AF31" s="1072">
        <f t="shared" si="15"/>
        <v>0</v>
      </c>
      <c r="AG31" s="1450">
        <f t="shared" si="16"/>
        <v>0.13527885904981399</v>
      </c>
      <c r="AH31" s="914">
        <f>'Baseline data (from input)'!AS17*AG31</f>
        <v>1970.46239232004</v>
      </c>
      <c r="AI31" s="907">
        <f>Parameters!S132</f>
        <v>0.71500000000000008</v>
      </c>
      <c r="AJ31" s="907">
        <f t="shared" si="17"/>
        <v>0.4</v>
      </c>
      <c r="AK31" s="906">
        <f t="shared" si="18"/>
        <v>281.77612210176579</v>
      </c>
      <c r="AL31" s="906">
        <f t="shared" si="19"/>
        <v>281.77612210176579</v>
      </c>
      <c r="AM31" s="286">
        <f t="shared" si="20"/>
        <v>0</v>
      </c>
      <c r="AN31" s="906">
        <f t="shared" si="21"/>
        <v>281.77612210176579</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2092.1952553485125</v>
      </c>
      <c r="Y32" s="907">
        <f>Parameters!S133</f>
        <v>0.71500000000000008</v>
      </c>
      <c r="Z32" s="907">
        <f t="shared" si="9"/>
        <v>0.4</v>
      </c>
      <c r="AA32" s="906">
        <f t="shared" si="10"/>
        <v>299.18392151483738</v>
      </c>
      <c r="AB32" s="906">
        <f t="shared" si="11"/>
        <v>299.18392151483738</v>
      </c>
      <c r="AC32" s="286">
        <f t="shared" si="12"/>
        <v>0</v>
      </c>
      <c r="AD32" s="906">
        <f t="shared" si="13"/>
        <v>567.21765997974296</v>
      </c>
      <c r="AE32" s="906">
        <f t="shared" si="14"/>
        <v>13.742383636860195</v>
      </c>
      <c r="AF32" s="1072">
        <f t="shared" si="15"/>
        <v>9.1615890912401294</v>
      </c>
      <c r="AG32" s="1450">
        <f t="shared" si="16"/>
        <v>0.13527885904981399</v>
      </c>
      <c r="AH32" s="914">
        <f>'Baseline data (from input)'!AS18*AG32</f>
        <v>2092.1952553485125</v>
      </c>
      <c r="AI32" s="907">
        <f>Parameters!S133</f>
        <v>0.71500000000000008</v>
      </c>
      <c r="AJ32" s="907">
        <f t="shared" si="17"/>
        <v>0.4</v>
      </c>
      <c r="AK32" s="906">
        <f>AH32*AJ32*AI32*$D$4</f>
        <v>299.18392151483738</v>
      </c>
      <c r="AL32" s="906">
        <f>AK32*$D$10</f>
        <v>299.18392151483738</v>
      </c>
      <c r="AM32" s="286">
        <f t="shared" si="20"/>
        <v>0</v>
      </c>
      <c r="AN32" s="906">
        <f t="shared" si="21"/>
        <v>567.21765997974296</v>
      </c>
      <c r="AO32" s="906">
        <f t="shared" si="22"/>
        <v>13.742383636860195</v>
      </c>
      <c r="AP32" s="1072">
        <f t="shared" si="23"/>
        <v>9.1615890912401294</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9.1615890912401294</v>
      </c>
      <c r="BD32" s="1080">
        <f t="shared" si="33"/>
        <v>0</v>
      </c>
      <c r="BE32" s="301">
        <f t="shared" si="34"/>
        <v>49.146125664345902</v>
      </c>
      <c r="BF32" s="104">
        <v>0</v>
      </c>
      <c r="BG32" s="302">
        <f t="shared" si="35"/>
        <v>49.146125664345902</v>
      </c>
      <c r="BI32" s="300">
        <f t="shared" si="36"/>
        <v>39.984536573105771</v>
      </c>
      <c r="BJ32" s="301">
        <f t="shared" si="37"/>
        <v>9.1615890912401294</v>
      </c>
      <c r="BK32" s="1080">
        <f t="shared" si="38"/>
        <v>0</v>
      </c>
      <c r="BL32" s="301">
        <f t="shared" si="39"/>
        <v>49.146125664345902</v>
      </c>
      <c r="BM32" s="104">
        <v>0</v>
      </c>
      <c r="BN32" s="302">
        <f t="shared" si="40"/>
        <v>49.146125664345902</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2246.4656321840534</v>
      </c>
      <c r="Y33" s="908">
        <f>Parameters!S134</f>
        <v>0.71500000000000008</v>
      </c>
      <c r="Z33" s="908">
        <f t="shared" si="9"/>
        <v>0.4</v>
      </c>
      <c r="AA33" s="906">
        <f t="shared" si="10"/>
        <v>321.24458540231973</v>
      </c>
      <c r="AB33" s="906">
        <f t="shared" si="11"/>
        <v>321.24458540231973</v>
      </c>
      <c r="AC33" s="286">
        <f t="shared" si="12"/>
        <v>0</v>
      </c>
      <c r="AD33" s="906">
        <f t="shared" si="13"/>
        <v>860.79871367149235</v>
      </c>
      <c r="AE33" s="906">
        <f t="shared" si="14"/>
        <v>27.663531710570378</v>
      </c>
      <c r="AF33" s="1072">
        <f t="shared" si="15"/>
        <v>18.442354473713586</v>
      </c>
      <c r="AG33" s="1450">
        <f t="shared" si="16"/>
        <v>0.13527885904981399</v>
      </c>
      <c r="AH33" s="914">
        <f>'Baseline data (from input)'!AS19*AG33</f>
        <v>2246.4656321840534</v>
      </c>
      <c r="AI33" s="908">
        <f>Parameters!S134</f>
        <v>0.71500000000000008</v>
      </c>
      <c r="AJ33" s="908">
        <f t="shared" si="17"/>
        <v>0.4</v>
      </c>
      <c r="AK33" s="906">
        <f t="shared" si="18"/>
        <v>321.24458540231973</v>
      </c>
      <c r="AL33" s="906">
        <f t="shared" si="19"/>
        <v>321.24458540231973</v>
      </c>
      <c r="AM33" s="286">
        <f>AK33*(1-$D$10)</f>
        <v>0</v>
      </c>
      <c r="AN33" s="906">
        <f>AL33+(AN32*$D$8)</f>
        <v>860.79871367149235</v>
      </c>
      <c r="AO33" s="906">
        <f t="shared" si="22"/>
        <v>27.663531710570378</v>
      </c>
      <c r="AP33" s="1072">
        <f t="shared" si="23"/>
        <v>18.442354473713586</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18.442354473713586</v>
      </c>
      <c r="BD33" s="1080">
        <f t="shared" si="33"/>
        <v>0</v>
      </c>
      <c r="BE33" s="301">
        <f t="shared" si="34"/>
        <v>61.677345356371418</v>
      </c>
      <c r="BF33" s="104">
        <v>0</v>
      </c>
      <c r="BG33" s="302">
        <f t="shared" si="35"/>
        <v>61.677345356371418</v>
      </c>
      <c r="BI33" s="300">
        <f t="shared" si="36"/>
        <v>43.234990882657833</v>
      </c>
      <c r="BJ33" s="301">
        <f t="shared" si="37"/>
        <v>18.442354473713586</v>
      </c>
      <c r="BK33" s="1080">
        <f t="shared" si="38"/>
        <v>0</v>
      </c>
      <c r="BL33" s="301">
        <f t="shared" si="39"/>
        <v>61.677345356371418</v>
      </c>
      <c r="BM33" s="104">
        <v>0</v>
      </c>
      <c r="BN33" s="302">
        <f t="shared" si="40"/>
        <v>61.677345356371418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2424.8300986485874</v>
      </c>
      <c r="Y34" s="908">
        <f>Parameters!S135</f>
        <v>0.71500000000000008</v>
      </c>
      <c r="Z34" s="908">
        <f t="shared" si="9"/>
        <v>0.4</v>
      </c>
      <c r="AA34" s="906">
        <f t="shared" si="10"/>
        <v>346.75070410674806</v>
      </c>
      <c r="AB34" s="906">
        <f t="shared" si="11"/>
        <v>346.75070410674806</v>
      </c>
      <c r="AC34" s="286">
        <f t="shared" si="12"/>
        <v>0</v>
      </c>
      <c r="AD34" s="906">
        <f t="shared" si="13"/>
        <v>1165.5677691234366</v>
      </c>
      <c r="AE34" s="906">
        <f t="shared" si="14"/>
        <v>41.981648654803777</v>
      </c>
      <c r="AF34" s="1072">
        <f t="shared" si="15"/>
        <v>27.987765769869185</v>
      </c>
      <c r="AG34" s="1450">
        <f t="shared" si="16"/>
        <v>0.13527885904981399</v>
      </c>
      <c r="AH34" s="914">
        <f>'Baseline data (from input)'!AS20*AG34</f>
        <v>2424.8300986485874</v>
      </c>
      <c r="AI34" s="908">
        <f>Parameters!S135</f>
        <v>0.71500000000000008</v>
      </c>
      <c r="AJ34" s="908">
        <f t="shared" si="17"/>
        <v>0.4</v>
      </c>
      <c r="AK34" s="906">
        <f t="shared" si="18"/>
        <v>346.75070410674806</v>
      </c>
      <c r="AL34" s="906">
        <f t="shared" si="19"/>
        <v>346.75070410674806</v>
      </c>
      <c r="AM34" s="286">
        <f t="shared" si="20"/>
        <v>0</v>
      </c>
      <c r="AN34" s="906">
        <f t="shared" si="21"/>
        <v>1165.5677691234366</v>
      </c>
      <c r="AO34" s="906">
        <f t="shared" si="22"/>
        <v>41.981648654803777</v>
      </c>
      <c r="AP34" s="1072">
        <f t="shared" si="23"/>
        <v>27.987765769869185</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27.987765769869185</v>
      </c>
      <c r="BD34" s="1080">
        <f t="shared" si="33"/>
        <v>0</v>
      </c>
      <c r="BE34" s="301">
        <f t="shared" si="34"/>
        <v>74.451152867237596</v>
      </c>
      <c r="BF34" s="104">
        <v>0</v>
      </c>
      <c r="BG34" s="302">
        <f t="shared" si="35"/>
        <v>74.451152867237596</v>
      </c>
      <c r="BI34" s="300">
        <f t="shared" si="36"/>
        <v>46.463387097368418</v>
      </c>
      <c r="BJ34" s="301">
        <f t="shared" si="37"/>
        <v>27.987765769869185</v>
      </c>
      <c r="BK34" s="1080">
        <f t="shared" si="38"/>
        <v>0</v>
      </c>
      <c r="BL34" s="301">
        <f t="shared" si="39"/>
        <v>74.451152867237596</v>
      </c>
      <c r="BM34" s="104">
        <v>0</v>
      </c>
      <c r="BN34" s="302">
        <f t="shared" si="40"/>
        <v>74.451152867237596</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2573.2966460499492</v>
      </c>
      <c r="Y35" s="908">
        <f>Parameters!S136</f>
        <v>0.71500000000000008</v>
      </c>
      <c r="Z35" s="908">
        <f t="shared" si="9"/>
        <v>0.4</v>
      </c>
      <c r="AA35" s="906">
        <f t="shared" si="10"/>
        <v>367.98142038514283</v>
      </c>
      <c r="AB35" s="906">
        <f t="shared" si="11"/>
        <v>367.98142038514283</v>
      </c>
      <c r="AC35" s="286">
        <f t="shared" si="12"/>
        <v>0</v>
      </c>
      <c r="AD35" s="906">
        <f t="shared" si="13"/>
        <v>1476.7037786250105</v>
      </c>
      <c r="AE35" s="906">
        <f t="shared" si="14"/>
        <v>56.845410883568903</v>
      </c>
      <c r="AF35" s="1072">
        <f t="shared" si="15"/>
        <v>37.896940589045933</v>
      </c>
      <c r="AG35" s="1450">
        <f t="shared" si="16"/>
        <v>0.13527885904981399</v>
      </c>
      <c r="AH35" s="914">
        <f>'Baseline data (from input)'!AS21*AG35</f>
        <v>2573.2966460499492</v>
      </c>
      <c r="AI35" s="908">
        <f>Parameters!S136</f>
        <v>0.71500000000000008</v>
      </c>
      <c r="AJ35" s="908">
        <f t="shared" si="17"/>
        <v>0.4</v>
      </c>
      <c r="AK35" s="906">
        <f t="shared" si="18"/>
        <v>367.98142038514283</v>
      </c>
      <c r="AL35" s="906">
        <f t="shared" si="19"/>
        <v>367.98142038514283</v>
      </c>
      <c r="AM35" s="286">
        <f t="shared" si="20"/>
        <v>0</v>
      </c>
      <c r="AN35" s="906">
        <f t="shared" si="21"/>
        <v>1476.7037786250105</v>
      </c>
      <c r="AO35" s="906">
        <f t="shared" si="22"/>
        <v>56.845410883568903</v>
      </c>
      <c r="AP35" s="1072">
        <f t="shared" si="23"/>
        <v>37.896940589045933</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37.896940589045933</v>
      </c>
      <c r="BD35" s="1080">
        <f t="shared" si="33"/>
        <v>0</v>
      </c>
      <c r="BE35" s="301">
        <f t="shared" si="34"/>
        <v>87.567741592263303</v>
      </c>
      <c r="BF35" s="104">
        <v>0</v>
      </c>
      <c r="BG35" s="302">
        <f t="shared" si="35"/>
        <v>87.567741592263303</v>
      </c>
      <c r="BI35" s="300">
        <f t="shared" si="36"/>
        <v>49.670801003217377</v>
      </c>
      <c r="BJ35" s="301">
        <f t="shared" si="37"/>
        <v>37.896940589045933</v>
      </c>
      <c r="BK35" s="1080">
        <f t="shared" si="38"/>
        <v>0</v>
      </c>
      <c r="BL35" s="301">
        <f t="shared" si="39"/>
        <v>87.567741592263303</v>
      </c>
      <c r="BM35" s="104">
        <v>0</v>
      </c>
      <c r="BN35" s="302">
        <f t="shared" si="40"/>
        <v>87.567741592263303</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2687.507483826018</v>
      </c>
      <c r="Y36" s="908">
        <f>Parameters!S137</f>
        <v>0.71500000000000008</v>
      </c>
      <c r="Z36" s="908">
        <f t="shared" si="9"/>
        <v>0.4</v>
      </c>
      <c r="AA36" s="906">
        <f t="shared" si="10"/>
        <v>384.3135701871206</v>
      </c>
      <c r="AB36" s="906">
        <f t="shared" si="11"/>
        <v>384.3135701871206</v>
      </c>
      <c r="AC36" s="286">
        <f t="shared" si="12"/>
        <v>0</v>
      </c>
      <c r="AD36" s="906">
        <f t="shared" si="13"/>
        <v>1788.9976556866191</v>
      </c>
      <c r="AE36" s="906">
        <f t="shared" si="14"/>
        <v>72.019693125511978</v>
      </c>
      <c r="AF36" s="1072">
        <f t="shared" si="15"/>
        <v>48.013128750341316</v>
      </c>
      <c r="AG36" s="1450">
        <f t="shared" si="16"/>
        <v>0.13527885904981399</v>
      </c>
      <c r="AH36" s="914">
        <f>'Baseline data (from input)'!AS22*AG36</f>
        <v>2687.507483826018</v>
      </c>
      <c r="AI36" s="908">
        <f>Parameters!S137</f>
        <v>0.71500000000000008</v>
      </c>
      <c r="AJ36" s="908">
        <f t="shared" si="17"/>
        <v>0.4</v>
      </c>
      <c r="AK36" s="906">
        <f t="shared" si="18"/>
        <v>384.3135701871206</v>
      </c>
      <c r="AL36" s="906">
        <f t="shared" si="19"/>
        <v>384.3135701871206</v>
      </c>
      <c r="AM36" s="286">
        <f t="shared" si="20"/>
        <v>0</v>
      </c>
      <c r="AN36" s="906">
        <f t="shared" si="21"/>
        <v>1788.9976556866191</v>
      </c>
      <c r="AO36" s="906">
        <f t="shared" si="22"/>
        <v>72.019693125511978</v>
      </c>
      <c r="AP36" s="1072">
        <f t="shared" si="23"/>
        <v>48.013128750341316</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48.013128750341316</v>
      </c>
      <c r="BD36" s="1080">
        <f t="shared" si="33"/>
        <v>0</v>
      </c>
      <c r="BE36" s="301">
        <f t="shared" si="34"/>
        <v>100.87138466982449</v>
      </c>
      <c r="BF36" s="104">
        <v>0</v>
      </c>
      <c r="BG36" s="302">
        <f t="shared" si="35"/>
        <v>100.87138466982449</v>
      </c>
      <c r="BI36" s="300">
        <f t="shared" si="36"/>
        <v>52.858255919483177</v>
      </c>
      <c r="BJ36" s="301">
        <f t="shared" si="37"/>
        <v>48.013128750341316</v>
      </c>
      <c r="BK36" s="1080">
        <f t="shared" si="38"/>
        <v>0</v>
      </c>
      <c r="BL36" s="301">
        <f t="shared" si="39"/>
        <v>100.87138466982449</v>
      </c>
      <c r="BM36" s="104">
        <v>0</v>
      </c>
      <c r="BN36" s="302">
        <f t="shared" si="40"/>
        <v>100.87138466982449</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2880.9160008196159</v>
      </c>
      <c r="Y37" s="908">
        <f>Parameters!S138</f>
        <v>0.71500000000000008</v>
      </c>
      <c r="Z37" s="908">
        <f t="shared" si="9"/>
        <v>0.4</v>
      </c>
      <c r="AA37" s="906">
        <f t="shared" si="10"/>
        <v>411.97098811720514</v>
      </c>
      <c r="AB37" s="906">
        <f t="shared" si="11"/>
        <v>411.97098811720514</v>
      </c>
      <c r="AC37" s="286">
        <f t="shared" si="12"/>
        <v>0</v>
      </c>
      <c r="AD37" s="906">
        <f t="shared" si="13"/>
        <v>2113.7181985691145</v>
      </c>
      <c r="AE37" s="906">
        <f t="shared" si="14"/>
        <v>87.250445234709886</v>
      </c>
      <c r="AF37" s="1072">
        <f t="shared" si="15"/>
        <v>58.166963489806591</v>
      </c>
      <c r="AG37" s="1450">
        <f t="shared" si="16"/>
        <v>0.13527885904981399</v>
      </c>
      <c r="AH37" s="914">
        <f>'Baseline data (from input)'!AS23*AG37</f>
        <v>2880.9160008196159</v>
      </c>
      <c r="AI37" s="908">
        <f>Parameters!S138</f>
        <v>0.71500000000000008</v>
      </c>
      <c r="AJ37" s="908">
        <f t="shared" si="17"/>
        <v>0.4</v>
      </c>
      <c r="AK37" s="906">
        <f t="shared" si="18"/>
        <v>411.97098811720514</v>
      </c>
      <c r="AL37" s="906">
        <f t="shared" si="19"/>
        <v>411.97098811720514</v>
      </c>
      <c r="AM37" s="286">
        <f t="shared" si="20"/>
        <v>0</v>
      </c>
      <c r="AN37" s="906">
        <f t="shared" si="21"/>
        <v>2113.7181985691145</v>
      </c>
      <c r="AO37" s="906">
        <f t="shared" si="22"/>
        <v>87.250445234709886</v>
      </c>
      <c r="AP37" s="1072">
        <f t="shared" si="23"/>
        <v>58.166963489806591</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58.166963489806591</v>
      </c>
      <c r="BD37" s="1080">
        <f t="shared" si="33"/>
        <v>0</v>
      </c>
      <c r="BE37" s="301">
        <f t="shared" si="34"/>
        <v>114.23349555420333</v>
      </c>
      <c r="BF37" s="104">
        <v>0</v>
      </c>
      <c r="BG37" s="302">
        <f t="shared" si="35"/>
        <v>114.23349555420333</v>
      </c>
      <c r="BI37" s="300">
        <f t="shared" si="36"/>
        <v>56.066532064396746</v>
      </c>
      <c r="BJ37" s="301">
        <f t="shared" si="37"/>
        <v>58.166963489806591</v>
      </c>
      <c r="BK37" s="1080">
        <f t="shared" si="38"/>
        <v>0</v>
      </c>
      <c r="BL37" s="301">
        <f t="shared" si="39"/>
        <v>114.23349555420333</v>
      </c>
      <c r="BM37" s="104">
        <v>0</v>
      </c>
      <c r="BN37" s="302">
        <f t="shared" si="40"/>
        <v>114.23349555420333</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3000.5732570513542</v>
      </c>
      <c r="Y38" s="908">
        <f>Parameters!S139</f>
        <v>0.71500000000000008</v>
      </c>
      <c r="Z38" s="908">
        <f t="shared" si="9"/>
        <v>0.4</v>
      </c>
      <c r="AA38" s="906">
        <f t="shared" si="10"/>
        <v>429.08197575834373</v>
      </c>
      <c r="AB38" s="906">
        <f t="shared" si="11"/>
        <v>429.08197575834373</v>
      </c>
      <c r="AC38" s="286">
        <f t="shared" si="12"/>
        <v>0</v>
      </c>
      <c r="AD38" s="906">
        <f t="shared" si="13"/>
        <v>2439.7129213399285</v>
      </c>
      <c r="AE38" s="906">
        <f t="shared" si="14"/>
        <v>103.08725298752977</v>
      </c>
      <c r="AF38" s="1072">
        <f t="shared" si="15"/>
        <v>68.724835325019839</v>
      </c>
      <c r="AG38" s="1450">
        <f t="shared" si="16"/>
        <v>0.13527885904981399</v>
      </c>
      <c r="AH38" s="914">
        <f>'Baseline data (from input)'!AS24*AG38</f>
        <v>3000.5732570513542</v>
      </c>
      <c r="AI38" s="908">
        <f>Parameters!S139</f>
        <v>0.71500000000000008</v>
      </c>
      <c r="AJ38" s="908">
        <f t="shared" si="17"/>
        <v>0.4</v>
      </c>
      <c r="AK38" s="906">
        <f t="shared" si="18"/>
        <v>429.08197575834373</v>
      </c>
      <c r="AL38" s="906">
        <f t="shared" si="19"/>
        <v>429.08197575834373</v>
      </c>
      <c r="AM38" s="286">
        <f t="shared" si="20"/>
        <v>0</v>
      </c>
      <c r="AN38" s="906">
        <f t="shared" si="21"/>
        <v>2439.7129213399285</v>
      </c>
      <c r="AO38" s="906">
        <f t="shared" si="22"/>
        <v>103.08725298752977</v>
      </c>
      <c r="AP38" s="1072">
        <f t="shared" si="23"/>
        <v>68.724835325019839</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68.724835325019839</v>
      </c>
      <c r="BD38" s="1080">
        <f t="shared" si="33"/>
        <v>0</v>
      </c>
      <c r="BE38" s="301">
        <f t="shared" si="34"/>
        <v>128.02131193052611</v>
      </c>
      <c r="BF38" s="104">
        <v>0</v>
      </c>
      <c r="BG38" s="302">
        <f t="shared" si="35"/>
        <v>128.02131193052611</v>
      </c>
      <c r="BI38" s="300">
        <f t="shared" si="36"/>
        <v>59.296476605506278</v>
      </c>
      <c r="BJ38" s="301">
        <f t="shared" si="37"/>
        <v>68.724835325019839</v>
      </c>
      <c r="BK38" s="1080">
        <f t="shared" si="38"/>
        <v>0</v>
      </c>
      <c r="BL38" s="301">
        <f t="shared" si="39"/>
        <v>128.02131193052611</v>
      </c>
      <c r="BM38" s="104">
        <v>0</v>
      </c>
      <c r="BN38" s="302">
        <f t="shared" si="40"/>
        <v>128.02131193052611</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3142.0752091528507</v>
      </c>
      <c r="Y39" s="908">
        <f>Parameters!S140</f>
        <v>0.71500000000000008</v>
      </c>
      <c r="Z39" s="908">
        <f t="shared" si="9"/>
        <v>0.4</v>
      </c>
      <c r="AA39" s="906">
        <f t="shared" si="10"/>
        <v>449.31675490885772</v>
      </c>
      <c r="AB39" s="906">
        <f t="shared" si="11"/>
        <v>449.31675490885772</v>
      </c>
      <c r="AC39" s="286">
        <f t="shared" si="12"/>
        <v>0</v>
      </c>
      <c r="AD39" s="906">
        <f t="shared" si="13"/>
        <v>2770.0434730219936</v>
      </c>
      <c r="AE39" s="906">
        <f t="shared" si="14"/>
        <v>118.98620322679255</v>
      </c>
      <c r="AF39" s="1072">
        <f t="shared" si="15"/>
        <v>79.324135484528369</v>
      </c>
      <c r="AG39" s="1450">
        <f t="shared" si="16"/>
        <v>0.13527885904981399</v>
      </c>
      <c r="AH39" s="914">
        <f>'Baseline data (from input)'!AS25*AG39</f>
        <v>3142.0752091528507</v>
      </c>
      <c r="AI39" s="908">
        <f>Parameters!S140</f>
        <v>0.71500000000000008</v>
      </c>
      <c r="AJ39" s="908">
        <f t="shared" si="17"/>
        <v>0.4</v>
      </c>
      <c r="AK39" s="906">
        <f t="shared" si="18"/>
        <v>449.31675490885772</v>
      </c>
      <c r="AL39" s="906">
        <f t="shared" si="19"/>
        <v>449.31675490885772</v>
      </c>
      <c r="AM39" s="286">
        <f t="shared" si="20"/>
        <v>0</v>
      </c>
      <c r="AN39" s="906">
        <f t="shared" si="21"/>
        <v>2770.0434730219936</v>
      </c>
      <c r="AO39" s="906">
        <f t="shared" si="22"/>
        <v>118.98620322679255</v>
      </c>
      <c r="AP39" s="1072">
        <f t="shared" si="23"/>
        <v>79.324135484528369</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79.324135484528369</v>
      </c>
      <c r="BD39" s="1080">
        <f t="shared" si="33"/>
        <v>0</v>
      </c>
      <c r="BE39" s="301">
        <f t="shared" si="34"/>
        <v>141.87246461898354</v>
      </c>
      <c r="BF39" s="104">
        <v>0</v>
      </c>
      <c r="BG39" s="302">
        <f t="shared" si="35"/>
        <v>141.87246461898354</v>
      </c>
      <c r="BI39" s="300">
        <f t="shared" si="36"/>
        <v>62.548329134455173</v>
      </c>
      <c r="BJ39" s="301">
        <f t="shared" si="37"/>
        <v>79.324135484528369</v>
      </c>
      <c r="BK39" s="1080">
        <f t="shared" si="38"/>
        <v>0</v>
      </c>
      <c r="BL39" s="301">
        <f t="shared" si="39"/>
        <v>141.87246461898354</v>
      </c>
      <c r="BM39" s="104">
        <v>0</v>
      </c>
      <c r="BN39" s="302">
        <f t="shared" si="40"/>
        <v>141.87246461898354</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3306.9924979579037</v>
      </c>
      <c r="Y40" s="908">
        <f>Parameters!S141</f>
        <v>0.71500000000000008</v>
      </c>
      <c r="Z40" s="908">
        <f t="shared" si="9"/>
        <v>0.4</v>
      </c>
      <c r="AA40" s="906">
        <f t="shared" si="10"/>
        <v>472.89992720798028</v>
      </c>
      <c r="AB40" s="906">
        <f t="shared" si="11"/>
        <v>472.89992720798028</v>
      </c>
      <c r="AC40" s="286">
        <f t="shared" si="12"/>
        <v>0</v>
      </c>
      <c r="AD40" s="906">
        <f t="shared" si="13"/>
        <v>3107.8467858926506</v>
      </c>
      <c r="AE40" s="906">
        <f t="shared" si="14"/>
        <v>135.0966143373235</v>
      </c>
      <c r="AF40" s="1072">
        <f t="shared" si="15"/>
        <v>90.064409558215672</v>
      </c>
      <c r="AG40" s="1450">
        <f t="shared" si="16"/>
        <v>0.13527885904981399</v>
      </c>
      <c r="AH40" s="914">
        <f>'Baseline data (from input)'!AS26*AG40</f>
        <v>3306.9924979579037</v>
      </c>
      <c r="AI40" s="908">
        <f>Parameters!S141</f>
        <v>0.71500000000000008</v>
      </c>
      <c r="AJ40" s="908">
        <f t="shared" si="17"/>
        <v>0.4</v>
      </c>
      <c r="AK40" s="906">
        <f t="shared" si="18"/>
        <v>472.89992720798028</v>
      </c>
      <c r="AL40" s="906">
        <f t="shared" si="19"/>
        <v>472.89992720798028</v>
      </c>
      <c r="AM40" s="286">
        <f t="shared" si="20"/>
        <v>0</v>
      </c>
      <c r="AN40" s="906">
        <f t="shared" si="21"/>
        <v>3107.8467858926506</v>
      </c>
      <c r="AO40" s="906">
        <f t="shared" si="22"/>
        <v>135.0966143373235</v>
      </c>
      <c r="AP40" s="1072">
        <f t="shared" si="23"/>
        <v>90.064409558215672</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90.064409558215672</v>
      </c>
      <c r="BD40" s="1080">
        <f t="shared" si="33"/>
        <v>0</v>
      </c>
      <c r="BE40" s="301">
        <f t="shared" si="34"/>
        <v>155.88672711608018</v>
      </c>
      <c r="BF40" s="104">
        <v>0</v>
      </c>
      <c r="BG40" s="302">
        <f t="shared" si="35"/>
        <v>155.88672711608018</v>
      </c>
      <c r="BI40" s="300">
        <f t="shared" si="36"/>
        <v>65.822317557864508</v>
      </c>
      <c r="BJ40" s="301">
        <f t="shared" si="37"/>
        <v>90.064409558215672</v>
      </c>
      <c r="BK40" s="1080">
        <f t="shared" si="38"/>
        <v>0</v>
      </c>
      <c r="BL40" s="301">
        <f t="shared" si="39"/>
        <v>155.88672711608018</v>
      </c>
      <c r="BM40" s="104">
        <v>0</v>
      </c>
      <c r="BN40" s="302">
        <f t="shared" si="40"/>
        <v>155.88672711608018</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3448.4977290347711</v>
      </c>
      <c r="Y41" s="908">
        <f>Parameters!S142</f>
        <v>0.71500000000000008</v>
      </c>
      <c r="Z41" s="908">
        <f t="shared" si="9"/>
        <v>0.4</v>
      </c>
      <c r="AA41" s="906">
        <f t="shared" si="10"/>
        <v>493.13517525197233</v>
      </c>
      <c r="AB41" s="906">
        <f t="shared" si="11"/>
        <v>493.13517525197233</v>
      </c>
      <c r="AC41" s="286">
        <f t="shared" si="12"/>
        <v>0</v>
      </c>
      <c r="AD41" s="906">
        <f t="shared" si="13"/>
        <v>3449.4104848330321</v>
      </c>
      <c r="AE41" s="906">
        <f t="shared" si="14"/>
        <v>151.5714763115908</v>
      </c>
      <c r="AF41" s="1072">
        <f t="shared" si="15"/>
        <v>101.04765087439387</v>
      </c>
      <c r="AG41" s="1450">
        <f t="shared" si="16"/>
        <v>0.13527885904981399</v>
      </c>
      <c r="AH41" s="914">
        <f>'Baseline data (from input)'!AS27*AG41</f>
        <v>3448.4977290347711</v>
      </c>
      <c r="AI41" s="908">
        <f>Parameters!S142</f>
        <v>0.71500000000000008</v>
      </c>
      <c r="AJ41" s="908">
        <f t="shared" si="17"/>
        <v>0.4</v>
      </c>
      <c r="AK41" s="906">
        <f t="shared" si="18"/>
        <v>493.13517525197233</v>
      </c>
      <c r="AL41" s="906">
        <f t="shared" si="19"/>
        <v>493.13517525197233</v>
      </c>
      <c r="AM41" s="286">
        <f t="shared" si="20"/>
        <v>0</v>
      </c>
      <c r="AN41" s="906">
        <f t="shared" si="21"/>
        <v>3449.4104848330321</v>
      </c>
      <c r="AO41" s="906">
        <f t="shared" si="22"/>
        <v>151.5714763115908</v>
      </c>
      <c r="AP41" s="1072">
        <f t="shared" si="23"/>
        <v>101.04765087439387</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101.04765087439387</v>
      </c>
      <c r="BD41" s="1080">
        <f t="shared" si="33"/>
        <v>0</v>
      </c>
      <c r="BE41" s="301">
        <f t="shared" si="34"/>
        <v>170.16630954161215</v>
      </c>
      <c r="BF41" s="104">
        <v>0</v>
      </c>
      <c r="BG41" s="302">
        <f t="shared" si="35"/>
        <v>170.16630954161215</v>
      </c>
      <c r="BI41" s="300">
        <f t="shared" si="36"/>
        <v>69.118658667218284</v>
      </c>
      <c r="BJ41" s="301">
        <f t="shared" si="37"/>
        <v>101.04765087439387</v>
      </c>
      <c r="BK41" s="1080">
        <f t="shared" si="38"/>
        <v>0</v>
      </c>
      <c r="BL41" s="301">
        <f t="shared" si="39"/>
        <v>170.16630954161215</v>
      </c>
      <c r="BM41" s="104">
        <v>0</v>
      </c>
      <c r="BN41" s="302">
        <f t="shared" si="40"/>
        <v>170.16630954161215</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3505.5621604395847</v>
      </c>
      <c r="Y42" s="908">
        <f>Parameters!S143</f>
        <v>0.71500000000000008</v>
      </c>
      <c r="Z42" s="908">
        <f t="shared" si="9"/>
        <v>0.4</v>
      </c>
      <c r="AA42" s="906">
        <f t="shared" si="10"/>
        <v>501.29538894286071</v>
      </c>
      <c r="AB42" s="906">
        <f t="shared" si="11"/>
        <v>501.29538894286071</v>
      </c>
      <c r="AC42" s="286">
        <f t="shared" si="12"/>
        <v>0</v>
      </c>
      <c r="AD42" s="906">
        <f t="shared" si="13"/>
        <v>3782.4761392973151</v>
      </c>
      <c r="AE42" s="906">
        <f t="shared" si="14"/>
        <v>168.22973447857805</v>
      </c>
      <c r="AF42" s="1072">
        <f t="shared" si="15"/>
        <v>112.15315631905203</v>
      </c>
      <c r="AG42" s="1450">
        <f t="shared" si="16"/>
        <v>0.13527885904981399</v>
      </c>
      <c r="AH42" s="914">
        <f>'Baseline data (from input)'!AS28*AG42</f>
        <v>3505.5621604395847</v>
      </c>
      <c r="AI42" s="908">
        <f>Parameters!S143</f>
        <v>0.71500000000000008</v>
      </c>
      <c r="AJ42" s="908">
        <f t="shared" si="17"/>
        <v>0.4</v>
      </c>
      <c r="AK42" s="906">
        <f t="shared" si="18"/>
        <v>501.29538894286071</v>
      </c>
      <c r="AL42" s="906">
        <f t="shared" si="19"/>
        <v>501.29538894286071</v>
      </c>
      <c r="AM42" s="286">
        <f t="shared" si="20"/>
        <v>0</v>
      </c>
      <c r="AN42" s="906">
        <f t="shared" si="21"/>
        <v>3782.4761392973151</v>
      </c>
      <c r="AO42" s="906">
        <f t="shared" si="22"/>
        <v>168.22973447857805</v>
      </c>
      <c r="AP42" s="1072">
        <f t="shared" si="23"/>
        <v>112.15315631905203</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112.15315631905203</v>
      </c>
      <c r="BD42" s="1080">
        <f t="shared" si="33"/>
        <v>0</v>
      </c>
      <c r="BE42" s="301">
        <f t="shared" si="34"/>
        <v>191.51637650323354</v>
      </c>
      <c r="BF42" s="104">
        <v>0</v>
      </c>
      <c r="BG42" s="302">
        <f t="shared" si="35"/>
        <v>191.51637650323354</v>
      </c>
      <c r="BI42" s="300">
        <f t="shared" si="36"/>
        <v>79.363220184181515</v>
      </c>
      <c r="BJ42" s="301">
        <f t="shared" si="37"/>
        <v>112.15315631905203</v>
      </c>
      <c r="BK42" s="1080">
        <f t="shared" si="38"/>
        <v>0</v>
      </c>
      <c r="BL42" s="301">
        <f t="shared" si="39"/>
        <v>191.51637650323354</v>
      </c>
      <c r="BM42" s="104">
        <v>0</v>
      </c>
      <c r="BN42" s="302">
        <f t="shared" si="40"/>
        <v>191.51637650323354</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3665.8363856781266</v>
      </c>
      <c r="Y43" s="908">
        <f>Parameters!S144</f>
        <v>0.71500000000000008</v>
      </c>
      <c r="Z43" s="908">
        <f t="shared" si="9"/>
        <v>0.4</v>
      </c>
      <c r="AA43" s="906">
        <f t="shared" si="10"/>
        <v>524.21460315197214</v>
      </c>
      <c r="AB43" s="906">
        <f t="shared" si="11"/>
        <v>524.21460315197214</v>
      </c>
      <c r="AC43" s="286">
        <f t="shared" si="12"/>
        <v>0</v>
      </c>
      <c r="AD43" s="906">
        <f t="shared" si="13"/>
        <v>4122.2172043234395</v>
      </c>
      <c r="AE43" s="906">
        <f t="shared" si="14"/>
        <v>184.47353812584748</v>
      </c>
      <c r="AF43" s="1072">
        <f t="shared" si="15"/>
        <v>122.98235875056498</v>
      </c>
      <c r="AG43" s="1450">
        <f t="shared" si="16"/>
        <v>0.13527885904981399</v>
      </c>
      <c r="AH43" s="914">
        <f>'Baseline data (from input)'!AS29*AG43</f>
        <v>3665.8363856781266</v>
      </c>
      <c r="AI43" s="908">
        <f>Parameters!S144</f>
        <v>0.71500000000000008</v>
      </c>
      <c r="AJ43" s="908">
        <f t="shared" si="17"/>
        <v>0.4</v>
      </c>
      <c r="AK43" s="906">
        <f t="shared" si="18"/>
        <v>524.21460315197214</v>
      </c>
      <c r="AL43" s="906">
        <f t="shared" si="19"/>
        <v>524.21460315197214</v>
      </c>
      <c r="AM43" s="286">
        <f t="shared" si="20"/>
        <v>0</v>
      </c>
      <c r="AN43" s="906">
        <f t="shared" si="21"/>
        <v>4122.2172043234395</v>
      </c>
      <c r="AO43" s="906">
        <f t="shared" si="22"/>
        <v>184.47353812584748</v>
      </c>
      <c r="AP43" s="1072">
        <f t="shared" si="23"/>
        <v>122.98235875056498</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122.98235875056498</v>
      </c>
      <c r="BD43" s="1080">
        <f t="shared" si="33"/>
        <v>0</v>
      </c>
      <c r="BE43" s="301">
        <f t="shared" si="34"/>
        <v>212.40616659428576</v>
      </c>
      <c r="BF43" s="104">
        <v>0</v>
      </c>
      <c r="BG43" s="302">
        <f t="shared" si="35"/>
        <v>212.40616659428576</v>
      </c>
      <c r="BI43" s="300">
        <f t="shared" si="36"/>
        <v>89.42380784372078</v>
      </c>
      <c r="BJ43" s="301">
        <f t="shared" si="37"/>
        <v>122.98235875056498</v>
      </c>
      <c r="BK43" s="1080">
        <f t="shared" si="38"/>
        <v>0</v>
      </c>
      <c r="BL43" s="301">
        <f t="shared" si="39"/>
        <v>212.40616659428576</v>
      </c>
      <c r="BM43" s="104">
        <v>0</v>
      </c>
      <c r="BN43" s="302">
        <f t="shared" si="40"/>
        <v>212.40616659428576</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3889.8576436580711</v>
      </c>
      <c r="Y44" s="908">
        <f>Parameters!S145</f>
        <v>0.71500000000000008</v>
      </c>
      <c r="Z44" s="908">
        <f t="shared" si="9"/>
        <v>0.4</v>
      </c>
      <c r="AA44" s="906">
        <f t="shared" si="10"/>
        <v>556.24964304310424</v>
      </c>
      <c r="AB44" s="906">
        <f t="shared" si="11"/>
        <v>556.24964304310424</v>
      </c>
      <c r="AC44" s="286">
        <f t="shared" si="12"/>
        <v>0</v>
      </c>
      <c r="AD44" s="906">
        <f t="shared" si="13"/>
        <v>4477.4239419786318</v>
      </c>
      <c r="AE44" s="906">
        <f t="shared" si="14"/>
        <v>201.0429053879119</v>
      </c>
      <c r="AF44" s="1072">
        <f t="shared" si="15"/>
        <v>134.02860359194128</v>
      </c>
      <c r="AG44" s="1450">
        <f t="shared" si="16"/>
        <v>0.13527885904981399</v>
      </c>
      <c r="AH44" s="914">
        <f>'Baseline data (from input)'!AS30*AG44</f>
        <v>3889.8576436580711</v>
      </c>
      <c r="AI44" s="908">
        <f>Parameters!S145</f>
        <v>0.71500000000000008</v>
      </c>
      <c r="AJ44" s="908">
        <f t="shared" si="17"/>
        <v>0.4</v>
      </c>
      <c r="AK44" s="906">
        <f t="shared" si="18"/>
        <v>556.24964304310424</v>
      </c>
      <c r="AL44" s="906">
        <f t="shared" si="19"/>
        <v>556.24964304310424</v>
      </c>
      <c r="AM44" s="286">
        <f t="shared" si="20"/>
        <v>0</v>
      </c>
      <c r="AN44" s="906">
        <f t="shared" si="21"/>
        <v>4477.4239419786318</v>
      </c>
      <c r="AO44" s="906">
        <f t="shared" si="22"/>
        <v>201.0429053879119</v>
      </c>
      <c r="AP44" s="1072">
        <f t="shared" si="23"/>
        <v>134.02860359194128</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134.02860359194128</v>
      </c>
      <c r="BD44" s="1080">
        <f t="shared" si="33"/>
        <v>0</v>
      </c>
      <c r="BE44" s="301">
        <f t="shared" si="34"/>
        <v>233.34161216818646</v>
      </c>
      <c r="BF44" s="104">
        <v>0</v>
      </c>
      <c r="BG44" s="302">
        <f t="shared" si="35"/>
        <v>233.34161216818646</v>
      </c>
      <c r="BI44" s="300">
        <f t="shared" si="36"/>
        <v>99.313008576245181</v>
      </c>
      <c r="BJ44" s="301">
        <f t="shared" si="37"/>
        <v>134.02860359194128</v>
      </c>
      <c r="BK44" s="1080">
        <f t="shared" si="38"/>
        <v>0</v>
      </c>
      <c r="BL44" s="301">
        <f t="shared" si="39"/>
        <v>233.34161216818646</v>
      </c>
      <c r="BM44" s="104">
        <v>0</v>
      </c>
      <c r="BN44" s="302">
        <f t="shared" si="40"/>
        <v>233.34161216818646</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3955.808164165368</v>
      </c>
      <c r="Y45" s="908">
        <f>Parameters!S146</f>
        <v>0.71500000000000008</v>
      </c>
      <c r="Z45" s="908">
        <f t="shared" si="9"/>
        <v>0.4</v>
      </c>
      <c r="AA45" s="906">
        <f t="shared" si="10"/>
        <v>565.68056747564776</v>
      </c>
      <c r="AB45" s="906">
        <f t="shared" si="11"/>
        <v>565.68056747564776</v>
      </c>
      <c r="AC45" s="286">
        <f t="shared" si="12"/>
        <v>0</v>
      </c>
      <c r="AD45" s="906">
        <f t="shared" si="13"/>
        <v>4824.7379670497003</v>
      </c>
      <c r="AE45" s="906">
        <f t="shared" si="14"/>
        <v>218.36654240457952</v>
      </c>
      <c r="AF45" s="1072">
        <f t="shared" si="15"/>
        <v>145.57769493638634</v>
      </c>
      <c r="AG45" s="1450">
        <f t="shared" si="16"/>
        <v>0.13527885904981399</v>
      </c>
      <c r="AH45" s="914">
        <f>'Baseline data (from input)'!AS31*AG45</f>
        <v>3955.808164165368</v>
      </c>
      <c r="AI45" s="908">
        <f>Parameters!S146</f>
        <v>0.71500000000000008</v>
      </c>
      <c r="AJ45" s="908">
        <f t="shared" si="17"/>
        <v>0.4</v>
      </c>
      <c r="AK45" s="906">
        <f t="shared" si="18"/>
        <v>565.68056747564776</v>
      </c>
      <c r="AL45" s="906">
        <f t="shared" si="19"/>
        <v>565.68056747564776</v>
      </c>
      <c r="AM45" s="286">
        <f t="shared" si="20"/>
        <v>0</v>
      </c>
      <c r="AN45" s="906">
        <f t="shared" si="21"/>
        <v>4824.7379670497003</v>
      </c>
      <c r="AO45" s="906">
        <f t="shared" si="22"/>
        <v>218.36654240457952</v>
      </c>
      <c r="AP45" s="1072">
        <f t="shared" si="23"/>
        <v>145.57769493638634</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145.57769493638634</v>
      </c>
      <c r="BD45" s="1080">
        <f t="shared" si="33"/>
        <v>0</v>
      </c>
      <c r="BE45" s="301">
        <f t="shared" si="34"/>
        <v>254.61928557020838</v>
      </c>
      <c r="BF45" s="104">
        <v>0</v>
      </c>
      <c r="BG45" s="302">
        <f t="shared" si="35"/>
        <v>254.61928557020838</v>
      </c>
      <c r="BI45" s="300">
        <f t="shared" si="36"/>
        <v>109.04159063382205</v>
      </c>
      <c r="BJ45" s="301">
        <f t="shared" si="37"/>
        <v>145.57769493638634</v>
      </c>
      <c r="BK45" s="1080">
        <f t="shared" si="38"/>
        <v>0</v>
      </c>
      <c r="BL45" s="301">
        <f t="shared" si="39"/>
        <v>254.61928557020838</v>
      </c>
      <c r="BM45" s="104">
        <v>0</v>
      </c>
      <c r="BN45" s="302">
        <f t="shared" si="40"/>
        <v>254.61928557020838</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4044.8100524193878</v>
      </c>
      <c r="Y46" s="908">
        <f>Parameters!S147</f>
        <v>0.71500000000000008</v>
      </c>
      <c r="Z46" s="908">
        <f t="shared" si="9"/>
        <v>0.4</v>
      </c>
      <c r="AA46" s="906">
        <f t="shared" si="10"/>
        <v>578.40783749597256</v>
      </c>
      <c r="AB46" s="906">
        <f t="shared" si="11"/>
        <v>578.40783749597256</v>
      </c>
      <c r="AC46" s="286">
        <f t="shared" si="12"/>
        <v>0</v>
      </c>
      <c r="AD46" s="906">
        <f t="shared" si="13"/>
        <v>5167.8405572594038</v>
      </c>
      <c r="AE46" s="906">
        <f t="shared" si="14"/>
        <v>235.30524728626898</v>
      </c>
      <c r="AF46" s="1072">
        <f t="shared" si="15"/>
        <v>156.87016485751266</v>
      </c>
      <c r="AG46" s="1450">
        <f t="shared" si="16"/>
        <v>0.13527885904981399</v>
      </c>
      <c r="AH46" s="914">
        <f>'Baseline data (from input)'!AS32*AG46</f>
        <v>4044.8100524193878</v>
      </c>
      <c r="AI46" s="908">
        <f>Parameters!S147</f>
        <v>0.71500000000000008</v>
      </c>
      <c r="AJ46" s="908">
        <f t="shared" si="17"/>
        <v>0.4</v>
      </c>
      <c r="AK46" s="906">
        <f t="shared" si="18"/>
        <v>578.40783749597256</v>
      </c>
      <c r="AL46" s="906">
        <f t="shared" si="19"/>
        <v>578.40783749597256</v>
      </c>
      <c r="AM46" s="286">
        <f t="shared" si="20"/>
        <v>0</v>
      </c>
      <c r="AN46" s="906">
        <f t="shared" si="21"/>
        <v>5167.8405572594038</v>
      </c>
      <c r="AO46" s="906">
        <f t="shared" si="22"/>
        <v>235.30524728626898</v>
      </c>
      <c r="AP46" s="1072">
        <f t="shared" si="23"/>
        <v>156.87016485751266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156.87016485751266</v>
      </c>
      <c r="BD46" s="1080">
        <f t="shared" si="33"/>
        <v>0</v>
      </c>
      <c r="BE46" s="301">
        <f t="shared" si="34"/>
        <v>275.48996195218098</v>
      </c>
      <c r="BF46" s="104">
        <v>0</v>
      </c>
      <c r="BG46" s="302">
        <f t="shared" si="35"/>
        <v>275.48996195218098</v>
      </c>
      <c r="BI46" s="300">
        <f t="shared" si="36"/>
        <v>118.6197970946683</v>
      </c>
      <c r="BJ46" s="301">
        <f t="shared" si="37"/>
        <v>156.87016485751266</v>
      </c>
      <c r="BK46" s="1080">
        <f t="shared" si="38"/>
        <v>0</v>
      </c>
      <c r="BL46" s="301">
        <f t="shared" si="39"/>
        <v>275.48996195218098</v>
      </c>
      <c r="BM46" s="104">
        <v>0</v>
      </c>
      <c r="BN46" s="302">
        <f t="shared" si="40"/>
        <v>275.48996195218098</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4041.0064127911078</v>
      </c>
      <c r="Y47" s="908">
        <f>Parameters!S148</f>
        <v>0.71500000000000008</v>
      </c>
      <c r="Z47" s="908">
        <f t="shared" si="9"/>
        <v>0.4</v>
      </c>
      <c r="AA47" s="906">
        <f t="shared" si="10"/>
        <v>577.86391702912852</v>
      </c>
      <c r="AB47" s="906">
        <f t="shared" si="11"/>
        <v>577.86391702912852</v>
      </c>
      <c r="AC47" s="286">
        <f t="shared" si="12"/>
        <v>0</v>
      </c>
      <c r="AD47" s="906">
        <f t="shared" si="13"/>
        <v>5493.6659162224405</v>
      </c>
      <c r="AE47" s="906">
        <f t="shared" si="14"/>
        <v>252.03855806609189</v>
      </c>
      <c r="AF47" s="1072">
        <f t="shared" si="15"/>
        <v>168.02570537739459</v>
      </c>
      <c r="AG47" s="1450">
        <f t="shared" si="16"/>
        <v>0.13527885904981399</v>
      </c>
      <c r="AH47" s="914">
        <f>'Baseline data (from input)'!AS33*AG47</f>
        <v>4041.0064127911078</v>
      </c>
      <c r="AI47" s="908">
        <f>Parameters!S148</f>
        <v>0.71500000000000008</v>
      </c>
      <c r="AJ47" s="908">
        <f t="shared" si="17"/>
        <v>0.4</v>
      </c>
      <c r="AK47" s="906">
        <f t="shared" si="18"/>
        <v>577.86391702912852</v>
      </c>
      <c r="AL47" s="906">
        <f t="shared" si="19"/>
        <v>577.86391702912852</v>
      </c>
      <c r="AM47" s="286">
        <f t="shared" si="20"/>
        <v>0</v>
      </c>
      <c r="AN47" s="906">
        <f t="shared" si="21"/>
        <v>5493.6659162224405</v>
      </c>
      <c r="AO47" s="906">
        <f t="shared" si="22"/>
        <v>252.03855806609189</v>
      </c>
      <c r="AP47" s="1072">
        <f t="shared" si="23"/>
        <v>168.02570537739459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168.02570537739459</v>
      </c>
      <c r="BD47" s="1080">
        <f t="shared" si="33"/>
        <v>0</v>
      </c>
      <c r="BE47" s="301">
        <f t="shared" si="34"/>
        <v>296.08187204707406</v>
      </c>
      <c r="BF47" s="104">
        <v>0</v>
      </c>
      <c r="BG47" s="302">
        <f t="shared" si="35"/>
        <v>296.08187204707406</v>
      </c>
      <c r="BI47" s="300">
        <f t="shared" si="36"/>
        <v>128.05616666967944</v>
      </c>
      <c r="BJ47" s="301">
        <f t="shared" si="37"/>
        <v>168.02570537739459</v>
      </c>
      <c r="BK47" s="1080">
        <f t="shared" si="38"/>
        <v>0</v>
      </c>
      <c r="BL47" s="301">
        <f t="shared" si="39"/>
        <v>296.08187204707406</v>
      </c>
      <c r="BM47" s="104">
        <v>0</v>
      </c>
      <c r="BN47" s="302">
        <f t="shared" si="40"/>
        <v>296.08187204707406</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4162.8245298238962</v>
      </c>
      <c r="Y48" s="908">
        <f>Parameters!S149</f>
        <v>0.71500000000000008</v>
      </c>
      <c r="Z48" s="908">
        <f t="shared" si="9"/>
        <v>0.4</v>
      </c>
      <c r="AA48" s="906">
        <f t="shared" si="10"/>
        <v>595.28390776481729</v>
      </c>
      <c r="AB48" s="906">
        <f t="shared" si="11"/>
        <v>595.28390776481729</v>
      </c>
      <c r="AC48" s="286">
        <f t="shared" si="12"/>
        <v>0</v>
      </c>
      <c r="AD48" s="906">
        <f t="shared" si="13"/>
        <v>5821.0205756522773</v>
      </c>
      <c r="AE48" s="906">
        <f t="shared" si="14"/>
        <v>267.92924833498063</v>
      </c>
      <c r="AF48" s="1072">
        <f t="shared" si="15"/>
        <v>178.61949888998709</v>
      </c>
      <c r="AG48" s="1450">
        <f t="shared" si="16"/>
        <v>0.13527885904981399</v>
      </c>
      <c r="AH48" s="914">
        <f>'Baseline data (from input)'!AS34*AG48</f>
        <v>4162.8245298238962</v>
      </c>
      <c r="AI48" s="908">
        <f>Parameters!S149</f>
        <v>0.71500000000000008</v>
      </c>
      <c r="AJ48" s="908">
        <f t="shared" si="17"/>
        <v>0.4</v>
      </c>
      <c r="AK48" s="906">
        <f t="shared" si="18"/>
        <v>595.28390776481729</v>
      </c>
      <c r="AL48" s="906">
        <f t="shared" si="19"/>
        <v>595.28390776481729</v>
      </c>
      <c r="AM48" s="286">
        <f t="shared" si="20"/>
        <v>0</v>
      </c>
      <c r="AN48" s="906">
        <f t="shared" si="21"/>
        <v>5821.0205756522773</v>
      </c>
      <c r="AO48" s="906">
        <f t="shared" si="22"/>
        <v>267.92924833498063</v>
      </c>
      <c r="AP48" s="1072">
        <f t="shared" si="23"/>
        <v>178.61949888998709</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178.61949888998709</v>
      </c>
      <c r="BD48" s="1080">
        <f t="shared" si="33"/>
        <v>0</v>
      </c>
      <c r="BE48" s="301">
        <f t="shared" si="34"/>
        <v>315.97591090888989</v>
      </c>
      <c r="BF48" s="104">
        <v>0</v>
      </c>
      <c r="BG48" s="302">
        <f t="shared" si="35"/>
        <v>315.97591090888989</v>
      </c>
      <c r="BI48" s="300">
        <f t="shared" si="36"/>
        <v>137.35641201890277</v>
      </c>
      <c r="BJ48" s="301">
        <f t="shared" si="37"/>
        <v>178.61949888998709</v>
      </c>
      <c r="BK48" s="1080">
        <f t="shared" si="38"/>
        <v>0</v>
      </c>
      <c r="BL48" s="301">
        <f t="shared" si="39"/>
        <v>315.97591090888989</v>
      </c>
      <c r="BM48" s="104">
        <v>0</v>
      </c>
      <c r="BN48" s="302">
        <f t="shared" si="40"/>
        <v>315.97591090888989</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4320.6165523137406</v>
      </c>
      <c r="Y49" s="908">
        <f>Parameters!S150</f>
        <v>0.71500000000000008</v>
      </c>
      <c r="Z49" s="908">
        <f t="shared" si="9"/>
        <v>0.4</v>
      </c>
      <c r="AA49" s="906">
        <f t="shared" si="10"/>
        <v>617.84816698086502</v>
      </c>
      <c r="AB49" s="906">
        <f t="shared" si="11"/>
        <v>617.84816698086502</v>
      </c>
      <c r="AC49" s="286">
        <f t="shared" si="12"/>
        <v>0</v>
      </c>
      <c r="AD49" s="906">
        <f t="shared" si="13"/>
        <v>6154.9742191653959</v>
      </c>
      <c r="AE49" s="906">
        <f t="shared" si="14"/>
        <v>283.89452346774658</v>
      </c>
      <c r="AF49" s="1072">
        <f t="shared" si="15"/>
        <v>189.26301564516439</v>
      </c>
      <c r="AG49" s="1450">
        <f t="shared" si="16"/>
        <v>0.13527885904981399</v>
      </c>
      <c r="AH49" s="914">
        <f>'Baseline data (from input)'!AS35*AG49</f>
        <v>4320.6165523137406</v>
      </c>
      <c r="AI49" s="908">
        <f>Parameters!S150</f>
        <v>0.71500000000000008</v>
      </c>
      <c r="AJ49" s="908">
        <f t="shared" si="17"/>
        <v>0.4</v>
      </c>
      <c r="AK49" s="906">
        <f t="shared" si="18"/>
        <v>617.84816698086502</v>
      </c>
      <c r="AL49" s="906">
        <f t="shared" si="19"/>
        <v>617.84816698086502</v>
      </c>
      <c r="AM49" s="286">
        <f t="shared" si="20"/>
        <v>0</v>
      </c>
      <c r="AN49" s="906">
        <f t="shared" si="21"/>
        <v>6154.9742191653959</v>
      </c>
      <c r="AO49" s="906">
        <f t="shared" si="22"/>
        <v>283.89452346774658</v>
      </c>
      <c r="AP49" s="1072">
        <f t="shared" si="23"/>
        <v>189.26301564516439</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189.26301564516439</v>
      </c>
      <c r="BD49" s="1080">
        <f t="shared" si="33"/>
        <v>0</v>
      </c>
      <c r="BE49" s="301">
        <f t="shared" si="34"/>
        <v>335.79681408009418</v>
      </c>
      <c r="BF49" s="104">
        <v>0</v>
      </c>
      <c r="BG49" s="302">
        <f t="shared" si="35"/>
        <v>335.79681408009418</v>
      </c>
      <c r="BI49" s="300">
        <f t="shared" si="36"/>
        <v>146.53379843492979</v>
      </c>
      <c r="BJ49" s="301">
        <f t="shared" si="37"/>
        <v>189.26301564516439</v>
      </c>
      <c r="BK49" s="1080">
        <f t="shared" si="38"/>
        <v>0</v>
      </c>
      <c r="BL49" s="301">
        <f t="shared" si="39"/>
        <v>335.79681408009418</v>
      </c>
      <c r="BM49" s="104">
        <v>0</v>
      </c>
      <c r="BN49" s="302">
        <f t="shared" si="40"/>
        <v>335.79681408009418</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4606.6666471834424</v>
      </c>
      <c r="Y50" s="908">
        <f>Parameters!S151</f>
        <v>0.71500000000000008</v>
      </c>
      <c r="Z50" s="908">
        <f t="shared" si="9"/>
        <v>0.4</v>
      </c>
      <c r="AA50" s="906">
        <f t="shared" si="10"/>
        <v>658.75333054723228</v>
      </c>
      <c r="AB50" s="906">
        <f t="shared" si="11"/>
        <v>658.75333054723228</v>
      </c>
      <c r="AC50" s="286">
        <f t="shared" si="12"/>
        <v>0</v>
      </c>
      <c r="AD50" s="906">
        <f t="shared" si="13"/>
        <v>6513.5459148606633</v>
      </c>
      <c r="AE50" s="906">
        <f t="shared" si="14"/>
        <v>300.18163485196476</v>
      </c>
      <c r="AF50" s="1072">
        <f t="shared" si="15"/>
        <v>200.12108990130983</v>
      </c>
      <c r="AG50" s="1450">
        <f t="shared" si="16"/>
        <v>0.13527885904981399</v>
      </c>
      <c r="AH50" s="914">
        <f>'Baseline data (from input)'!AS36*AG50</f>
        <v>4606.6666471834424</v>
      </c>
      <c r="AI50" s="908">
        <f>Parameters!S151</f>
        <v>0.71500000000000008</v>
      </c>
      <c r="AJ50" s="908">
        <f t="shared" si="17"/>
        <v>0.4</v>
      </c>
      <c r="AK50" s="906">
        <f t="shared" si="18"/>
        <v>658.75333054723228</v>
      </c>
      <c r="AL50" s="906">
        <f t="shared" si="19"/>
        <v>658.75333054723228</v>
      </c>
      <c r="AM50" s="286">
        <f t="shared" si="20"/>
        <v>0</v>
      </c>
      <c r="AN50" s="906">
        <f t="shared" si="21"/>
        <v>6513.5459148606633</v>
      </c>
      <c r="AO50" s="906">
        <f t="shared" si="22"/>
        <v>300.18163485196476</v>
      </c>
      <c r="AP50" s="1072">
        <f t="shared" si="23"/>
        <v>200.12108990130983</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200.12108990130983</v>
      </c>
      <c r="BD50" s="1080">
        <f t="shared" si="33"/>
        <v>0</v>
      </c>
      <c r="BE50" s="301">
        <f t="shared" si="34"/>
        <v>355.73769664023257</v>
      </c>
      <c r="BF50" s="104">
        <v>0</v>
      </c>
      <c r="BG50" s="302">
        <f t="shared" si="35"/>
        <v>355.73769664023257</v>
      </c>
      <c r="BI50" s="300">
        <f t="shared" si="36"/>
        <v>155.61660673892274</v>
      </c>
      <c r="BJ50" s="301">
        <f t="shared" si="37"/>
        <v>200.12108990130983</v>
      </c>
      <c r="BK50" s="1080">
        <f t="shared" si="38"/>
        <v>0</v>
      </c>
      <c r="BL50" s="301">
        <f t="shared" si="39"/>
        <v>355.73769664023257</v>
      </c>
      <c r="BM50" s="104">
        <v>0</v>
      </c>
      <c r="BN50" s="302">
        <f t="shared" si="40"/>
        <v>355.73769664023257</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4853.6179499075979</v>
      </c>
      <c r="Y51" s="908">
        <f>Parameters!S152</f>
        <v>0.71500000000000008</v>
      </c>
      <c r="Z51" s="908">
        <f t="shared" si="9"/>
        <v>0.4</v>
      </c>
      <c r="AA51" s="906">
        <f t="shared" si="10"/>
        <v>694.06736683678662</v>
      </c>
      <c r="AB51" s="906">
        <f t="shared" si="11"/>
        <v>694.06736683678662</v>
      </c>
      <c r="AC51" s="286">
        <f t="shared" si="12"/>
        <v>0</v>
      </c>
      <c r="AD51" s="906">
        <f t="shared" si="13"/>
        <v>6889.9438988886714</v>
      </c>
      <c r="AE51" s="906">
        <f t="shared" si="14"/>
        <v>317.66938280877775</v>
      </c>
      <c r="AF51" s="1072">
        <f t="shared" si="15"/>
        <v>211.77958853918517</v>
      </c>
      <c r="AG51" s="1450">
        <f t="shared" si="16"/>
        <v>0.13527885904981399</v>
      </c>
      <c r="AH51" s="914">
        <f>'Baseline data (from input)'!AS37*AG51</f>
        <v>4853.6179499075979</v>
      </c>
      <c r="AI51" s="908">
        <f>Parameters!S152</f>
        <v>0.71500000000000008</v>
      </c>
      <c r="AJ51" s="908">
        <f t="shared" si="17"/>
        <v>0.4</v>
      </c>
      <c r="AK51" s="906">
        <f t="shared" si="18"/>
        <v>694.06736683678662</v>
      </c>
      <c r="AL51" s="906">
        <f t="shared" si="19"/>
        <v>694.06736683678662</v>
      </c>
      <c r="AM51" s="286">
        <f t="shared" si="20"/>
        <v>0</v>
      </c>
      <c r="AN51" s="906">
        <f t="shared" si="21"/>
        <v>6889.9438988886714</v>
      </c>
      <c r="AO51" s="906">
        <f t="shared" si="22"/>
        <v>317.66938280877775</v>
      </c>
      <c r="AP51" s="1072">
        <f t="shared" si="23"/>
        <v>211.77958853918517</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211.77958853918517</v>
      </c>
      <c r="BD51" s="1080">
        <f t="shared" si="33"/>
        <v>0</v>
      </c>
      <c r="BE51" s="301">
        <f t="shared" si="34"/>
        <v>376.41855585831672</v>
      </c>
      <c r="BF51" s="104">
        <v>0</v>
      </c>
      <c r="BG51" s="302">
        <f t="shared" si="35"/>
        <v>376.41855585831672</v>
      </c>
      <c r="BI51" s="300">
        <f t="shared" si="36"/>
        <v>164.63896731913152</v>
      </c>
      <c r="BJ51" s="301">
        <f t="shared" si="37"/>
        <v>211.77958853918517</v>
      </c>
      <c r="BK51" s="1080">
        <f t="shared" si="38"/>
        <v>0</v>
      </c>
      <c r="BL51" s="301">
        <f t="shared" si="39"/>
        <v>376.41855585831672</v>
      </c>
      <c r="BM51" s="104">
        <v>0</v>
      </c>
      <c r="BN51" s="302">
        <f t="shared" si="40"/>
        <v>376.41855585831672</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4835.0096267251247</v>
      </c>
      <c r="Y52" s="908">
        <f>Parameters!S153</f>
        <v>0.71500000000000008</v>
      </c>
      <c r="Z52" s="908">
        <f t="shared" si="9"/>
        <v>0.4</v>
      </c>
      <c r="AA52" s="906">
        <f t="shared" si="10"/>
        <v>691.40637662169297</v>
      </c>
      <c r="AB52" s="906">
        <f t="shared" si="11"/>
        <v>691.40637662169297</v>
      </c>
      <c r="AC52" s="286">
        <f t="shared" si="12"/>
        <v>0</v>
      </c>
      <c r="AD52" s="906">
        <f t="shared" si="13"/>
        <v>7245.3237464037702</v>
      </c>
      <c r="AE52" s="906">
        <f t="shared" si="14"/>
        <v>336.02652910659481</v>
      </c>
      <c r="AF52" s="1072">
        <f t="shared" si="15"/>
        <v>224.0176860710632</v>
      </c>
      <c r="AG52" s="1450">
        <f t="shared" si="16"/>
        <v>0.13527885904981399</v>
      </c>
      <c r="AH52" s="914">
        <f>'Baseline data (from input)'!AS38*AG52</f>
        <v>4835.0096267251247</v>
      </c>
      <c r="AI52" s="908">
        <f>Parameters!S153</f>
        <v>0.71500000000000008</v>
      </c>
      <c r="AJ52" s="908">
        <f t="shared" si="17"/>
        <v>0.4</v>
      </c>
      <c r="AK52" s="906">
        <f t="shared" si="18"/>
        <v>691.40637662169297</v>
      </c>
      <c r="AL52" s="906">
        <f t="shared" si="19"/>
        <v>691.40637662169297</v>
      </c>
      <c r="AM52" s="286">
        <f t="shared" si="20"/>
        <v>0</v>
      </c>
      <c r="AN52" s="906">
        <f t="shared" si="21"/>
        <v>7245.3237464037702</v>
      </c>
      <c r="AO52" s="906">
        <f t="shared" si="22"/>
        <v>336.02652910659481</v>
      </c>
      <c r="AP52" s="1072">
        <f t="shared" si="23"/>
        <v>224.0176860710632</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224.0176860710632</v>
      </c>
      <c r="BD52" s="1080">
        <f t="shared" si="33"/>
        <v>0</v>
      </c>
      <c r="BE52" s="301">
        <f t="shared" si="34"/>
        <v>397.64802005993761</v>
      </c>
      <c r="BF52" s="104">
        <v>0</v>
      </c>
      <c r="BG52" s="302">
        <f t="shared" si="35"/>
        <v>397.64802005993761</v>
      </c>
      <c r="BI52" s="300">
        <f t="shared" si="36"/>
        <v>173.63033398887444</v>
      </c>
      <c r="BJ52" s="301">
        <f t="shared" si="37"/>
        <v>224.0176860710632</v>
      </c>
      <c r="BK52" s="1080">
        <f t="shared" si="38"/>
        <v>0</v>
      </c>
      <c r="BL52" s="301">
        <f t="shared" si="39"/>
        <v>397.64802005993761</v>
      </c>
      <c r="BM52" s="104">
        <v>0</v>
      </c>
      <c r="BN52" s="302">
        <f t="shared" si="40"/>
        <v>397.64802005993761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4745.7290235004139</v>
      </c>
      <c r="Y53" s="908">
        <f>Parameters!S154</f>
        <v>0.71500000000000008</v>
      </c>
      <c r="Z53" s="908">
        <f t="shared" si="9"/>
        <v>0.4</v>
      </c>
      <c r="AA53" s="906">
        <f t="shared" si="10"/>
        <v>678.63925036055934</v>
      </c>
      <c r="AB53" s="906">
        <f t="shared" si="11"/>
        <v>678.63925036055934</v>
      </c>
      <c r="AC53" s="286">
        <f t="shared" si="12"/>
        <v>0</v>
      </c>
      <c r="AD53" s="906">
        <f t="shared" si="13"/>
        <v>7570.6043879735753</v>
      </c>
      <c r="AE53" s="906">
        <f t="shared" si="14"/>
        <v>353.35860879075466</v>
      </c>
      <c r="AF53" s="1072">
        <f t="shared" si="15"/>
        <v>235.5724058605031</v>
      </c>
      <c r="AG53" s="1450">
        <f t="shared" si="16"/>
        <v>0.13527885904981399</v>
      </c>
      <c r="AH53" s="914">
        <f>'Baseline data (from input)'!AS39*AG53</f>
        <v>4745.7290235004139</v>
      </c>
      <c r="AI53" s="908">
        <f>Parameters!S154</f>
        <v>0.71500000000000008</v>
      </c>
      <c r="AJ53" s="908">
        <f t="shared" si="17"/>
        <v>0.4</v>
      </c>
      <c r="AK53" s="906">
        <f t="shared" si="18"/>
        <v>678.63925036055934</v>
      </c>
      <c r="AL53" s="906">
        <f t="shared" si="19"/>
        <v>678.63925036055934</v>
      </c>
      <c r="AM53" s="286">
        <f t="shared" si="20"/>
        <v>0</v>
      </c>
      <c r="AN53" s="906">
        <f t="shared" si="21"/>
        <v>7570.6043879735753</v>
      </c>
      <c r="AO53" s="906">
        <f t="shared" si="22"/>
        <v>353.35860879075466</v>
      </c>
      <c r="AP53" s="1072">
        <f t="shared" si="23"/>
        <v>235.5724058605031</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235.5724058605031</v>
      </c>
      <c r="BD53" s="1080">
        <f t="shared" si="33"/>
        <v>0</v>
      </c>
      <c r="BE53" s="301">
        <f t="shared" si="34"/>
        <v>418.18751552304093</v>
      </c>
      <c r="BF53" s="104">
        <v>0</v>
      </c>
      <c r="BG53" s="302">
        <f t="shared" si="35"/>
        <v>418.18751552304093</v>
      </c>
      <c r="BI53" s="300">
        <f t="shared" si="36"/>
        <v>182.61510966253783</v>
      </c>
      <c r="BJ53" s="301">
        <f t="shared" si="37"/>
        <v>235.5724058605031</v>
      </c>
      <c r="BK53" s="1080">
        <f t="shared" si="38"/>
        <v>0</v>
      </c>
      <c r="BL53" s="301">
        <f t="shared" si="39"/>
        <v>418.18751552304093</v>
      </c>
      <c r="BM53" s="104">
        <v>0</v>
      </c>
      <c r="BN53" s="302">
        <f t="shared" si="40"/>
        <v>418.18751552304093</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4987.7191997259206</v>
      </c>
      <c r="Y54" s="908">
        <f>Parameters!S155</f>
        <v>0.71500000000000008</v>
      </c>
      <c r="Z54" s="908">
        <f t="shared" si="9"/>
        <v>0.4</v>
      </c>
      <c r="AA54" s="906">
        <f t="shared" si="10"/>
        <v>713.24384556080668</v>
      </c>
      <c r="AB54" s="906">
        <f t="shared" si="11"/>
        <v>713.24384556080668</v>
      </c>
      <c r="AC54" s="286">
        <f t="shared" si="12"/>
        <v>0</v>
      </c>
      <c r="AD54" s="906">
        <f t="shared" si="13"/>
        <v>7914.6255006554911</v>
      </c>
      <c r="AE54" s="906">
        <f t="shared" si="14"/>
        <v>369.22273287889101</v>
      </c>
      <c r="AF54" s="1072">
        <f t="shared" si="15"/>
        <v>246.14848858592734</v>
      </c>
      <c r="AG54" s="1450">
        <f t="shared" si="16"/>
        <v>0.13527885904981399</v>
      </c>
      <c r="AH54" s="914">
        <f>'Baseline data (from input)'!AS40*AG54</f>
        <v>4987.7191997259206</v>
      </c>
      <c r="AI54" s="908">
        <f>Parameters!S155</f>
        <v>0.71500000000000008</v>
      </c>
      <c r="AJ54" s="908">
        <f t="shared" si="17"/>
        <v>0.4</v>
      </c>
      <c r="AK54" s="906">
        <f t="shared" si="18"/>
        <v>713.24384556080668</v>
      </c>
      <c r="AL54" s="906">
        <f t="shared" si="19"/>
        <v>713.24384556080668</v>
      </c>
      <c r="AM54" s="286">
        <f t="shared" si="20"/>
        <v>0</v>
      </c>
      <c r="AN54" s="906">
        <f t="shared" si="21"/>
        <v>7914.6255006554911</v>
      </c>
      <c r="AO54" s="906">
        <f t="shared" si="22"/>
        <v>369.22273287889101</v>
      </c>
      <c r="AP54" s="1072">
        <f t="shared" si="23"/>
        <v>246.14848858592734</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246.14848858592734</v>
      </c>
      <c r="BD54" s="1080">
        <f t="shared" si="33"/>
        <v>0</v>
      </c>
      <c r="BE54" s="301">
        <f t="shared" si="34"/>
        <v>437.76318848650408</v>
      </c>
      <c r="BF54" s="104">
        <v>0</v>
      </c>
      <c r="BG54" s="302">
        <f t="shared" si="35"/>
        <v>437.76318848650408</v>
      </c>
      <c r="BI54" s="300">
        <f t="shared" si="36"/>
        <v>191.61469990057671</v>
      </c>
      <c r="BJ54" s="301">
        <f t="shared" si="37"/>
        <v>246.14848858592734</v>
      </c>
      <c r="BK54" s="1080">
        <f t="shared" si="38"/>
        <v>0</v>
      </c>
      <c r="BL54" s="301">
        <f t="shared" si="39"/>
        <v>437.76318848650408</v>
      </c>
      <c r="BM54" s="104">
        <v>0</v>
      </c>
      <c r="BN54" s="302">
        <f t="shared" si="40"/>
        <v>437.76318848650408</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4927.2937936718026</v>
      </c>
      <c r="Y55" s="908">
        <f>Parameters!S156</f>
        <v>0.71500000000000008</v>
      </c>
      <c r="Z55" s="908">
        <f t="shared" si="9"/>
        <v>0.4</v>
      </c>
      <c r="AA55" s="906">
        <f t="shared" si="10"/>
        <v>704.6030124950679</v>
      </c>
      <c r="AB55" s="906">
        <f t="shared" si="11"/>
        <v>704.6030124950679</v>
      </c>
      <c r="AC55" s="286">
        <f t="shared" si="12"/>
        <v>0</v>
      </c>
      <c r="AD55" s="906">
        <f t="shared" si="13"/>
        <v>8233.2276726222663</v>
      </c>
      <c r="AE55" s="906">
        <f t="shared" si="14"/>
        <v>386.00084052829277</v>
      </c>
      <c r="AF55" s="1072">
        <f t="shared" si="15"/>
        <v>257.33389368552849</v>
      </c>
      <c r="AG55" s="1450">
        <f t="shared" si="16"/>
        <v>0.13527885904981399</v>
      </c>
      <c r="AH55" s="914">
        <f>'Baseline data (from input)'!AS41*AG55</f>
        <v>4927.2937936718026</v>
      </c>
      <c r="AI55" s="908">
        <f>Parameters!S156</f>
        <v>0.71500000000000008</v>
      </c>
      <c r="AJ55" s="908">
        <f t="shared" si="17"/>
        <v>0.4</v>
      </c>
      <c r="AK55" s="906">
        <f t="shared" si="18"/>
        <v>704.6030124950679</v>
      </c>
      <c r="AL55" s="906">
        <f t="shared" si="19"/>
        <v>704.6030124950679</v>
      </c>
      <c r="AM55" s="286">
        <f t="shared" si="20"/>
        <v>0</v>
      </c>
      <c r="AN55" s="906">
        <f t="shared" si="21"/>
        <v>8233.2276726222663</v>
      </c>
      <c r="AO55" s="906">
        <f t="shared" si="22"/>
        <v>386.00084052829277</v>
      </c>
      <c r="AP55" s="1072">
        <f t="shared" si="23"/>
        <v>257.33389368552849</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257.33389368552849</v>
      </c>
      <c r="BD55" s="1080">
        <f t="shared" si="33"/>
        <v>0</v>
      </c>
      <c r="BE55" s="301">
        <f t="shared" si="34"/>
        <v>457.9797455679668</v>
      </c>
      <c r="BF55" s="104">
        <v>0</v>
      </c>
      <c r="BG55" s="302">
        <f t="shared" si="35"/>
        <v>457.9797455679668</v>
      </c>
      <c r="BI55" s="300">
        <f t="shared" si="36"/>
        <v>200.64585188243828</v>
      </c>
      <c r="BJ55" s="301">
        <f t="shared" si="37"/>
        <v>257.33389368552849</v>
      </c>
      <c r="BK55" s="1080">
        <f t="shared" si="38"/>
        <v>0</v>
      </c>
      <c r="BL55" s="301">
        <f t="shared" si="39"/>
        <v>457.9797455679668</v>
      </c>
      <c r="BM55" s="104">
        <v>0</v>
      </c>
      <c r="BN55" s="302">
        <f t="shared" si="40"/>
        <v>457.9797455679668</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4928.1725655813125</v>
      </c>
      <c r="Y56" s="908">
        <f>Parameters!S157</f>
        <v>0.71500000000000008</v>
      </c>
      <c r="Z56" s="908">
        <f t="shared" si="9"/>
        <v>0.4</v>
      </c>
      <c r="AA56" s="906">
        <f t="shared" si="10"/>
        <v>704.72867687812777</v>
      </c>
      <c r="AB56" s="906">
        <f t="shared" si="11"/>
        <v>704.72867687812777</v>
      </c>
      <c r="AC56" s="286">
        <f t="shared" si="12"/>
        <v>0</v>
      </c>
      <c r="AD56" s="906">
        <f t="shared" si="13"/>
        <v>8536.4170976899586</v>
      </c>
      <c r="AE56" s="906">
        <f t="shared" si="14"/>
        <v>401.53925181043485</v>
      </c>
      <c r="AF56" s="1072">
        <f t="shared" si="15"/>
        <v>267.69283454028988</v>
      </c>
      <c r="AG56" s="1450">
        <f t="shared" si="16"/>
        <v>0.13527885904981399</v>
      </c>
      <c r="AH56" s="914">
        <f>'Baseline data (from input)'!AS42*AG56</f>
        <v>4928.1725655813125</v>
      </c>
      <c r="AI56" s="908">
        <f>Parameters!S157</f>
        <v>0.71500000000000008</v>
      </c>
      <c r="AJ56" s="908">
        <f t="shared" si="17"/>
        <v>0.4</v>
      </c>
      <c r="AK56" s="906">
        <f t="shared" si="18"/>
        <v>704.72867687812777</v>
      </c>
      <c r="AL56" s="906">
        <f t="shared" si="19"/>
        <v>704.72867687812777</v>
      </c>
      <c r="AM56" s="286">
        <f t="shared" si="20"/>
        <v>0</v>
      </c>
      <c r="AN56" s="906">
        <f t="shared" si="21"/>
        <v>8536.4170976899586</v>
      </c>
      <c r="AO56" s="906">
        <f t="shared" si="22"/>
        <v>401.53925181043485</v>
      </c>
      <c r="AP56" s="1072">
        <f t="shared" si="23"/>
        <v>267.69283454028988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267.69283454028988</v>
      </c>
      <c r="BD56" s="1080">
        <f t="shared" si="33"/>
        <v>0</v>
      </c>
      <c r="BE56" s="301">
        <f t="shared" si="34"/>
        <v>477.41311373552321</v>
      </c>
      <c r="BF56" s="104">
        <v>0</v>
      </c>
      <c r="BG56" s="302">
        <f t="shared" si="35"/>
        <v>477.41311373552321</v>
      </c>
      <c r="BI56" s="300">
        <f t="shared" si="36"/>
        <v>209.7202791952333</v>
      </c>
      <c r="BJ56" s="301">
        <f t="shared" si="37"/>
        <v>267.69283454028988</v>
      </c>
      <c r="BK56" s="1080">
        <f t="shared" si="38"/>
        <v>0</v>
      </c>
      <c r="BL56" s="301">
        <f t="shared" si="39"/>
        <v>477.41311373552321</v>
      </c>
      <c r="BM56" s="104">
        <v>0</v>
      </c>
      <c r="BN56" s="302">
        <f t="shared" si="40"/>
        <v>477.41311373552321</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5031.7004224181383</v>
      </c>
      <c r="Y57" s="908">
        <f>Parameters!S158</f>
        <v>0.71500000000000008</v>
      </c>
      <c r="Z57" s="908">
        <f t="shared" si="9"/>
        <v>0.4</v>
      </c>
      <c r="AA57" s="906">
        <f t="shared" si="10"/>
        <v>719.53316040579386</v>
      </c>
      <c r="AB57" s="906">
        <f t="shared" si="11"/>
        <v>719.53316040579386</v>
      </c>
      <c r="AC57" s="286">
        <f t="shared" si="12"/>
        <v>0</v>
      </c>
      <c r="AD57" s="906">
        <f t="shared" si="13"/>
        <v>8839.6242835394696</v>
      </c>
      <c r="AE57" s="906">
        <f t="shared" si="14"/>
        <v>416.32597455628388</v>
      </c>
      <c r="AF57" s="1072">
        <f t="shared" si="15"/>
        <v>277.55064970418925</v>
      </c>
      <c r="AG57" s="1450">
        <f t="shared" si="16"/>
        <v>0.13527885904981399</v>
      </c>
      <c r="AH57" s="914">
        <f>'Baseline data (from input)'!AS43*AG57</f>
        <v>5031.7004224181383</v>
      </c>
      <c r="AI57" s="908">
        <f>Parameters!S158</f>
        <v>0.71500000000000008</v>
      </c>
      <c r="AJ57" s="908">
        <f t="shared" si="17"/>
        <v>0.4</v>
      </c>
      <c r="AK57" s="906">
        <f t="shared" si="18"/>
        <v>719.53316040579386</v>
      </c>
      <c r="AL57" s="906">
        <f t="shared" si="19"/>
        <v>719.53316040579386</v>
      </c>
      <c r="AM57" s="286">
        <f t="shared" si="20"/>
        <v>0</v>
      </c>
      <c r="AN57" s="906">
        <f t="shared" si="21"/>
        <v>8839.6242835394696</v>
      </c>
      <c r="AO57" s="906">
        <f t="shared" si="22"/>
        <v>416.32597455628388</v>
      </c>
      <c r="AP57" s="1072">
        <f t="shared" si="23"/>
        <v>277.55064970418925</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277.55064970418925</v>
      </c>
      <c r="BD57" s="1080">
        <f t="shared" si="33"/>
        <v>0</v>
      </c>
      <c r="BE57" s="301">
        <f t="shared" si="34"/>
        <v>496.39254501286598</v>
      </c>
      <c r="BF57" s="104">
        <v>0</v>
      </c>
      <c r="BG57" s="302">
        <f t="shared" si="35"/>
        <v>496.39254501286598</v>
      </c>
      <c r="BI57" s="300">
        <f t="shared" si="36"/>
        <v>218.84189530867673</v>
      </c>
      <c r="BJ57" s="301">
        <f t="shared" si="37"/>
        <v>277.55064970418925</v>
      </c>
      <c r="BK57" s="1080">
        <f t="shared" si="38"/>
        <v>0</v>
      </c>
      <c r="BL57" s="301">
        <f t="shared" si="39"/>
        <v>496.39254501286598</v>
      </c>
      <c r="BM57" s="104">
        <v>0</v>
      </c>
      <c r="BN57" s="302">
        <f t="shared" si="40"/>
        <v>496.39254501286598</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5243.0385096282926</v>
      </c>
      <c r="Y58" s="908">
        <f>Parameters!S159</f>
        <v>0.71500000000000008</v>
      </c>
      <c r="Z58" s="908">
        <f t="shared" si="9"/>
        <v>0.4</v>
      </c>
      <c r="AA58" s="906">
        <f t="shared" si="10"/>
        <v>749.75450687684599</v>
      </c>
      <c r="AB58" s="906">
        <f t="shared" si="11"/>
        <v>749.75450687684599</v>
      </c>
      <c r="AC58" s="286">
        <f t="shared" si="12"/>
        <v>0</v>
      </c>
      <c r="AD58" s="906">
        <f t="shared" si="13"/>
        <v>9158.2652269106329</v>
      </c>
      <c r="AE58" s="906">
        <f t="shared" si="14"/>
        <v>431.11356350568349</v>
      </c>
      <c r="AF58" s="1072">
        <f t="shared" si="15"/>
        <v>287.40904233712234</v>
      </c>
      <c r="AG58" s="1450">
        <f t="shared" si="16"/>
        <v>0.13527885904981399</v>
      </c>
      <c r="AH58" s="914">
        <f>'Baseline data (from input)'!AS44*AG58</f>
        <v>5243.0385096282926</v>
      </c>
      <c r="AI58" s="908">
        <f>Parameters!S159</f>
        <v>0.71500000000000008</v>
      </c>
      <c r="AJ58" s="908">
        <f t="shared" si="17"/>
        <v>0.4</v>
      </c>
      <c r="AK58" s="906">
        <f t="shared" si="18"/>
        <v>749.75450687684599</v>
      </c>
      <c r="AL58" s="906">
        <f t="shared" si="19"/>
        <v>749.75450687684599</v>
      </c>
      <c r="AM58" s="286">
        <f t="shared" si="20"/>
        <v>0</v>
      </c>
      <c r="AN58" s="906">
        <f t="shared" si="21"/>
        <v>9158.2652269106329</v>
      </c>
      <c r="AO58" s="906">
        <f t="shared" si="22"/>
        <v>431.11356350568349</v>
      </c>
      <c r="AP58" s="1072">
        <f t="shared" si="23"/>
        <v>287.40904233712234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287.40904233712234</v>
      </c>
      <c r="BD58" s="1080">
        <f t="shared" si="33"/>
        <v>0</v>
      </c>
      <c r="BE58" s="301">
        <f t="shared" si="34"/>
        <v>515.41683873167517</v>
      </c>
      <c r="BF58" s="104">
        <v>0</v>
      </c>
      <c r="BG58" s="302">
        <f t="shared" si="35"/>
        <v>515.41683873167517</v>
      </c>
      <c r="BI58" s="300">
        <f t="shared" si="36"/>
        <v>228.00779639455286</v>
      </c>
      <c r="BJ58" s="301">
        <f t="shared" si="37"/>
        <v>287.40904233712234</v>
      </c>
      <c r="BK58" s="1080">
        <f t="shared" si="38"/>
        <v>0</v>
      </c>
      <c r="BL58" s="301">
        <f t="shared" si="39"/>
        <v>515.41683873167517</v>
      </c>
      <c r="BM58" s="104">
        <v>0</v>
      </c>
      <c r="BN58" s="302">
        <f t="shared" si="40"/>
        <v>515.41683873167517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5368.5979653071408</v>
      </c>
      <c r="Y59" s="908">
        <f>Parameters!S160</f>
        <v>0.71500000000000008</v>
      </c>
      <c r="Z59" s="908">
        <f t="shared" si="9"/>
        <v>0.4</v>
      </c>
      <c r="AA59" s="906">
        <f t="shared" si="10"/>
        <v>767.70950903892128</v>
      </c>
      <c r="AB59" s="906">
        <f t="shared" si="11"/>
        <v>767.70950903892128</v>
      </c>
      <c r="AC59" s="286">
        <f t="shared" si="12"/>
        <v>0</v>
      </c>
      <c r="AD59" s="906">
        <f t="shared" si="13"/>
        <v>9479.3208702580232</v>
      </c>
      <c r="AE59" s="906">
        <f t="shared" si="14"/>
        <v>446.65386569153048</v>
      </c>
      <c r="AF59" s="1072">
        <f t="shared" si="15"/>
        <v>297.76924379435366</v>
      </c>
      <c r="AG59" s="1450">
        <f t="shared" si="16"/>
        <v>0.13527885904981399</v>
      </c>
      <c r="AH59" s="914">
        <f>'Baseline data (from input)'!AS45*AG59</f>
        <v>5368.5979653071408</v>
      </c>
      <c r="AI59" s="908">
        <f>Parameters!S160</f>
        <v>0.71500000000000008</v>
      </c>
      <c r="AJ59" s="908">
        <f t="shared" si="17"/>
        <v>0.4</v>
      </c>
      <c r="AK59" s="906">
        <f t="shared" si="18"/>
        <v>767.70950903892128</v>
      </c>
      <c r="AL59" s="906">
        <f t="shared" si="19"/>
        <v>767.70950903892128</v>
      </c>
      <c r="AM59" s="286">
        <f t="shared" si="20"/>
        <v>0</v>
      </c>
      <c r="AN59" s="906">
        <f t="shared" si="21"/>
        <v>9479.3208702580232</v>
      </c>
      <c r="AO59" s="906">
        <f t="shared" si="22"/>
        <v>446.65386569153048</v>
      </c>
      <c r="AP59" s="1072">
        <f t="shared" si="23"/>
        <v>297.76924379435366</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297.76924379435366</v>
      </c>
      <c r="BD59" s="1080">
        <f t="shared" si="33"/>
        <v>0</v>
      </c>
      <c r="BE59" s="301">
        <f t="shared" si="34"/>
        <v>534.9748255883577</v>
      </c>
      <c r="BF59" s="104">
        <v>0</v>
      </c>
      <c r="BG59" s="302">
        <f t="shared" si="35"/>
        <v>534.9748255883577</v>
      </c>
      <c r="BI59" s="300">
        <f t="shared" si="36"/>
        <v>237.20558179400405</v>
      </c>
      <c r="BJ59" s="301">
        <f t="shared" si="37"/>
        <v>297.76924379435366</v>
      </c>
      <c r="BK59" s="1080">
        <f t="shared" si="38"/>
        <v>0</v>
      </c>
      <c r="BL59" s="301">
        <f t="shared" si="39"/>
        <v>534.9748255883577</v>
      </c>
      <c r="BM59" s="104">
        <v>0</v>
      </c>
      <c r="BN59" s="302">
        <f t="shared" si="40"/>
        <v>534.9748255883577</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5351.5373299713674</v>
      </c>
      <c r="Y60" s="908">
        <f>Parameters!S161</f>
        <v>0.71500000000000008</v>
      </c>
      <c r="Z60" s="908">
        <f t="shared" si="9"/>
        <v>0.4</v>
      </c>
      <c r="AA60" s="906">
        <f t="shared" si="10"/>
        <v>765.26983818590566</v>
      </c>
      <c r="AB60" s="906">
        <f t="shared" si="11"/>
        <v>765.26983818590566</v>
      </c>
      <c r="AC60" s="286">
        <f t="shared" si="12"/>
        <v>0</v>
      </c>
      <c r="AD60" s="906">
        <f t="shared" si="13"/>
        <v>9782.2787742590535</v>
      </c>
      <c r="AE60" s="906">
        <f t="shared" si="14"/>
        <v>462.31193418487624</v>
      </c>
      <c r="AF60" s="1072">
        <f t="shared" si="15"/>
        <v>308.20795612325082</v>
      </c>
      <c r="AG60" s="1450">
        <f t="shared" si="16"/>
        <v>0.13527885904981399</v>
      </c>
      <c r="AH60" s="914">
        <f>'Baseline data (from input)'!AS46*AG60</f>
        <v>5351.5373299713674</v>
      </c>
      <c r="AI60" s="908">
        <f>Parameters!S161</f>
        <v>0.71500000000000008</v>
      </c>
      <c r="AJ60" s="908">
        <f t="shared" si="17"/>
        <v>0.4</v>
      </c>
      <c r="AK60" s="906">
        <f t="shared" si="18"/>
        <v>765.26983818590566</v>
      </c>
      <c r="AL60" s="906">
        <f t="shared" si="19"/>
        <v>765.26983818590566</v>
      </c>
      <c r="AM60" s="286">
        <f t="shared" si="20"/>
        <v>0</v>
      </c>
      <c r="AN60" s="906">
        <f t="shared" si="21"/>
        <v>9782.2787742590535</v>
      </c>
      <c r="AO60" s="906">
        <f t="shared" si="22"/>
        <v>462.31193418487624</v>
      </c>
      <c r="AP60" s="1072">
        <f t="shared" si="23"/>
        <v>308.20795612325082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308.20795612325082</v>
      </c>
      <c r="BD60" s="1080">
        <f t="shared" si="33"/>
        <v>0</v>
      </c>
      <c r="BE60" s="301">
        <f t="shared" si="34"/>
        <v>554.62237570992841</v>
      </c>
      <c r="BF60" s="104">
        <v>0</v>
      </c>
      <c r="BG60" s="302">
        <f t="shared" si="35"/>
        <v>554.62237570992841</v>
      </c>
      <c r="BI60" s="300">
        <f t="shared" si="36"/>
        <v>246.41441958667755</v>
      </c>
      <c r="BJ60" s="301">
        <f t="shared" si="37"/>
        <v>308.20795612325082</v>
      </c>
      <c r="BK60" s="1080">
        <f t="shared" si="38"/>
        <v>0</v>
      </c>
      <c r="BL60" s="301">
        <f t="shared" si="39"/>
        <v>554.62237570992841</v>
      </c>
      <c r="BM60" s="104">
        <v>0</v>
      </c>
      <c r="BN60" s="302">
        <f t="shared" si="40"/>
        <v>554.62237570992841</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5297.0469133665847</v>
      </c>
      <c r="Y61" s="908">
        <f>Parameters!S162</f>
        <v>0.71500000000000008</v>
      </c>
      <c r="Z61" s="908">
        <f t="shared" si="9"/>
        <v>0.4</v>
      </c>
      <c r="AA61" s="906">
        <f t="shared" si="10"/>
        <v>757.47770861142169</v>
      </c>
      <c r="AB61" s="906">
        <f t="shared" si="11"/>
        <v>757.47770861142169</v>
      </c>
      <c r="AC61" s="286">
        <f t="shared" si="12"/>
        <v>0</v>
      </c>
      <c r="AD61" s="906">
        <f t="shared" si="13"/>
        <v>10062.66911735541</v>
      </c>
      <c r="AE61" s="906">
        <f t="shared" si="14"/>
        <v>477.08736551506394</v>
      </c>
      <c r="AF61" s="1072">
        <f t="shared" si="15"/>
        <v>318.05824367670931</v>
      </c>
      <c r="AG61" s="1450">
        <f t="shared" si="16"/>
        <v>0.13527885904981399</v>
      </c>
      <c r="AH61" s="914">
        <f>'Baseline data (from input)'!AS47*AG61</f>
        <v>5297.0469133665847</v>
      </c>
      <c r="AI61" s="908">
        <f>Parameters!S162</f>
        <v>0.71500000000000008</v>
      </c>
      <c r="AJ61" s="908">
        <f t="shared" si="17"/>
        <v>0.4</v>
      </c>
      <c r="AK61" s="906">
        <f t="shared" si="18"/>
        <v>757.47770861142169</v>
      </c>
      <c r="AL61" s="906">
        <f t="shared" si="19"/>
        <v>757.47770861142169</v>
      </c>
      <c r="AM61" s="286">
        <f t="shared" si="20"/>
        <v>0</v>
      </c>
      <c r="AN61" s="906">
        <f t="shared" si="21"/>
        <v>10062.66911735541</v>
      </c>
      <c r="AO61" s="906">
        <f t="shared" si="22"/>
        <v>477.08736551506394</v>
      </c>
      <c r="AP61" s="1072">
        <f t="shared" si="23"/>
        <v>318.05824367670931</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318.05824367670931</v>
      </c>
      <c r="BD61" s="1080">
        <f t="shared" si="33"/>
        <v>0</v>
      </c>
      <c r="BE61" s="301">
        <f t="shared" si="34"/>
        <v>573.65948464215353</v>
      </c>
      <c r="BF61" s="104">
        <v>0</v>
      </c>
      <c r="BG61" s="302">
        <f t="shared" si="35"/>
        <v>573.65948464215353</v>
      </c>
      <c r="BI61" s="300">
        <f t="shared" si="36"/>
        <v>255.60124096544416</v>
      </c>
      <c r="BJ61" s="301">
        <f t="shared" si="37"/>
        <v>318.05824367670931</v>
      </c>
      <c r="BK61" s="1080">
        <f t="shared" si="38"/>
        <v>0</v>
      </c>
      <c r="BL61" s="301">
        <f t="shared" si="39"/>
        <v>573.65948464215353</v>
      </c>
      <c r="BM61" s="104">
        <v>0</v>
      </c>
      <c r="BN61" s="302">
        <f t="shared" si="40"/>
        <v>573.65948464215353</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5183.8460073909218</v>
      </c>
      <c r="Y62" s="908">
        <f>Parameters!S163</f>
        <v>0.71500000000000008</v>
      </c>
      <c r="Z62" s="908">
        <f t="shared" si="9"/>
        <v>0.4</v>
      </c>
      <c r="AA62" s="906">
        <f t="shared" si="10"/>
        <v>741.28997905690198</v>
      </c>
      <c r="AB62" s="906">
        <f t="shared" si="11"/>
        <v>741.28997905690198</v>
      </c>
      <c r="AC62" s="286">
        <f t="shared" si="12"/>
        <v>0</v>
      </c>
      <c r="AD62" s="906">
        <f t="shared" si="13"/>
        <v>10313.196932499997</v>
      </c>
      <c r="AE62" s="906">
        <f t="shared" si="14"/>
        <v>490.76216391231549</v>
      </c>
      <c r="AF62" s="1072">
        <f t="shared" si="15"/>
        <v>327.17477594154366</v>
      </c>
      <c r="AG62" s="1450">
        <f t="shared" si="16"/>
        <v>0.13527885904981399</v>
      </c>
      <c r="AH62" s="914">
        <f>'Baseline data (from input)'!AS48*AG62</f>
        <v>5183.8460073909218</v>
      </c>
      <c r="AI62" s="908">
        <f>Parameters!S163</f>
        <v>0.71500000000000008</v>
      </c>
      <c r="AJ62" s="908">
        <f t="shared" si="17"/>
        <v>0.4</v>
      </c>
      <c r="AK62" s="906">
        <f t="shared" si="18"/>
        <v>741.28997905690198</v>
      </c>
      <c r="AL62" s="906">
        <f t="shared" si="19"/>
        <v>741.28997905690198</v>
      </c>
      <c r="AM62" s="286">
        <f t="shared" si="20"/>
        <v>0</v>
      </c>
      <c r="AN62" s="906">
        <f t="shared" si="21"/>
        <v>10313.196932499997</v>
      </c>
      <c r="AO62" s="906">
        <f t="shared" si="22"/>
        <v>490.76216391231549</v>
      </c>
      <c r="AP62" s="1072">
        <f t="shared" si="23"/>
        <v>327.17477594154366</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327.17477594154366</v>
      </c>
      <c r="BD62" s="1080">
        <f t="shared" si="33"/>
        <v>0</v>
      </c>
      <c r="BE62" s="301">
        <f t="shared" si="34"/>
        <v>591.95635330304685</v>
      </c>
      <c r="BF62" s="104">
        <v>0</v>
      </c>
      <c r="BG62" s="302">
        <f t="shared" si="35"/>
        <v>591.95635330304685</v>
      </c>
      <c r="BI62" s="300">
        <f t="shared" si="36"/>
        <v>264.78157736150325</v>
      </c>
      <c r="BJ62" s="301">
        <f t="shared" si="37"/>
        <v>327.17477594154366</v>
      </c>
      <c r="BK62" s="1080">
        <f t="shared" si="38"/>
        <v>0</v>
      </c>
      <c r="BL62" s="301">
        <f t="shared" si="39"/>
        <v>591.95635330304685</v>
      </c>
      <c r="BM62" s="104">
        <v>0</v>
      </c>
      <c r="BN62" s="302">
        <f t="shared" si="40"/>
        <v>591.95635330304685</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5247.7897801513454</v>
      </c>
      <c r="Y63" s="908">
        <f>Parameters!S164</f>
        <v>0.71500000000000008</v>
      </c>
      <c r="Z63" s="908">
        <f t="shared" si="9"/>
        <v>0.4</v>
      </c>
      <c r="AA63" s="906">
        <f t="shared" si="10"/>
        <v>750.43393856164255</v>
      </c>
      <c r="AB63" s="906">
        <f t="shared" si="11"/>
        <v>750.43393856164255</v>
      </c>
      <c r="AC63" s="286">
        <f t="shared" si="12"/>
        <v>0</v>
      </c>
      <c r="AD63" s="906">
        <f t="shared" si="13"/>
        <v>10560.650321426143</v>
      </c>
      <c r="AE63" s="906">
        <f t="shared" si="14"/>
        <v>502.98054963549572</v>
      </c>
      <c r="AF63" s="1072">
        <f t="shared" si="15"/>
        <v>335.32036642366381</v>
      </c>
      <c r="AG63" s="1450">
        <f t="shared" si="16"/>
        <v>0.13527885904981399</v>
      </c>
      <c r="AH63" s="914">
        <f>'Baseline data (from input)'!AS49*AG63</f>
        <v>5247.7897801513454</v>
      </c>
      <c r="AI63" s="908">
        <f>Parameters!S164</f>
        <v>0.71500000000000008</v>
      </c>
      <c r="AJ63" s="908">
        <f t="shared" si="17"/>
        <v>0.4</v>
      </c>
      <c r="AK63" s="906">
        <f t="shared" si="18"/>
        <v>750.43393856164255</v>
      </c>
      <c r="AL63" s="906">
        <f t="shared" si="19"/>
        <v>750.43393856164255</v>
      </c>
      <c r="AM63" s="286">
        <f t="shared" si="20"/>
        <v>0</v>
      </c>
      <c r="AN63" s="906">
        <f t="shared" si="21"/>
        <v>10560.650321426143</v>
      </c>
      <c r="AO63" s="906">
        <f t="shared" si="22"/>
        <v>502.98054963549572</v>
      </c>
      <c r="AP63" s="1072">
        <f t="shared" si="23"/>
        <v>335.32036642366381</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335.32036642366381</v>
      </c>
      <c r="BD63" s="1080">
        <f t="shared" si="33"/>
        <v>0</v>
      </c>
      <c r="BE63" s="301">
        <f t="shared" si="34"/>
        <v>609.29117155613108</v>
      </c>
      <c r="BF63" s="104">
        <v>0</v>
      </c>
      <c r="BG63" s="302">
        <f t="shared" si="35"/>
        <v>609.29117155613108</v>
      </c>
      <c r="BI63" s="300">
        <f t="shared" si="36"/>
        <v>273.97080513246732</v>
      </c>
      <c r="BJ63" s="301">
        <f t="shared" si="37"/>
        <v>335.32036642366381</v>
      </c>
      <c r="BK63" s="1080">
        <f t="shared" si="38"/>
        <v>0</v>
      </c>
      <c r="BL63" s="301">
        <f t="shared" si="39"/>
        <v>609.29117155613108</v>
      </c>
      <c r="BM63" s="104">
        <v>0</v>
      </c>
      <c r="BN63" s="302">
        <f t="shared" si="40"/>
        <v>609.29117155613108</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5415.7191081655037</v>
      </c>
      <c r="Y64" s="908">
        <f>Parameters!S165</f>
        <v>0.71500000000000008</v>
      </c>
      <c r="Z64" s="908">
        <f t="shared" si="9"/>
        <v>0.4</v>
      </c>
      <c r="AA64" s="906">
        <f t="shared" si="10"/>
        <v>774.44783246766713</v>
      </c>
      <c r="AB64" s="906">
        <f t="shared" si="11"/>
        <v>774.44783246766713</v>
      </c>
      <c r="AC64" s="286">
        <f t="shared" si="12"/>
        <v>0</v>
      </c>
      <c r="AD64" s="906">
        <f t="shared" si="13"/>
        <v>10820.049160071138</v>
      </c>
      <c r="AE64" s="906">
        <f t="shared" si="14"/>
        <v>515.04899382267251</v>
      </c>
      <c r="AF64" s="1072">
        <f t="shared" si="15"/>
        <v>343.36599588178166</v>
      </c>
      <c r="AG64" s="1450">
        <f t="shared" si="16"/>
        <v>0.13527885904981399</v>
      </c>
      <c r="AH64" s="914">
        <f>'Baseline data (from input)'!AS50*AG64</f>
        <v>5415.7191081655037</v>
      </c>
      <c r="AI64" s="908">
        <f>Parameters!S165</f>
        <v>0.71500000000000008</v>
      </c>
      <c r="AJ64" s="908">
        <f t="shared" si="17"/>
        <v>0.4</v>
      </c>
      <c r="AK64" s="906">
        <f t="shared" si="18"/>
        <v>774.44783246766713</v>
      </c>
      <c r="AL64" s="906">
        <f t="shared" si="19"/>
        <v>774.44783246766713</v>
      </c>
      <c r="AM64" s="286">
        <f t="shared" si="20"/>
        <v>0</v>
      </c>
      <c r="AN64" s="906">
        <f t="shared" si="21"/>
        <v>10820.049160071138</v>
      </c>
      <c r="AO64" s="906">
        <f t="shared" si="22"/>
        <v>515.04899382267251</v>
      </c>
      <c r="AP64" s="1072">
        <f t="shared" si="23"/>
        <v>343.36599588178166</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343.36599588178166</v>
      </c>
      <c r="BD64" s="1080">
        <f t="shared" si="33"/>
        <v>0</v>
      </c>
      <c r="BE64" s="301">
        <f t="shared" si="34"/>
        <v>626.54954660392048</v>
      </c>
      <c r="BF64" s="104">
        <v>0</v>
      </c>
      <c r="BG64" s="302">
        <f t="shared" si="35"/>
        <v>626.54954660392048</v>
      </c>
      <c r="BI64" s="300">
        <f t="shared" si="36"/>
        <v>283.18355072213882</v>
      </c>
      <c r="BJ64" s="301">
        <f t="shared" si="37"/>
        <v>343.36599588178166</v>
      </c>
      <c r="BK64" s="1080">
        <f t="shared" si="38"/>
        <v>0</v>
      </c>
      <c r="BL64" s="301">
        <f t="shared" si="39"/>
        <v>626.54954660392048</v>
      </c>
      <c r="BM64" s="104">
        <v>0</v>
      </c>
      <c r="BN64" s="302">
        <f t="shared" si="40"/>
        <v>626.54954660392048</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5583.6061523703829</v>
      </c>
      <c r="Y65" s="908">
        <f>Parameters!S166</f>
        <v>0.71500000000000008</v>
      </c>
      <c r="Z65" s="908">
        <f t="shared" si="9"/>
        <v>0.4</v>
      </c>
      <c r="AA65" s="906">
        <f t="shared" si="10"/>
        <v>798.45567978896497</v>
      </c>
      <c r="AB65" s="906">
        <f t="shared" si="11"/>
        <v>798.45567978896497</v>
      </c>
      <c r="AC65" s="286">
        <f t="shared" si="12"/>
        <v>0</v>
      </c>
      <c r="AD65" s="906">
        <f t="shared" si="13"/>
        <v>11090.804815392868</v>
      </c>
      <c r="AE65" s="906">
        <f t="shared" si="14"/>
        <v>527.70002446723527</v>
      </c>
      <c r="AF65" s="1072">
        <f t="shared" si="15"/>
        <v>351.8000163114902</v>
      </c>
      <c r="AG65" s="1450">
        <f t="shared" si="16"/>
        <v>0.13527885904981399</v>
      </c>
      <c r="AH65" s="914">
        <f>'Baseline data (from input)'!AS51*AG65</f>
        <v>5583.6061523703829</v>
      </c>
      <c r="AI65" s="908">
        <f>Parameters!S166</f>
        <v>0.71500000000000008</v>
      </c>
      <c r="AJ65" s="908">
        <f t="shared" si="17"/>
        <v>0.4</v>
      </c>
      <c r="AK65" s="906">
        <f t="shared" si="18"/>
        <v>798.45567978896497</v>
      </c>
      <c r="AL65" s="906">
        <f t="shared" si="19"/>
        <v>798.45567978896497</v>
      </c>
      <c r="AM65" s="286">
        <f t="shared" si="20"/>
        <v>0</v>
      </c>
      <c r="AN65" s="906">
        <f t="shared" si="21"/>
        <v>11090.804815392868</v>
      </c>
      <c r="AO65" s="906">
        <f t="shared" si="22"/>
        <v>527.70002446723527</v>
      </c>
      <c r="AP65" s="1072">
        <f t="shared" si="23"/>
        <v>351.8000163114902</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351.8000163114902</v>
      </c>
      <c r="BD65" s="1080">
        <f t="shared" si="33"/>
        <v>0</v>
      </c>
      <c r="BE65" s="301">
        <f t="shared" si="34"/>
        <v>644.23434594897981</v>
      </c>
      <c r="BF65" s="104">
        <v>0</v>
      </c>
      <c r="BG65" s="302">
        <f t="shared" si="35"/>
        <v>644.23434594897981</v>
      </c>
      <c r="BI65" s="300">
        <f t="shared" si="36"/>
        <v>292.43432963748961</v>
      </c>
      <c r="BJ65" s="301">
        <f t="shared" si="37"/>
        <v>351.8000163114902</v>
      </c>
      <c r="BK65" s="1080">
        <f t="shared" si="38"/>
        <v>0</v>
      </c>
      <c r="BL65" s="301">
        <f t="shared" si="39"/>
        <v>644.23434594897981</v>
      </c>
      <c r="BM65" s="104">
        <v>0</v>
      </c>
      <c r="BN65" s="302">
        <f t="shared" si="40"/>
        <v>644.23434594897981</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5823.7011589086424</v>
      </c>
      <c r="Y66" s="908">
        <f>Parameters!S167</f>
        <v>0.71500000000000008</v>
      </c>
      <c r="Z66" s="908">
        <f t="shared" si="9"/>
        <v>0.4</v>
      </c>
      <c r="AA66" s="906">
        <f t="shared" si="10"/>
        <v>832.78926572393596</v>
      </c>
      <c r="AB66" s="906">
        <f t="shared" si="11"/>
        <v>832.78926572393596</v>
      </c>
      <c r="AC66" s="286">
        <f t="shared" si="12"/>
        <v>0</v>
      </c>
      <c r="AD66" s="906">
        <f t="shared" si="13"/>
        <v>11382.689147519841</v>
      </c>
      <c r="AE66" s="906">
        <f t="shared" si="14"/>
        <v>540.90493359696245</v>
      </c>
      <c r="AF66" s="1072">
        <f t="shared" si="15"/>
        <v>360.60328906464161</v>
      </c>
      <c r="AG66" s="1450">
        <f t="shared" si="16"/>
        <v>0.13527885904981399</v>
      </c>
      <c r="AH66" s="914">
        <f>'Baseline data (from input)'!AS52*AG66</f>
        <v>5823.7011589086424</v>
      </c>
      <c r="AI66" s="908">
        <f>Parameters!S167</f>
        <v>0.71500000000000008</v>
      </c>
      <c r="AJ66" s="908">
        <f t="shared" si="17"/>
        <v>0.4</v>
      </c>
      <c r="AK66" s="906">
        <f t="shared" si="18"/>
        <v>832.78926572393596</v>
      </c>
      <c r="AL66" s="906">
        <f t="shared" si="19"/>
        <v>832.78926572393596</v>
      </c>
      <c r="AM66" s="286">
        <f t="shared" si="20"/>
        <v>0</v>
      </c>
      <c r="AN66" s="906">
        <f t="shared" si="21"/>
        <v>11382.689147519841</v>
      </c>
      <c r="AO66" s="906">
        <f t="shared" si="22"/>
        <v>540.90493359696245</v>
      </c>
      <c r="AP66" s="1072">
        <f t="shared" si="23"/>
        <v>360.60328906464161</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360.60328906464161</v>
      </c>
      <c r="BD66" s="1080">
        <f t="shared" si="33"/>
        <v>0</v>
      </c>
      <c r="BE66" s="301">
        <f t="shared" si="34"/>
        <v>662.34144332700623</v>
      </c>
      <c r="BF66" s="104">
        <v>0</v>
      </c>
      <c r="BG66" s="302">
        <f t="shared" si="35"/>
        <v>662.34144332700623</v>
      </c>
      <c r="BI66" s="300">
        <f t="shared" si="36"/>
        <v>301.73815426236462</v>
      </c>
      <c r="BJ66" s="301">
        <f t="shared" si="37"/>
        <v>360.60328906464161</v>
      </c>
      <c r="BK66" s="1080">
        <f t="shared" si="38"/>
        <v>0</v>
      </c>
      <c r="BL66" s="301">
        <f t="shared" si="39"/>
        <v>662.34144332700623</v>
      </c>
      <c r="BM66" s="104">
        <v>0</v>
      </c>
      <c r="BN66" s="302">
        <f t="shared" si="40"/>
        <v>662.34144332700623</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5975.1175122697841</v>
      </c>
      <c r="Y67" s="908">
        <f>Parameters!S168</f>
        <v>0.71500000000000008</v>
      </c>
      <c r="Z67" s="908">
        <f t="shared" si="9"/>
        <v>0.4</v>
      </c>
      <c r="AA67" s="906">
        <f t="shared" si="10"/>
        <v>854.44180425457921</v>
      </c>
      <c r="AB67" s="906">
        <f t="shared" si="11"/>
        <v>854.44180425457921</v>
      </c>
      <c r="AC67" s="286">
        <f t="shared" si="12"/>
        <v>0</v>
      </c>
      <c r="AD67" s="906">
        <f t="shared" si="13"/>
        <v>11681.990651320401</v>
      </c>
      <c r="AE67" s="906">
        <f t="shared" si="14"/>
        <v>555.14030045401967</v>
      </c>
      <c r="AF67" s="1072">
        <f t="shared" si="15"/>
        <v>370.09353363601309</v>
      </c>
      <c r="AG67" s="1450">
        <f t="shared" si="16"/>
        <v>0.13527885904981399</v>
      </c>
      <c r="AH67" s="914">
        <f>'Baseline data (from input)'!AS53*AG67</f>
        <v>5975.1175122697841</v>
      </c>
      <c r="AI67" s="908">
        <f>Parameters!S168</f>
        <v>0.71500000000000008</v>
      </c>
      <c r="AJ67" s="908">
        <f t="shared" si="17"/>
        <v>0.4</v>
      </c>
      <c r="AK67" s="906">
        <f t="shared" si="18"/>
        <v>854.44180425457921</v>
      </c>
      <c r="AL67" s="906">
        <f t="shared" si="19"/>
        <v>854.44180425457921</v>
      </c>
      <c r="AM67" s="286">
        <f t="shared" si="20"/>
        <v>0</v>
      </c>
      <c r="AN67" s="906">
        <f t="shared" si="21"/>
        <v>11681.990651320401</v>
      </c>
      <c r="AO67" s="906">
        <f t="shared" si="22"/>
        <v>555.14030045401967</v>
      </c>
      <c r="AP67" s="1072">
        <f t="shared" si="23"/>
        <v>370.09353363601309</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370.09353363601309</v>
      </c>
      <c r="BD67" s="1080">
        <f t="shared" si="33"/>
        <v>0</v>
      </c>
      <c r="BE67" s="301">
        <f t="shared" si="34"/>
        <v>681.21187450278649</v>
      </c>
      <c r="BF67" s="104">
        <v>0</v>
      </c>
      <c r="BG67" s="302">
        <f t="shared" si="35"/>
        <v>681.21187450278649</v>
      </c>
      <c r="BI67" s="300">
        <f t="shared" si="36"/>
        <v>311.11834086677339</v>
      </c>
      <c r="BJ67" s="301">
        <f t="shared" si="37"/>
        <v>370.09353363601309</v>
      </c>
      <c r="BK67" s="1080">
        <f t="shared" si="38"/>
        <v>0</v>
      </c>
      <c r="BL67" s="301">
        <f t="shared" si="39"/>
        <v>681.21187450278649</v>
      </c>
      <c r="BM67" s="104">
        <v>0</v>
      </c>
      <c r="BN67" s="302">
        <f t="shared" si="40"/>
        <v>681.21187450278649</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6004.9931539059462</v>
      </c>
      <c r="Y68" s="908">
        <f>Parameters!S169</f>
        <v>0.71500000000000008</v>
      </c>
      <c r="Z68" s="908">
        <f t="shared" si="9"/>
        <v>0.4</v>
      </c>
      <c r="AA68" s="906">
        <f t="shared" si="10"/>
        <v>858.7140210085505</v>
      </c>
      <c r="AB68" s="906">
        <f t="shared" si="11"/>
        <v>858.7140210085505</v>
      </c>
      <c r="AC68" s="286">
        <f t="shared" si="12"/>
        <v>0</v>
      </c>
      <c r="AD68" s="906">
        <f t="shared" si="13"/>
        <v>11970.967265286778</v>
      </c>
      <c r="AE68" s="906">
        <f t="shared" si="14"/>
        <v>569.7374070421746</v>
      </c>
      <c r="AF68" s="1072">
        <f t="shared" si="15"/>
        <v>379.82493802811638</v>
      </c>
      <c r="AG68" s="1450">
        <f t="shared" si="16"/>
        <v>0.13527885904981399</v>
      </c>
      <c r="AH68" s="914">
        <f>'Baseline data (from input)'!AS54*AG68</f>
        <v>6004.9931539059462</v>
      </c>
      <c r="AI68" s="908">
        <f>Parameters!S169</f>
        <v>0.71500000000000008</v>
      </c>
      <c r="AJ68" s="908">
        <f t="shared" si="17"/>
        <v>0.4</v>
      </c>
      <c r="AK68" s="906">
        <f t="shared" si="18"/>
        <v>858.7140210085505</v>
      </c>
      <c r="AL68" s="906">
        <f t="shared" si="19"/>
        <v>858.7140210085505</v>
      </c>
      <c r="AM68" s="286">
        <f t="shared" si="20"/>
        <v>0</v>
      </c>
      <c r="AN68" s="906">
        <f t="shared" si="21"/>
        <v>11970.967265286778</v>
      </c>
      <c r="AO68" s="906">
        <f t="shared" si="22"/>
        <v>569.7374070421746</v>
      </c>
      <c r="AP68" s="1072">
        <f t="shared" si="23"/>
        <v>379.82493802811638</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379.82493802811638</v>
      </c>
      <c r="BD68" s="1080">
        <f t="shared" si="33"/>
        <v>0</v>
      </c>
      <c r="BE68" s="301">
        <f t="shared" si="34"/>
        <v>700.42381381068765</v>
      </c>
      <c r="BF68" s="104">
        <v>0</v>
      </c>
      <c r="BG68" s="302">
        <f t="shared" si="35"/>
        <v>700.42381381068765</v>
      </c>
      <c r="BI68" s="300">
        <f t="shared" si="36"/>
        <v>320.59887578257127</v>
      </c>
      <c r="BJ68" s="301">
        <f t="shared" si="37"/>
        <v>379.82493802811638</v>
      </c>
      <c r="BK68" s="1080">
        <f t="shared" si="38"/>
        <v>0</v>
      </c>
      <c r="BL68" s="301">
        <f t="shared" si="39"/>
        <v>700.42381381068765</v>
      </c>
      <c r="BM68" s="104">
        <v>0</v>
      </c>
      <c r="BN68" s="302">
        <f t="shared" si="40"/>
        <v>700.42381381068765</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6149.1127641121948</v>
      </c>
      <c r="Y69" s="917">
        <f>Parameters!S170</f>
        <v>0.71500000000000008</v>
      </c>
      <c r="Z69" s="917">
        <f t="shared" si="9"/>
        <v>0.4</v>
      </c>
      <c r="AA69" s="918">
        <f t="shared" si="10"/>
        <v>879.32312526804401</v>
      </c>
      <c r="AB69" s="918">
        <f t="shared" si="11"/>
        <v>879.32312526804401</v>
      </c>
      <c r="AC69" s="919">
        <f t="shared" si="12"/>
        <v>0</v>
      </c>
      <c r="AD69" s="918">
        <f t="shared" si="13"/>
        <v>12266.459427743672</v>
      </c>
      <c r="AE69" s="918">
        <f t="shared" si="14"/>
        <v>583.8309628111499</v>
      </c>
      <c r="AF69" s="1077">
        <f t="shared" si="15"/>
        <v>389.22064187409995</v>
      </c>
      <c r="AG69" s="1450">
        <f t="shared" si="16"/>
        <v>0.13527885904981399</v>
      </c>
      <c r="AH69" s="914">
        <f>'Baseline data (from input)'!AS55*AG69</f>
        <v>6149.1127641121948</v>
      </c>
      <c r="AI69" s="917">
        <f>Parameters!S170</f>
        <v>0.71500000000000008</v>
      </c>
      <c r="AJ69" s="917">
        <f t="shared" si="17"/>
        <v>0.4</v>
      </c>
      <c r="AK69" s="918">
        <f t="shared" si="18"/>
        <v>879.32312526804401</v>
      </c>
      <c r="AL69" s="918">
        <f t="shared" si="19"/>
        <v>879.32312526804401</v>
      </c>
      <c r="AM69" s="919">
        <f t="shared" si="20"/>
        <v>0</v>
      </c>
      <c r="AN69" s="918">
        <f t="shared" si="21"/>
        <v>12266.459427743672</v>
      </c>
      <c r="AO69" s="918">
        <f t="shared" si="22"/>
        <v>583.8309628111499</v>
      </c>
      <c r="AP69" s="1077">
        <f t="shared" si="23"/>
        <v>389.22064187409995</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389.22064187409995</v>
      </c>
      <c r="BD69" s="1080">
        <f t="shared" si="33"/>
        <v>0</v>
      </c>
      <c r="BE69" s="301">
        <f t="shared" si="34"/>
        <v>719.42442219500685</v>
      </c>
      <c r="BF69" s="104">
        <v>0</v>
      </c>
      <c r="BG69" s="302">
        <f t="shared" si="35"/>
        <v>719.42442219500685</v>
      </c>
      <c r="BI69" s="300">
        <f t="shared" si="36"/>
        <v>330.2037803209069</v>
      </c>
      <c r="BJ69" s="301">
        <f t="shared" si="37"/>
        <v>389.22064187409995</v>
      </c>
      <c r="BK69" s="1080">
        <f t="shared" si="38"/>
        <v>0</v>
      </c>
      <c r="BL69" s="301">
        <f t="shared" si="39"/>
        <v>719.42442219500685</v>
      </c>
      <c r="BM69" s="104">
        <v>0</v>
      </c>
      <c r="BN69" s="302">
        <f t="shared" si="40"/>
        <v>719.42442219500685</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6407.3757139480676</v>
      </c>
      <c r="Y70" s="888">
        <f>Parameters!S171</f>
        <v>0.71500000000000008</v>
      </c>
      <c r="Z70" s="888">
        <f t="shared" si="9"/>
        <v>0.4</v>
      </c>
      <c r="AA70" s="889">
        <f t="shared" si="10"/>
        <v>916.25472709457381</v>
      </c>
      <c r="AB70" s="889">
        <f t="shared" si="11"/>
        <v>916.25472709457381</v>
      </c>
      <c r="AC70" s="890">
        <f t="shared" si="12"/>
        <v>0</v>
      </c>
      <c r="AD70" s="889">
        <f t="shared" si="13"/>
        <v>12584.471869208544</v>
      </c>
      <c r="AE70" s="889">
        <f t="shared" si="14"/>
        <v>598.24228562970109</v>
      </c>
      <c r="AF70" s="896">
        <f t="shared" si="15"/>
        <v>398.82819041980071</v>
      </c>
      <c r="AG70" s="1450">
        <f t="shared" si="16"/>
        <v>0.13527885904981399</v>
      </c>
      <c r="AH70" s="887">
        <f>'Baseline data (from input)'!AS56*AG70</f>
        <v>6407.3757139480676</v>
      </c>
      <c r="AI70" s="888">
        <f>Parameters!S171</f>
        <v>0.71500000000000008</v>
      </c>
      <c r="AJ70" s="888">
        <f t="shared" si="17"/>
        <v>0.4</v>
      </c>
      <c r="AK70" s="889">
        <f t="shared" si="18"/>
        <v>916.25472709457381</v>
      </c>
      <c r="AL70" s="889">
        <f t="shared" si="19"/>
        <v>916.25472709457381</v>
      </c>
      <c r="AM70" s="890">
        <f t="shared" si="20"/>
        <v>0</v>
      </c>
      <c r="AN70" s="889">
        <f t="shared" si="21"/>
        <v>12584.471869208544</v>
      </c>
      <c r="AO70" s="889">
        <f t="shared" si="22"/>
        <v>598.24228562970109</v>
      </c>
      <c r="AP70" s="896">
        <f t="shared" si="23"/>
        <v>398.82819041980071</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398.82819041980071</v>
      </c>
      <c r="BD70" s="1603">
        <f>AZ70</f>
        <v>0</v>
      </c>
      <c r="BE70" s="1602">
        <f t="shared" si="34"/>
        <v>738.78469708281159</v>
      </c>
      <c r="BF70" s="495">
        <v>0</v>
      </c>
      <c r="BG70" s="1604">
        <f t="shared" si="35"/>
        <v>738.78469708281159</v>
      </c>
      <c r="BI70" s="1601">
        <f t="shared" si="36"/>
        <v>339.95650666301094</v>
      </c>
      <c r="BJ70" s="1602">
        <f t="shared" si="37"/>
        <v>398.82819041980071</v>
      </c>
      <c r="BK70" s="1603">
        <f t="shared" si="38"/>
        <v>0</v>
      </c>
      <c r="BL70" s="1602">
        <f t="shared" si="39"/>
        <v>738.78469708281159</v>
      </c>
      <c r="BM70" s="495">
        <v>0</v>
      </c>
      <c r="BN70" s="1604">
        <f t="shared" si="40"/>
        <v>738.78469708281159</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6580.374510111943</v>
      </c>
      <c r="Y71" s="885">
        <f>Parameters!S172</f>
        <v>0.71500000000000008</v>
      </c>
      <c r="Z71" s="885">
        <f t="shared" si="9"/>
        <v>0.4</v>
      </c>
      <c r="AA71" s="884">
        <f t="shared" si="10"/>
        <v>940.99355494600798</v>
      </c>
      <c r="AB71" s="884">
        <f t="shared" si="11"/>
        <v>940.99355494600798</v>
      </c>
      <c r="AC71" s="886">
        <f t="shared" si="12"/>
        <v>0</v>
      </c>
      <c r="AD71" s="884">
        <f t="shared" si="13"/>
        <v>12911.713488738676</v>
      </c>
      <c r="AE71" s="884">
        <f t="shared" si="14"/>
        <v>613.75193541587589</v>
      </c>
      <c r="AF71" s="897">
        <f t="shared" si="15"/>
        <v>409.16795694391726</v>
      </c>
      <c r="AG71" s="1450">
        <f>$D$12</f>
        <v>0.13527885904981399</v>
      </c>
      <c r="AH71" s="891">
        <f>'Baseline data (from input)'!AS57*AG71</f>
        <v>6580.374510111943</v>
      </c>
      <c r="AI71" s="885">
        <f>Parameters!S172</f>
        <v>0.71500000000000008</v>
      </c>
      <c r="AJ71" s="885">
        <f t="shared" si="17"/>
        <v>0.4</v>
      </c>
      <c r="AK71" s="884">
        <f t="shared" si="18"/>
        <v>940.99355494600798</v>
      </c>
      <c r="AL71" s="884">
        <f t="shared" si="19"/>
        <v>940.99355494600798</v>
      </c>
      <c r="AM71" s="886">
        <f t="shared" si="20"/>
        <v>0</v>
      </c>
      <c r="AN71" s="884">
        <f t="shared" si="21"/>
        <v>12911.713488738676</v>
      </c>
      <c r="AO71" s="884">
        <f t="shared" si="22"/>
        <v>613.75193541587589</v>
      </c>
      <c r="AP71" s="897">
        <f t="shared" si="23"/>
        <v>409.16795694391726</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409.16795694391726</v>
      </c>
      <c r="BD71" s="1607">
        <f t="shared" ref="BD71:BD87" si="48">AZ71</f>
        <v>0.48626614457152323</v>
      </c>
      <c r="BE71" s="1606">
        <f t="shared" si="34"/>
        <v>762.15804543249283</v>
      </c>
      <c r="BF71" s="1608">
        <v>0</v>
      </c>
      <c r="BG71" s="1609">
        <f t="shared" si="35"/>
        <v>762.15804543249283</v>
      </c>
      <c r="BI71" s="1605">
        <f t="shared" si="36"/>
        <v>352.50382234400405</v>
      </c>
      <c r="BJ71" s="1606">
        <f t="shared" si="37"/>
        <v>409.16795694391726</v>
      </c>
      <c r="BK71" s="1607">
        <f t="shared" si="38"/>
        <v>0.48626614457152323</v>
      </c>
      <c r="BL71" s="1606">
        <f t="shared" si="39"/>
        <v>762.15804543249283</v>
      </c>
      <c r="BM71" s="1608">
        <v>0</v>
      </c>
      <c r="BN71" s="1609">
        <f t="shared" si="40"/>
        <v>762.15804543249283</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6823.8735271796331</v>
      </c>
      <c r="Y72" s="885">
        <f>Parameters!S173</f>
        <v>0.71500000000000008</v>
      </c>
      <c r="Z72" s="885">
        <f t="shared" si="9"/>
        <v>0.4</v>
      </c>
      <c r="AA72" s="884">
        <f t="shared" si="10"/>
        <v>975.81391438668777</v>
      </c>
      <c r="AB72" s="884">
        <f t="shared" si="11"/>
        <v>975.81391438668777</v>
      </c>
      <c r="AC72" s="886">
        <f t="shared" si="12"/>
        <v>0</v>
      </c>
      <c r="AD72" s="884">
        <f t="shared" si="13"/>
        <v>13257.815705597686</v>
      </c>
      <c r="AE72" s="884">
        <f t="shared" si="14"/>
        <v>629.71169752767889</v>
      </c>
      <c r="AF72" s="897">
        <f t="shared" si="15"/>
        <v>419.80779835178595</v>
      </c>
      <c r="AG72" s="1450">
        <f t="shared" si="16"/>
        <v>0.13527885904981399</v>
      </c>
      <c r="AH72" s="891">
        <f>'Baseline data (from input)'!AS58*AG72</f>
        <v>6823.8735271796331</v>
      </c>
      <c r="AI72" s="885">
        <f>Parameters!S173</f>
        <v>0.71500000000000008</v>
      </c>
      <c r="AJ72" s="885">
        <f t="shared" si="17"/>
        <v>0.4</v>
      </c>
      <c r="AK72" s="884">
        <f t="shared" si="18"/>
        <v>975.81391438668777</v>
      </c>
      <c r="AL72" s="884">
        <f t="shared" si="19"/>
        <v>975.81391438668777</v>
      </c>
      <c r="AM72" s="886">
        <f t="shared" si="20"/>
        <v>0</v>
      </c>
      <c r="AN72" s="884">
        <f t="shared" si="21"/>
        <v>13257.815705597686</v>
      </c>
      <c r="AO72" s="884">
        <f t="shared" si="22"/>
        <v>629.71169752767889</v>
      </c>
      <c r="AP72" s="897">
        <f t="shared" si="23"/>
        <v>419.80779835178595</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419.80779835178595</v>
      </c>
      <c r="BD72" s="1607">
        <f t="shared" si="48"/>
        <v>0.94421435341173465</v>
      </c>
      <c r="BE72" s="1606">
        <f t="shared" si="34"/>
        <v>785.79361417440862</v>
      </c>
      <c r="BF72" s="1608">
        <v>0</v>
      </c>
      <c r="BG72" s="1609">
        <f t="shared" si="35"/>
        <v>785.79361417440862</v>
      </c>
      <c r="BI72" s="1605">
        <f t="shared" si="36"/>
        <v>365.04160146921089</v>
      </c>
      <c r="BJ72" s="1606">
        <f t="shared" si="37"/>
        <v>419.80779835178595</v>
      </c>
      <c r="BK72" s="1607">
        <f t="shared" si="38"/>
        <v>0.94421435341173465</v>
      </c>
      <c r="BL72" s="1606">
        <f t="shared" si="39"/>
        <v>785.79361417440862</v>
      </c>
      <c r="BM72" s="1608">
        <v>0</v>
      </c>
      <c r="BN72" s="1609">
        <f t="shared" si="40"/>
        <v>785.79361417440862</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6362.1410699955322</v>
      </c>
      <c r="Y73" s="885">
        <f>Parameters!S174</f>
        <v>0.71500000000000008</v>
      </c>
      <c r="Z73" s="885">
        <f t="shared" si="9"/>
        <v>0.4</v>
      </c>
      <c r="AA73" s="884">
        <f t="shared" si="10"/>
        <v>909.78617300936116</v>
      </c>
      <c r="AB73" s="884">
        <f t="shared" si="11"/>
        <v>909.78617300936116</v>
      </c>
      <c r="AC73" s="886">
        <f t="shared" si="12"/>
        <v>0</v>
      </c>
      <c r="AD73" s="884">
        <f t="shared" si="13"/>
        <v>13521.010576781575</v>
      </c>
      <c r="AE73" s="884">
        <f t="shared" si="14"/>
        <v>646.59130182547142</v>
      </c>
      <c r="AF73" s="897">
        <f t="shared" si="15"/>
        <v>431.06086788364763</v>
      </c>
      <c r="AG73" s="1450">
        <f>($AG$82-$AG$72)/($A$82-$A$72)+AG72</f>
        <v>0.12394828525545966</v>
      </c>
      <c r="AH73" s="891">
        <f>'Baseline data (from input)'!AS59*AG73</f>
        <v>6362.1410699955322</v>
      </c>
      <c r="AI73" s="885">
        <f>Parameters!S174</f>
        <v>0.71500000000000008</v>
      </c>
      <c r="AJ73" s="885">
        <f t="shared" si="17"/>
        <v>0.4</v>
      </c>
      <c r="AK73" s="884">
        <f t="shared" si="18"/>
        <v>909.78617300936116</v>
      </c>
      <c r="AL73" s="884">
        <f t="shared" si="19"/>
        <v>909.78617300936116</v>
      </c>
      <c r="AM73" s="886">
        <f t="shared" si="20"/>
        <v>0</v>
      </c>
      <c r="AN73" s="884">
        <f t="shared" si="21"/>
        <v>13521.010576781575</v>
      </c>
      <c r="AO73" s="884">
        <f t="shared" si="22"/>
        <v>646.59130182547142</v>
      </c>
      <c r="AP73" s="897">
        <f t="shared" si="23"/>
        <v>431.06086788364763</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431.06086788364763</v>
      </c>
      <c r="BD73" s="1607">
        <f t="shared" si="48"/>
        <v>1.3754937347158787</v>
      </c>
      <c r="BE73" s="1606">
        <f t="shared" si="34"/>
        <v>809.8166820427025</v>
      </c>
      <c r="BF73" s="1608">
        <v>0</v>
      </c>
      <c r="BG73" s="1609">
        <f t="shared" si="35"/>
        <v>809.8166820427025</v>
      </c>
      <c r="BI73" s="1605">
        <f t="shared" si="36"/>
        <v>377.380320424339</v>
      </c>
      <c r="BJ73" s="1606">
        <f t="shared" si="37"/>
        <v>431.06086788364763</v>
      </c>
      <c r="BK73" s="1607">
        <f t="shared" si="38"/>
        <v>1.3754937347158787</v>
      </c>
      <c r="BL73" s="1606">
        <f t="shared" si="39"/>
        <v>809.8166820427025</v>
      </c>
      <c r="BM73" s="1608">
        <v>0</v>
      </c>
      <c r="BN73" s="1609">
        <f t="shared" si="40"/>
        <v>809.8166820427025</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5972.9931747935116</v>
      </c>
      <c r="Y74" s="885">
        <f>Parameters!S175</f>
        <v>0.71500000000000008</v>
      </c>
      <c r="Z74" s="885">
        <f t="shared" si="9"/>
        <v>0.4</v>
      </c>
      <c r="AA74" s="884">
        <f t="shared" si="10"/>
        <v>854.13802399547228</v>
      </c>
      <c r="AB74" s="884">
        <f t="shared" si="11"/>
        <v>854.13802399547228</v>
      </c>
      <c r="AC74" s="886">
        <f t="shared" si="12"/>
        <v>0</v>
      </c>
      <c r="AD74" s="884">
        <f t="shared" si="13"/>
        <v>13715.721133615478</v>
      </c>
      <c r="AE74" s="884">
        <f t="shared" si="14"/>
        <v>659.42746716157012</v>
      </c>
      <c r="AF74" s="897">
        <f t="shared" si="15"/>
        <v>439.61831144104673</v>
      </c>
      <c r="AG74" s="1450">
        <f t="shared" ref="AG74:AG81" si="51">($AG$82-$AG$72)/($A$82-$A$72)+AG73</f>
        <v>0.11261771146110533</v>
      </c>
      <c r="AH74" s="891">
        <f>'Baseline data (from input)'!AS60*AG74</f>
        <v>5972.9931747935116</v>
      </c>
      <c r="AI74" s="885">
        <f>Parameters!S175</f>
        <v>0.71500000000000008</v>
      </c>
      <c r="AJ74" s="885">
        <f t="shared" si="17"/>
        <v>0.4</v>
      </c>
      <c r="AK74" s="884">
        <f t="shared" si="18"/>
        <v>854.13802399547228</v>
      </c>
      <c r="AL74" s="884">
        <f t="shared" si="19"/>
        <v>854.13802399547228</v>
      </c>
      <c r="AM74" s="886">
        <f t="shared" si="20"/>
        <v>0</v>
      </c>
      <c r="AN74" s="884">
        <f t="shared" si="21"/>
        <v>13715.721133615478</v>
      </c>
      <c r="AO74" s="884">
        <f t="shared" si="22"/>
        <v>659.42746716157012</v>
      </c>
      <c r="AP74" s="897">
        <f t="shared" si="23"/>
        <v>439.61831144104673</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439.61831144104673</v>
      </c>
      <c r="BD74" s="1607">
        <f t="shared" si="48"/>
        <v>1.7816573600942787</v>
      </c>
      <c r="BE74" s="1606">
        <f t="shared" si="34"/>
        <v>830.90317702580523</v>
      </c>
      <c r="BF74" s="1608">
        <v>0</v>
      </c>
      <c r="BG74" s="1609">
        <f t="shared" si="35"/>
        <v>830.90317702580523</v>
      </c>
      <c r="BI74" s="1605">
        <f t="shared" si="36"/>
        <v>389.50320822466421</v>
      </c>
      <c r="BJ74" s="1606">
        <f t="shared" si="37"/>
        <v>439.61831144104673</v>
      </c>
      <c r="BK74" s="1607">
        <f t="shared" si="38"/>
        <v>1.7816573600942787</v>
      </c>
      <c r="BL74" s="1606">
        <f t="shared" si="39"/>
        <v>830.90317702580523</v>
      </c>
      <c r="BM74" s="1608">
        <v>0</v>
      </c>
      <c r="BN74" s="1609">
        <f t="shared" si="40"/>
        <v>830.90317702580523</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5588.4563279145914</v>
      </c>
      <c r="Y75" s="885">
        <f>Parameters!S176</f>
        <v>0.71500000000000008</v>
      </c>
      <c r="Z75" s="885">
        <f t="shared" si="9"/>
        <v>0.4</v>
      </c>
      <c r="AA75" s="884">
        <f t="shared" si="10"/>
        <v>799.14925489178665</v>
      </c>
      <c r="AB75" s="884">
        <f t="shared" si="11"/>
        <v>799.14925489178665</v>
      </c>
      <c r="AC75" s="886">
        <f t="shared" si="12"/>
        <v>0</v>
      </c>
      <c r="AD75" s="884">
        <f t="shared" si="13"/>
        <v>13845.946775433118</v>
      </c>
      <c r="AE75" s="884">
        <f t="shared" si="14"/>
        <v>668.92361307414603</v>
      </c>
      <c r="AF75" s="897">
        <f t="shared" si="15"/>
        <v>445.94907538276402</v>
      </c>
      <c r="AG75" s="1450">
        <f t="shared" si="51"/>
        <v>0.101287137666751</v>
      </c>
      <c r="AH75" s="891">
        <f>'Baseline data (from input)'!AS61*AG75</f>
        <v>5588.4563279145914</v>
      </c>
      <c r="AI75" s="885">
        <f>Parameters!S176</f>
        <v>0.71500000000000008</v>
      </c>
      <c r="AJ75" s="885">
        <f t="shared" si="17"/>
        <v>0.4</v>
      </c>
      <c r="AK75" s="884">
        <f t="shared" si="18"/>
        <v>799.14925489178665</v>
      </c>
      <c r="AL75" s="884">
        <f t="shared" si="19"/>
        <v>799.14925489178665</v>
      </c>
      <c r="AM75" s="886">
        <f t="shared" si="20"/>
        <v>0</v>
      </c>
      <c r="AN75" s="884">
        <f t="shared" si="21"/>
        <v>13845.946775433118</v>
      </c>
      <c r="AO75" s="884">
        <f t="shared" si="22"/>
        <v>668.92361307414603</v>
      </c>
      <c r="AP75" s="897">
        <f t="shared" si="23"/>
        <v>445.94907538276402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445.94907538276402</v>
      </c>
      <c r="BD75" s="1607">
        <f t="shared" si="48"/>
        <v>2.1641678573076555</v>
      </c>
      <c r="BE75" s="1606">
        <f t="shared" si="34"/>
        <v>849.51152694567747</v>
      </c>
      <c r="BF75" s="1608">
        <v>0</v>
      </c>
      <c r="BG75" s="1609">
        <f t="shared" si="35"/>
        <v>849.51152694567747</v>
      </c>
      <c r="BI75" s="1605">
        <f t="shared" si="36"/>
        <v>401.39828370560582</v>
      </c>
      <c r="BJ75" s="1606">
        <f t="shared" si="37"/>
        <v>445.94907538276402</v>
      </c>
      <c r="BK75" s="1607">
        <f t="shared" si="38"/>
        <v>2.1641678573076555</v>
      </c>
      <c r="BL75" s="1606">
        <f t="shared" si="39"/>
        <v>849.51152694567747</v>
      </c>
      <c r="BM75" s="1608">
        <v>0</v>
      </c>
      <c r="BN75" s="1609">
        <f t="shared" si="40"/>
        <v>849.51152694567747</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5178.5228875554703</v>
      </c>
      <c r="Y76" s="885">
        <f>Parameters!S177</f>
        <v>0.71500000000000008</v>
      </c>
      <c r="Z76" s="885">
        <f t="shared" si="9"/>
        <v>0.4</v>
      </c>
      <c r="AA76" s="884">
        <f t="shared" si="10"/>
        <v>740.5287729204324</v>
      </c>
      <c r="AB76" s="884">
        <f t="shared" si="11"/>
        <v>740.5287729204324</v>
      </c>
      <c r="AC76" s="886">
        <f t="shared" si="12"/>
        <v>0</v>
      </c>
      <c r="AD76" s="884">
        <f t="shared" si="13"/>
        <v>13911.200755783193</v>
      </c>
      <c r="AE76" s="884">
        <f t="shared" si="14"/>
        <v>675.27479257035623</v>
      </c>
      <c r="AF76" s="897">
        <f t="shared" si="15"/>
        <v>450.18319504690413</v>
      </c>
      <c r="AG76" s="1450">
        <f t="shared" si="51"/>
        <v>8.9956563872396672E-2</v>
      </c>
      <c r="AH76" s="891">
        <f>'Baseline data (from input)'!AS62*AG76</f>
        <v>5178.5228875554703</v>
      </c>
      <c r="AI76" s="885">
        <f>Parameters!S177</f>
        <v>0.71500000000000008</v>
      </c>
      <c r="AJ76" s="885">
        <f t="shared" si="17"/>
        <v>0.4</v>
      </c>
      <c r="AK76" s="884">
        <f t="shared" si="18"/>
        <v>740.5287729204324</v>
      </c>
      <c r="AL76" s="884">
        <f t="shared" si="19"/>
        <v>740.5287729204324</v>
      </c>
      <c r="AM76" s="886">
        <f t="shared" si="20"/>
        <v>0</v>
      </c>
      <c r="AN76" s="884">
        <f t="shared" si="21"/>
        <v>13911.200755783193</v>
      </c>
      <c r="AO76" s="884">
        <f t="shared" si="22"/>
        <v>675.27479257035623</v>
      </c>
      <c r="AP76" s="897">
        <f t="shared" si="23"/>
        <v>450.18319504690413</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450.18319504690413</v>
      </c>
      <c r="BD76" s="1607">
        <f t="shared" si="48"/>
        <v>2.5244026773068904</v>
      </c>
      <c r="BE76" s="1606">
        <f t="shared" si="34"/>
        <v>865.77366342378582</v>
      </c>
      <c r="BF76" s="1608">
        <v>0</v>
      </c>
      <c r="BG76" s="1609">
        <f t="shared" si="35"/>
        <v>865.77366342378582</v>
      </c>
      <c r="BI76" s="1605">
        <f t="shared" si="36"/>
        <v>413.06606569957484</v>
      </c>
      <c r="BJ76" s="1606">
        <f t="shared" si="37"/>
        <v>450.18319504690413</v>
      </c>
      <c r="BK76" s="1607">
        <f t="shared" si="38"/>
        <v>2.5244026773068904</v>
      </c>
      <c r="BL76" s="1606">
        <f t="shared" si="39"/>
        <v>865.77366342378582</v>
      </c>
      <c r="BM76" s="1608">
        <v>0</v>
      </c>
      <c r="BN76" s="1609">
        <f t="shared" si="40"/>
        <v>865.77366342378582</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4710.9526509830584</v>
      </c>
      <c r="Y77" s="885">
        <f>Parameters!S178</f>
        <v>0.71500000000000008</v>
      </c>
      <c r="Z77" s="885">
        <f t="shared" si="9"/>
        <v>0.4</v>
      </c>
      <c r="AA77" s="884">
        <f t="shared" si="10"/>
        <v>673.66622909057742</v>
      </c>
      <c r="AB77" s="884">
        <f t="shared" si="11"/>
        <v>673.66622909057742</v>
      </c>
      <c r="AC77" s="886">
        <f t="shared" si="12"/>
        <v>0</v>
      </c>
      <c r="AD77" s="884">
        <f t="shared" si="13"/>
        <v>13906.409718128121</v>
      </c>
      <c r="AE77" s="884">
        <f t="shared" si="14"/>
        <v>678.45726674564844</v>
      </c>
      <c r="AF77" s="897">
        <f t="shared" si="15"/>
        <v>452.30484449709894</v>
      </c>
      <c r="AG77" s="1450">
        <f t="shared" si="51"/>
        <v>7.8625990078042343E-2</v>
      </c>
      <c r="AH77" s="891">
        <f>'Baseline data (from input)'!AS63*AG77</f>
        <v>4710.9526509830584</v>
      </c>
      <c r="AI77" s="885">
        <f>Parameters!S178</f>
        <v>0.71500000000000008</v>
      </c>
      <c r="AJ77" s="885">
        <f t="shared" si="17"/>
        <v>0.4</v>
      </c>
      <c r="AK77" s="884">
        <f t="shared" si="18"/>
        <v>673.66622909057742</v>
      </c>
      <c r="AL77" s="884">
        <f t="shared" si="19"/>
        <v>673.66622909057742</v>
      </c>
      <c r="AM77" s="886">
        <f t="shared" si="20"/>
        <v>0</v>
      </c>
      <c r="AN77" s="884">
        <f t="shared" si="21"/>
        <v>13906.409718128121</v>
      </c>
      <c r="AO77" s="884">
        <f t="shared" si="22"/>
        <v>678.45726674564844</v>
      </c>
      <c r="AP77" s="897">
        <f t="shared" si="23"/>
        <v>452.30484449709894</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452.30484449709894</v>
      </c>
      <c r="BD77" s="1607">
        <f t="shared" si="48"/>
        <v>2.8636590545442755</v>
      </c>
      <c r="BE77" s="1606">
        <f t="shared" si="34"/>
        <v>879.68614299238129</v>
      </c>
      <c r="BF77" s="1608">
        <v>0</v>
      </c>
      <c r="BG77" s="1609">
        <f t="shared" si="35"/>
        <v>879.68614299238129</v>
      </c>
      <c r="BI77" s="1605">
        <f t="shared" si="36"/>
        <v>424.51763944073804</v>
      </c>
      <c r="BJ77" s="1606">
        <f t="shared" si="37"/>
        <v>452.30484449709894</v>
      </c>
      <c r="BK77" s="1607">
        <f t="shared" si="38"/>
        <v>2.8636590545442755</v>
      </c>
      <c r="BL77" s="1606">
        <f t="shared" si="39"/>
        <v>879.68614299238129</v>
      </c>
      <c r="BM77" s="1608">
        <v>0</v>
      </c>
      <c r="BN77" s="1609">
        <f t="shared" si="40"/>
        <v>879.68614299238129</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4109.5690111772074</v>
      </c>
      <c r="Y78" s="885">
        <f>Parameters!S179</f>
        <v>0.71500000000000008</v>
      </c>
      <c r="Z78" s="885">
        <f t="shared" si="9"/>
        <v>0.4</v>
      </c>
      <c r="AA78" s="884">
        <f t="shared" si="10"/>
        <v>587.66836859834075</v>
      </c>
      <c r="AB78" s="884">
        <f t="shared" si="11"/>
        <v>587.66836859834075</v>
      </c>
      <c r="AC78" s="886">
        <f t="shared" si="12"/>
        <v>0</v>
      </c>
      <c r="AD78" s="884">
        <f t="shared" si="13"/>
        <v>13815.85448164449</v>
      </c>
      <c r="AE78" s="884">
        <f t="shared" si="14"/>
        <v>678.22360508197187</v>
      </c>
      <c r="AF78" s="897">
        <f t="shared" si="15"/>
        <v>452.14907005464789</v>
      </c>
      <c r="AG78" s="1450">
        <f t="shared" si="51"/>
        <v>6.7295416283688014E-2</v>
      </c>
      <c r="AH78" s="891">
        <f>'Baseline data (from input)'!AS64*AG78</f>
        <v>4109.5690111772074</v>
      </c>
      <c r="AI78" s="885">
        <f>Parameters!S179</f>
        <v>0.71500000000000008</v>
      </c>
      <c r="AJ78" s="885">
        <f t="shared" si="17"/>
        <v>0.4</v>
      </c>
      <c r="AK78" s="884">
        <f t="shared" si="18"/>
        <v>587.66836859834075</v>
      </c>
      <c r="AL78" s="884">
        <f t="shared" si="19"/>
        <v>587.66836859834075</v>
      </c>
      <c r="AM78" s="886">
        <f t="shared" si="20"/>
        <v>0</v>
      </c>
      <c r="AN78" s="884">
        <f t="shared" si="21"/>
        <v>13815.85448164449</v>
      </c>
      <c r="AO78" s="884">
        <f t="shared" si="22"/>
        <v>678.22360508197187</v>
      </c>
      <c r="AP78" s="897">
        <f t="shared" si="23"/>
        <v>452.14907005464789</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452.14907005464789</v>
      </c>
      <c r="BD78" s="1607">
        <f t="shared" si="48"/>
        <v>3.183158678418724</v>
      </c>
      <c r="BE78" s="1606">
        <f t="shared" si="34"/>
        <v>891.09114439191808</v>
      </c>
      <c r="BF78" s="1608">
        <v>0</v>
      </c>
      <c r="BG78" s="1609">
        <f t="shared" si="35"/>
        <v>891.09114439191808</v>
      </c>
      <c r="BI78" s="1605">
        <f t="shared" si="36"/>
        <v>435.75891565885144</v>
      </c>
      <c r="BJ78" s="1606">
        <f t="shared" si="37"/>
        <v>452.14907005464789</v>
      </c>
      <c r="BK78" s="1607">
        <f t="shared" si="38"/>
        <v>3.183158678418724</v>
      </c>
      <c r="BL78" s="1606">
        <f t="shared" si="39"/>
        <v>891.09114439191808</v>
      </c>
      <c r="BM78" s="1608">
        <v>0</v>
      </c>
      <c r="BN78" s="1609">
        <f t="shared" si="40"/>
        <v>891.09114439191808</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3323.1747127793815</v>
      </c>
      <c r="Y79" s="885">
        <f>Parameters!S180</f>
        <v>0.71500000000000008</v>
      </c>
      <c r="Z79" s="885">
        <f t="shared" si="9"/>
        <v>0.4</v>
      </c>
      <c r="AA79" s="884">
        <f t="shared" si="10"/>
        <v>475.21398392745164</v>
      </c>
      <c r="AB79" s="884">
        <f t="shared" si="11"/>
        <v>475.21398392745164</v>
      </c>
      <c r="AC79" s="886">
        <f t="shared" si="12"/>
        <v>0</v>
      </c>
      <c r="AD79" s="884">
        <f t="shared" si="13"/>
        <v>13617.26129148775</v>
      </c>
      <c r="AE79" s="884">
        <f t="shared" si="14"/>
        <v>673.80717408419127</v>
      </c>
      <c r="AF79" s="897">
        <f t="shared" si="15"/>
        <v>449.20478272279416</v>
      </c>
      <c r="AG79" s="1450">
        <f t="shared" si="51"/>
        <v>5.5964842489333685E-2</v>
      </c>
      <c r="AH79" s="891">
        <f>'Baseline data (from input)'!AS65*AG79</f>
        <v>3323.1747127793815</v>
      </c>
      <c r="AI79" s="885">
        <f>Parameters!S180</f>
        <v>0.71500000000000008</v>
      </c>
      <c r="AJ79" s="885">
        <f t="shared" si="17"/>
        <v>0.4</v>
      </c>
      <c r="AK79" s="884">
        <f t="shared" si="18"/>
        <v>475.21398392745164</v>
      </c>
      <c r="AL79" s="884">
        <f t="shared" si="19"/>
        <v>475.21398392745164</v>
      </c>
      <c r="AM79" s="886">
        <f t="shared" si="20"/>
        <v>0</v>
      </c>
      <c r="AN79" s="884">
        <f t="shared" si="21"/>
        <v>13617.26129148775</v>
      </c>
      <c r="AO79" s="884">
        <f t="shared" si="22"/>
        <v>673.80717408419127</v>
      </c>
      <c r="AP79" s="897">
        <f t="shared" si="23"/>
        <v>449.20478272279416</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449.20478272279416</v>
      </c>
      <c r="BD79" s="1607">
        <f t="shared" si="48"/>
        <v>3.484052092677187</v>
      </c>
      <c r="BE79" s="1606">
        <f t="shared" si="34"/>
        <v>899.49560531655607</v>
      </c>
      <c r="BF79" s="1608">
        <v>0</v>
      </c>
      <c r="BG79" s="1609">
        <f t="shared" si="35"/>
        <v>899.49560531655607</v>
      </c>
      <c r="BI79" s="1605">
        <f t="shared" si="36"/>
        <v>446.80677050108471</v>
      </c>
      <c r="BJ79" s="1606">
        <f t="shared" si="37"/>
        <v>449.20478272279416</v>
      </c>
      <c r="BK79" s="1607">
        <f t="shared" si="38"/>
        <v>3.484052092677187</v>
      </c>
      <c r="BL79" s="1606">
        <f t="shared" si="39"/>
        <v>899.49560531655607</v>
      </c>
      <c r="BM79" s="1608">
        <v>0</v>
      </c>
      <c r="BN79" s="1609">
        <f t="shared" si="40"/>
        <v>899.49560531655607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2696.5024959830635</v>
      </c>
      <c r="Y80" s="885">
        <f>Parameters!S181</f>
        <v>0.71500000000000008</v>
      </c>
      <c r="Z80" s="885">
        <f t="shared" si="9"/>
        <v>0.4</v>
      </c>
      <c r="AA80" s="884">
        <f t="shared" si="10"/>
        <v>385.59985692557814</v>
      </c>
      <c r="AB80" s="884">
        <f t="shared" si="11"/>
        <v>385.59985692557814</v>
      </c>
      <c r="AC80" s="886">
        <f t="shared" si="12"/>
        <v>0</v>
      </c>
      <c r="AD80" s="884">
        <f t="shared" si="13"/>
        <v>13338.739478503321</v>
      </c>
      <c r="AE80" s="884">
        <f t="shared" si="14"/>
        <v>664.12166991000788</v>
      </c>
      <c r="AF80" s="897">
        <f t="shared" si="15"/>
        <v>442.74777994000527</v>
      </c>
      <c r="AG80" s="1450">
        <f t="shared" si="51"/>
        <v>4.4634268694979357E-2</v>
      </c>
      <c r="AH80" s="891">
        <f>'Baseline data (from input)'!AS66*AG80</f>
        <v>2696.5024959830635</v>
      </c>
      <c r="AI80" s="885">
        <f>Parameters!S181</f>
        <v>0.71500000000000008</v>
      </c>
      <c r="AJ80" s="885">
        <f t="shared" si="17"/>
        <v>0.4</v>
      </c>
      <c r="AK80" s="884">
        <f t="shared" si="18"/>
        <v>385.59985692557814</v>
      </c>
      <c r="AL80" s="884">
        <f t="shared" si="19"/>
        <v>385.59985692557814</v>
      </c>
      <c r="AM80" s="886">
        <f t="shared" si="20"/>
        <v>0</v>
      </c>
      <c r="AN80" s="884">
        <f t="shared" si="21"/>
        <v>13338.739478503321</v>
      </c>
      <c r="AO80" s="884">
        <f t="shared" si="22"/>
        <v>664.12166991000788</v>
      </c>
      <c r="AP80" s="897">
        <f t="shared" si="23"/>
        <v>442.74777994000527</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442.74777994000527</v>
      </c>
      <c r="BD80" s="1607">
        <f t="shared" si="48"/>
        <v>3.76742283861488</v>
      </c>
      <c r="BE80" s="1606">
        <f t="shared" si="34"/>
        <v>904.17988218352355</v>
      </c>
      <c r="BF80" s="1608">
        <v>0</v>
      </c>
      <c r="BG80" s="1609">
        <f t="shared" si="35"/>
        <v>904.17988218352355</v>
      </c>
      <c r="BI80" s="1605">
        <f t="shared" si="36"/>
        <v>457.66467940490338</v>
      </c>
      <c r="BJ80" s="1606">
        <f t="shared" si="37"/>
        <v>442.74777994000527</v>
      </c>
      <c r="BK80" s="1607">
        <f t="shared" si="38"/>
        <v>3.76742283861488</v>
      </c>
      <c r="BL80" s="1606">
        <f t="shared" si="39"/>
        <v>904.17988218352355</v>
      </c>
      <c r="BM80" s="1608">
        <v>0</v>
      </c>
      <c r="BN80" s="1609">
        <f t="shared" si="40"/>
        <v>904.17988218352355</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2051.5285545199249</v>
      </c>
      <c r="Y81" s="885">
        <f>Parameters!S182</f>
        <v>0.71500000000000008</v>
      </c>
      <c r="Z81" s="885">
        <f t="shared" si="9"/>
        <v>0.4</v>
      </c>
      <c r="AA81" s="884">
        <f t="shared" si="10"/>
        <v>293.3685832963493</v>
      </c>
      <c r="AB81" s="884">
        <f t="shared" si="11"/>
        <v>293.3685832963493</v>
      </c>
      <c r="AC81" s="886">
        <f t="shared" si="12"/>
        <v>0</v>
      </c>
      <c r="AD81" s="884">
        <f t="shared" si="13"/>
        <v>12981.570060998018</v>
      </c>
      <c r="AE81" s="884">
        <f t="shared" si="14"/>
        <v>650.53800080165274</v>
      </c>
      <c r="AF81" s="897">
        <f t="shared" si="15"/>
        <v>433.69200053443518</v>
      </c>
      <c r="AG81" s="1450">
        <f t="shared" si="51"/>
        <v>3.3303694900625028E-2</v>
      </c>
      <c r="AH81" s="891">
        <f>'Baseline data (from input)'!AS67*AG81</f>
        <v>2051.5285545199249</v>
      </c>
      <c r="AI81" s="885">
        <f>Parameters!S182</f>
        <v>0.71500000000000008</v>
      </c>
      <c r="AJ81" s="885">
        <f t="shared" si="17"/>
        <v>0.4</v>
      </c>
      <c r="AK81" s="884">
        <f t="shared" si="18"/>
        <v>293.3685832963493</v>
      </c>
      <c r="AL81" s="884">
        <f t="shared" si="19"/>
        <v>293.3685832963493</v>
      </c>
      <c r="AM81" s="886">
        <f t="shared" si="20"/>
        <v>0</v>
      </c>
      <c r="AN81" s="884">
        <f t="shared" si="21"/>
        <v>12981.570060998018</v>
      </c>
      <c r="AO81" s="884">
        <f t="shared" si="22"/>
        <v>650.53800080165274</v>
      </c>
      <c r="AP81" s="897">
        <f t="shared" si="23"/>
        <v>433.69200053443518</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433.69200053443518</v>
      </c>
      <c r="BD81" s="1607">
        <f t="shared" si="48"/>
        <v>4.034291356994312</v>
      </c>
      <c r="BE81" s="1606">
        <f t="shared" si="34"/>
        <v>903.31022278645185</v>
      </c>
      <c r="BF81" s="1608">
        <v>0</v>
      </c>
      <c r="BG81" s="1609">
        <f t="shared" si="35"/>
        <v>903.31022278645185</v>
      </c>
      <c r="BI81" s="1605">
        <f t="shared" si="36"/>
        <v>465.58393089502232</v>
      </c>
      <c r="BJ81" s="1606">
        <f t="shared" si="37"/>
        <v>433.69200053443518</v>
      </c>
      <c r="BK81" s="1607">
        <f t="shared" si="38"/>
        <v>4.034291356994312</v>
      </c>
      <c r="BL81" s="1606">
        <f t="shared" si="39"/>
        <v>903.31022278645185</v>
      </c>
      <c r="BM81" s="1608">
        <v>0</v>
      </c>
      <c r="BN81" s="1609">
        <f t="shared" si="40"/>
        <v>903.31022278645185</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1376.6941959616277</v>
      </c>
      <c r="Y82" s="885">
        <f>Parameters!S183</f>
        <v>0.71500000000000008</v>
      </c>
      <c r="Z82" s="885">
        <f t="shared" si="9"/>
        <v>0.4</v>
      </c>
      <c r="AA82" s="884">
        <f t="shared" si="10"/>
        <v>196.8672700225128</v>
      </c>
      <c r="AB82" s="884">
        <f t="shared" si="11"/>
        <v>196.8672700225128</v>
      </c>
      <c r="AC82" s="886">
        <f t="shared" si="12"/>
        <v>0</v>
      </c>
      <c r="AD82" s="884">
        <f t="shared" si="13"/>
        <v>12545.318688261355</v>
      </c>
      <c r="AE82" s="884">
        <f t="shared" si="14"/>
        <v>633.11864275917435</v>
      </c>
      <c r="AF82" s="897">
        <f t="shared" si="15"/>
        <v>422.0790951727829</v>
      </c>
      <c r="AG82" s="1451">
        <f>$D$13</f>
        <v>2.197312110627072E-2</v>
      </c>
      <c r="AH82" s="891">
        <f>'Baseline data (from input)'!AS68*AG82</f>
        <v>1376.6941959616277</v>
      </c>
      <c r="AI82" s="885">
        <f>Parameters!S183</f>
        <v>0.71500000000000008</v>
      </c>
      <c r="AJ82" s="885">
        <f t="shared" si="17"/>
        <v>0.4</v>
      </c>
      <c r="AK82" s="884">
        <f t="shared" si="18"/>
        <v>196.8672700225128</v>
      </c>
      <c r="AL82" s="884">
        <f t="shared" si="19"/>
        <v>196.8672700225128</v>
      </c>
      <c r="AM82" s="886">
        <f t="shared" si="20"/>
        <v>0</v>
      </c>
      <c r="AN82" s="884">
        <f t="shared" si="21"/>
        <v>12545.318688261355</v>
      </c>
      <c r="AO82" s="884">
        <f t="shared" si="22"/>
        <v>633.11864275917435</v>
      </c>
      <c r="AP82" s="897">
        <f t="shared" si="23"/>
        <v>422.0790951727829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422.0790951727829</v>
      </c>
      <c r="BD82" s="1607">
        <f t="shared" si="48"/>
        <v>4.2856186627342376</v>
      </c>
      <c r="BE82" s="1606">
        <f t="shared" si="34"/>
        <v>897.87527335324296</v>
      </c>
      <c r="BF82" s="1608">
        <v>0</v>
      </c>
      <c r="BG82" s="1609">
        <f t="shared" si="35"/>
        <v>897.87527335324296</v>
      </c>
      <c r="BI82" s="1605">
        <f t="shared" si="36"/>
        <v>471.51055951772577</v>
      </c>
      <c r="BJ82" s="1606">
        <f t="shared" si="37"/>
        <v>422.0790951727829</v>
      </c>
      <c r="BK82" s="1607">
        <f t="shared" si="38"/>
        <v>4.2856186627342376</v>
      </c>
      <c r="BL82" s="1606">
        <f t="shared" si="39"/>
        <v>897.87527335324296</v>
      </c>
      <c r="BM82" s="1608">
        <v>0</v>
      </c>
      <c r="BN82" s="1609">
        <f t="shared" si="40"/>
        <v>897.87527335324296</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1412.1987266366591</v>
      </c>
      <c r="Y83" s="885">
        <f>Parameters!S184</f>
        <v>0.71500000000000008</v>
      </c>
      <c r="Z83" s="885">
        <f t="shared" si="9"/>
        <v>0.4</v>
      </c>
      <c r="AA83" s="884">
        <f t="shared" si="10"/>
        <v>201.94441790904227</v>
      </c>
      <c r="AB83" s="884">
        <f t="shared" si="11"/>
        <v>201.94441790904227</v>
      </c>
      <c r="AC83" s="886">
        <f t="shared" si="12"/>
        <v>0</v>
      </c>
      <c r="AD83" s="884">
        <f t="shared" si="13"/>
        <v>12135.420693921944</v>
      </c>
      <c r="AE83" s="884">
        <f t="shared" si="14"/>
        <v>611.8424122484538</v>
      </c>
      <c r="AF83" s="897">
        <f t="shared" si="15"/>
        <v>407.89494149896922</v>
      </c>
      <c r="AG83" s="1451">
        <f>AG82</f>
        <v>2.197312110627072E-2</v>
      </c>
      <c r="AH83" s="891">
        <f>'Baseline data (from input)'!AS69*AG83</f>
        <v>1412.1987266366591</v>
      </c>
      <c r="AI83" s="885">
        <f>Parameters!S184</f>
        <v>0.71500000000000008</v>
      </c>
      <c r="AJ83" s="885">
        <f t="shared" si="17"/>
        <v>0.4</v>
      </c>
      <c r="AK83" s="884">
        <f t="shared" si="18"/>
        <v>201.94441790904227</v>
      </c>
      <c r="AL83" s="884">
        <f t="shared" si="19"/>
        <v>201.94441790904227</v>
      </c>
      <c r="AM83" s="886">
        <f t="shared" si="20"/>
        <v>0</v>
      </c>
      <c r="AN83" s="884">
        <f t="shared" si="21"/>
        <v>12135.420693921944</v>
      </c>
      <c r="AO83" s="884">
        <f t="shared" si="22"/>
        <v>611.8424122484538</v>
      </c>
      <c r="AP83" s="897">
        <f t="shared" si="23"/>
        <v>407.89494149896922</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407.89494149896922</v>
      </c>
      <c r="BD83" s="1607">
        <f t="shared" si="48"/>
        <v>4.5223098056013837</v>
      </c>
      <c r="BE83" s="1606">
        <f t="shared" si="34"/>
        <v>887.20446380061287</v>
      </c>
      <c r="BF83" s="1608">
        <v>0</v>
      </c>
      <c r="BG83" s="1609">
        <f t="shared" si="35"/>
        <v>887.20446380061287</v>
      </c>
      <c r="BI83" s="1605">
        <f t="shared" si="36"/>
        <v>474.78721249604229</v>
      </c>
      <c r="BJ83" s="1606">
        <f t="shared" si="37"/>
        <v>407.89494149896922</v>
      </c>
      <c r="BK83" s="1607">
        <f t="shared" si="38"/>
        <v>4.5223098056013837</v>
      </c>
      <c r="BL83" s="1606">
        <f t="shared" si="39"/>
        <v>887.20446380061287</v>
      </c>
      <c r="BM83" s="1608">
        <v>0</v>
      </c>
      <c r="BN83" s="1609">
        <f t="shared" si="40"/>
        <v>887.20446380061287</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1440.3960643368453</v>
      </c>
      <c r="Y84" s="885">
        <f>Parameters!S185</f>
        <v>0.71500000000000008</v>
      </c>
      <c r="Z84" s="885">
        <f t="shared" si="9"/>
        <v>0.4</v>
      </c>
      <c r="AA84" s="884">
        <f t="shared" si="10"/>
        <v>205.97663720016888</v>
      </c>
      <c r="AB84" s="884">
        <f t="shared" si="11"/>
        <v>205.97663720016888</v>
      </c>
      <c r="AC84" s="886">
        <f t="shared" si="12"/>
        <v>0</v>
      </c>
      <c r="AD84" s="884">
        <f t="shared" si="13"/>
        <v>11749.545879953595</v>
      </c>
      <c r="AE84" s="884">
        <f t="shared" si="14"/>
        <v>591.85145116851766</v>
      </c>
      <c r="AF84" s="897">
        <f t="shared" si="15"/>
        <v>394.5676341123451</v>
      </c>
      <c r="AG84" s="1451">
        <f t="shared" ref="AG84:AG87" si="53">AG83</f>
        <v>2.197312110627072E-2</v>
      </c>
      <c r="AH84" s="891">
        <f>'Baseline data (from input)'!AS70*AG84</f>
        <v>1440.3960643368453</v>
      </c>
      <c r="AI84" s="885">
        <f>Parameters!S185</f>
        <v>0.71500000000000008</v>
      </c>
      <c r="AJ84" s="885">
        <f t="shared" si="17"/>
        <v>0.4</v>
      </c>
      <c r="AK84" s="884">
        <f t="shared" si="18"/>
        <v>205.97663720016888</v>
      </c>
      <c r="AL84" s="884">
        <f t="shared" si="19"/>
        <v>205.97663720016888</v>
      </c>
      <c r="AM84" s="886">
        <f t="shared" si="20"/>
        <v>0</v>
      </c>
      <c r="AN84" s="884">
        <f t="shared" si="21"/>
        <v>11749.545879953595</v>
      </c>
      <c r="AO84" s="884">
        <f t="shared" si="22"/>
        <v>591.85145116851766</v>
      </c>
      <c r="AP84" s="897">
        <f t="shared" si="23"/>
        <v>394.5676341123451</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394.5676341123451</v>
      </c>
      <c r="BD84" s="1607">
        <f t="shared" si="48"/>
        <v>4.7452171293671848</v>
      </c>
      <c r="BE84" s="1606">
        <f t="shared" ref="BE84:BE120" si="54">SUM(BB84:BD84)</f>
        <v>875.02362345165477</v>
      </c>
      <c r="BF84" s="1608">
        <v>0</v>
      </c>
      <c r="BG84" s="1609">
        <f t="shared" si="35"/>
        <v>875.02362345165477</v>
      </c>
      <c r="BI84" s="1605">
        <f t="shared" si="36"/>
        <v>475.71077220994249</v>
      </c>
      <c r="BJ84" s="1606">
        <f t="shared" si="37"/>
        <v>394.5676341123451</v>
      </c>
      <c r="BK84" s="1607">
        <f t="shared" si="38"/>
        <v>4.7452171293671848</v>
      </c>
      <c r="BL84" s="1606">
        <f t="shared" ref="BL84:BL120" si="55">SUM(BI84:BK84)</f>
        <v>875.02362345165477</v>
      </c>
      <c r="BM84" s="1608">
        <v>0</v>
      </c>
      <c r="BN84" s="1609">
        <f t="shared" si="40"/>
        <v>875.02362345165477</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1463.1760595189969</v>
      </c>
      <c r="Y85" s="885">
        <f>Parameters!S186</f>
        <v>0.71500000000000008</v>
      </c>
      <c r="Z85" s="885">
        <f t="shared" ref="Z85:Z120" si="63">$D$3</f>
        <v>0.4</v>
      </c>
      <c r="AA85" s="884">
        <f t="shared" ref="AA85:AA119" si="64">X85*Z85*Y85*$D$4</f>
        <v>209.23417651121662</v>
      </c>
      <c r="AB85" s="884">
        <f t="shared" ref="AB85:AB120" si="65">AA85*$D$10</f>
        <v>209.23417651121662</v>
      </c>
      <c r="AC85" s="886">
        <f t="shared" ref="AC85:AC120" si="66">AA85*(1-$D$10)</f>
        <v>0</v>
      </c>
      <c r="AD85" s="884">
        <f t="shared" ref="AD85:AD120" si="67">AB85+(AD84*$D$8)</f>
        <v>11385.747942044211</v>
      </c>
      <c r="AE85" s="884">
        <f t="shared" ref="AE85:AE120" si="68">AC85+AD84*(1-$D$8)</f>
        <v>573.03211442060137</v>
      </c>
      <c r="AF85" s="897">
        <f t="shared" ref="AF85:AF120" si="69">AE85*16/12*$D$11</f>
        <v>382.02140961373425</v>
      </c>
      <c r="AG85" s="1451">
        <f t="shared" si="53"/>
        <v>2.197312110627072E-2</v>
      </c>
      <c r="AH85" s="891">
        <f>'Baseline data (from input)'!AS71*AG85</f>
        <v>1463.1760595189969</v>
      </c>
      <c r="AI85" s="885">
        <f>Parameters!S186</f>
        <v>0.71500000000000008</v>
      </c>
      <c r="AJ85" s="885">
        <f t="shared" ref="AJ85:AJ120" si="70">$D$3</f>
        <v>0.4</v>
      </c>
      <c r="AK85" s="884">
        <f t="shared" ref="AK85:AK120" si="71">AH85*AJ85*AI85*$D$4</f>
        <v>209.23417651121662</v>
      </c>
      <c r="AL85" s="884">
        <f t="shared" ref="AL85:AL120" si="72">AK85*$D$10</f>
        <v>209.23417651121662</v>
      </c>
      <c r="AM85" s="886">
        <f t="shared" ref="AM85:AM120" si="73">AK85*(1-$D$10)</f>
        <v>0</v>
      </c>
      <c r="AN85" s="884">
        <f t="shared" ref="AN85:AN120" si="74">AL85+(AN84*$D$8)</f>
        <v>11385.747942044211</v>
      </c>
      <c r="AO85" s="884">
        <f t="shared" ref="AO85:AO120" si="75">AM85+AN84*(1-$D$8)</f>
        <v>573.03211442060137</v>
      </c>
      <c r="AP85" s="897">
        <f t="shared" ref="AP85:AP120" si="76">AO85*16/12*$D$11</f>
        <v>382.02140961373425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382.02140961373425</v>
      </c>
      <c r="BD85" s="1607">
        <f t="shared" si="48"/>
        <v>4.9551433411659982</v>
      </c>
      <c r="BE85" s="1606">
        <f t="shared" si="54"/>
        <v>861.43324069194875</v>
      </c>
      <c r="BF85" s="1608">
        <v>0</v>
      </c>
      <c r="BG85" s="1609">
        <f t="shared" ref="BG85:BG120" si="83">BE85-BF85</f>
        <v>861.43324069194875</v>
      </c>
      <c r="BI85" s="1605">
        <f t="shared" ref="BI85:BI120" si="84">V85</f>
        <v>474.45668773704853</v>
      </c>
      <c r="BJ85" s="1606">
        <f t="shared" ref="BJ85:BJ120" si="85">AP85</f>
        <v>382.02140961373425</v>
      </c>
      <c r="BK85" s="1607">
        <f t="shared" ref="BK85:BK120" si="86">AZ85</f>
        <v>4.9551433411659982</v>
      </c>
      <c r="BL85" s="1606">
        <f t="shared" si="55"/>
        <v>861.43324069194875</v>
      </c>
      <c r="BM85" s="1608">
        <v>0</v>
      </c>
      <c r="BN85" s="1609">
        <f t="shared" ref="BN85:BN120" si="87">BL85-BM85</f>
        <v>861.43324069194875</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1479.3186816060229</v>
      </c>
      <c r="Y86" s="885">
        <f>Parameters!S187</f>
        <v>0.71500000000000008</v>
      </c>
      <c r="Z86" s="885">
        <f t="shared" si="63"/>
        <v>0.4</v>
      </c>
      <c r="AA86" s="884">
        <f t="shared" si="64"/>
        <v>211.54257146966131</v>
      </c>
      <c r="AB86" s="884">
        <f t="shared" si="65"/>
        <v>211.54257146966131</v>
      </c>
      <c r="AC86" s="886">
        <f t="shared" si="66"/>
        <v>0</v>
      </c>
      <c r="AD86" s="884">
        <f t="shared" si="67"/>
        <v>11042.001033890565</v>
      </c>
      <c r="AE86" s="884">
        <f t="shared" si="68"/>
        <v>555.28947962330722</v>
      </c>
      <c r="AF86" s="897">
        <f t="shared" si="69"/>
        <v>370.19298641553814</v>
      </c>
      <c r="AG86" s="1451">
        <f t="shared" si="53"/>
        <v>2.197312110627072E-2</v>
      </c>
      <c r="AH86" s="891">
        <f>'Baseline data (from input)'!AS72*AG86</f>
        <v>1479.3186816060229</v>
      </c>
      <c r="AI86" s="885">
        <f>Parameters!S187</f>
        <v>0.71500000000000008</v>
      </c>
      <c r="AJ86" s="885">
        <f t="shared" si="70"/>
        <v>0.4</v>
      </c>
      <c r="AK86" s="884">
        <f t="shared" si="71"/>
        <v>211.54257146966131</v>
      </c>
      <c r="AL86" s="884">
        <f t="shared" si="72"/>
        <v>211.54257146966131</v>
      </c>
      <c r="AM86" s="886">
        <f t="shared" si="73"/>
        <v>0</v>
      </c>
      <c r="AN86" s="884">
        <f t="shared" si="74"/>
        <v>11042.001033890565</v>
      </c>
      <c r="AO86" s="884">
        <f t="shared" si="75"/>
        <v>555.28947962330722</v>
      </c>
      <c r="AP86" s="897">
        <f t="shared" si="76"/>
        <v>370.19298641553814</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370.19298641553814</v>
      </c>
      <c r="BD86" s="1607">
        <f t="shared" si="48"/>
        <v>5.1528444021078155</v>
      </c>
      <c r="BE86" s="1606">
        <f t="shared" si="54"/>
        <v>846.53966206330188</v>
      </c>
      <c r="BF86" s="1608">
        <v>0</v>
      </c>
      <c r="BG86" s="1609">
        <f t="shared" si="83"/>
        <v>846.53966206330188</v>
      </c>
      <c r="BI86" s="1605">
        <f t="shared" si="84"/>
        <v>471.19383124565587</v>
      </c>
      <c r="BJ86" s="1606">
        <f t="shared" si="85"/>
        <v>370.19298641553814</v>
      </c>
      <c r="BK86" s="1607">
        <f t="shared" si="86"/>
        <v>5.1528444021078155</v>
      </c>
      <c r="BL86" s="1606">
        <f t="shared" si="55"/>
        <v>846.53966206330188</v>
      </c>
      <c r="BM86" s="1608">
        <v>0</v>
      </c>
      <c r="BN86" s="1609">
        <f t="shared" si="87"/>
        <v>846.53966206330188</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10718.524550804012</v>
      </c>
      <c r="AE87" s="884">
        <f t="shared" si="68"/>
        <v>538.52474508655371</v>
      </c>
      <c r="AF87" s="897">
        <f t="shared" si="69"/>
        <v>359.01649672436912</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10718.524550804012</v>
      </c>
      <c r="AO87" s="884">
        <f t="shared" si="75"/>
        <v>538.52474508655371</v>
      </c>
      <c r="AP87" s="897">
        <f t="shared" si="76"/>
        <v>359.01649672436912</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359.01649672436912</v>
      </c>
      <c r="BD87" s="1612">
        <f t="shared" si="48"/>
        <v>5.3390322495547968</v>
      </c>
      <c r="BE87" s="1611">
        <f t="shared" si="54"/>
        <v>830.44058160201985</v>
      </c>
      <c r="BF87" s="1613">
        <v>0</v>
      </c>
      <c r="BG87" s="1614">
        <f t="shared" si="83"/>
        <v>830.44058160201985</v>
      </c>
      <c r="BI87" s="1610">
        <f t="shared" si="84"/>
        <v>466.08505262809604</v>
      </c>
      <c r="BJ87" s="1611">
        <f t="shared" si="85"/>
        <v>359.01649672436912</v>
      </c>
      <c r="BK87" s="1612">
        <f t="shared" si="86"/>
        <v>5.3390322495547968</v>
      </c>
      <c r="BL87" s="1611">
        <f t="shared" si="55"/>
        <v>830.44058160201985</v>
      </c>
      <c r="BM87" s="1613">
        <v>0</v>
      </c>
      <c r="BN87" s="1614">
        <f t="shared" si="87"/>
        <v>830.44058160201985</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1349.0116570427213</v>
      </c>
      <c r="Y88" s="1011">
        <f>Parameters!S258</f>
        <v>0.71500000000000008</v>
      </c>
      <c r="Z88" s="1011">
        <f t="shared" si="63"/>
        <v>0.4</v>
      </c>
      <c r="AA88" s="1012">
        <f t="shared" si="64"/>
        <v>192.90866695710918</v>
      </c>
      <c r="AB88" s="1012">
        <f t="shared" si="65"/>
        <v>192.90866695710918</v>
      </c>
      <c r="AC88" s="1013">
        <f t="shared" si="66"/>
        <v>0</v>
      </c>
      <c r="AD88" s="1012">
        <f t="shared" si="67"/>
        <v>10388.684606915183</v>
      </c>
      <c r="AE88" s="1012">
        <f t="shared" si="68"/>
        <v>522.74861084593749</v>
      </c>
      <c r="AF88" s="1014">
        <f t="shared" si="69"/>
        <v>348.49907389729168</v>
      </c>
      <c r="AH88" s="1010">
        <f>'Recycling - Case 3'!AM178</f>
        <v>1349.0116570427213</v>
      </c>
      <c r="AI88" s="1011">
        <f>Parameters!S258</f>
        <v>0.71500000000000008</v>
      </c>
      <c r="AJ88" s="1011">
        <f t="shared" si="70"/>
        <v>0.4</v>
      </c>
      <c r="AK88" s="1012">
        <f t="shared" si="71"/>
        <v>192.90866695710918</v>
      </c>
      <c r="AL88" s="1012">
        <f t="shared" si="72"/>
        <v>192.90866695710918</v>
      </c>
      <c r="AM88" s="1013">
        <f t="shared" si="73"/>
        <v>0</v>
      </c>
      <c r="AN88" s="1012">
        <f t="shared" si="74"/>
        <v>10388.684606915183</v>
      </c>
      <c r="AO88" s="1012">
        <f t="shared" si="75"/>
        <v>522.74861084593749</v>
      </c>
      <c r="AP88" s="1014">
        <f t="shared" si="76"/>
        <v>348.49907389729168</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348.49907389729168</v>
      </c>
      <c r="BD88" s="1081">
        <f>AZ88</f>
        <v>5.514377360864759</v>
      </c>
      <c r="BE88" s="1053">
        <f t="shared" si="54"/>
        <v>813.30117405589272</v>
      </c>
      <c r="BF88" s="1054">
        <v>0</v>
      </c>
      <c r="BG88" s="1074">
        <f t="shared" si="83"/>
        <v>813.30117405589272</v>
      </c>
      <c r="BI88" s="1052">
        <f t="shared" si="84"/>
        <v>459.28772279773631</v>
      </c>
      <c r="BJ88" s="1053">
        <f t="shared" si="85"/>
        <v>348.49907389729168</v>
      </c>
      <c r="BK88" s="1081">
        <f t="shared" si="86"/>
        <v>5.514377360864759</v>
      </c>
      <c r="BL88" s="1053">
        <f t="shared" si="55"/>
        <v>813.30117405589272</v>
      </c>
      <c r="BM88" s="1054">
        <v>0</v>
      </c>
      <c r="BN88" s="1074">
        <f t="shared" si="87"/>
        <v>813.30117405589272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1166.4540674408911</v>
      </c>
      <c r="Y89" s="853">
        <f>Parameters!S259</f>
        <v>0.71500000000000008</v>
      </c>
      <c r="Z89" s="853">
        <f t="shared" si="63"/>
        <v>0.4</v>
      </c>
      <c r="AA89" s="854">
        <f t="shared" si="64"/>
        <v>166.80293164404745</v>
      </c>
      <c r="AB89" s="854">
        <f t="shared" si="65"/>
        <v>166.80293164404745</v>
      </c>
      <c r="AC89" s="855">
        <f t="shared" si="66"/>
        <v>0</v>
      </c>
      <c r="AD89" s="854">
        <f t="shared" si="67"/>
        <v>10048.825411599404</v>
      </c>
      <c r="AE89" s="854">
        <f t="shared" si="68"/>
        <v>506.66212695982711</v>
      </c>
      <c r="AF89" s="856">
        <f t="shared" si="69"/>
        <v>337.77475130655142</v>
      </c>
      <c r="AH89" s="852">
        <f>'Recycling - Case 3'!AM179</f>
        <v>1166.4540674408911</v>
      </c>
      <c r="AI89" s="853">
        <f>Parameters!S259</f>
        <v>0.71500000000000008</v>
      </c>
      <c r="AJ89" s="853">
        <f t="shared" si="70"/>
        <v>0.4</v>
      </c>
      <c r="AK89" s="854">
        <f t="shared" si="71"/>
        <v>166.80293164404745</v>
      </c>
      <c r="AL89" s="854">
        <f t="shared" si="72"/>
        <v>166.80293164404745</v>
      </c>
      <c r="AM89" s="855">
        <f t="shared" si="73"/>
        <v>0</v>
      </c>
      <c r="AN89" s="854">
        <f t="shared" si="74"/>
        <v>10048.825411599404</v>
      </c>
      <c r="AO89" s="854">
        <f t="shared" si="75"/>
        <v>506.66212695982711</v>
      </c>
      <c r="AP89" s="856">
        <f t="shared" si="76"/>
        <v>337.77475130655142</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337.77475130655142</v>
      </c>
      <c r="BD89" s="1082">
        <f t="shared" ref="BD89:BD120" si="90">AZ89</f>
        <v>5.6979273858206847</v>
      </c>
      <c r="BE89" s="1056">
        <f t="shared" si="54"/>
        <v>795.61141043718237</v>
      </c>
      <c r="BF89" s="167">
        <v>0</v>
      </c>
      <c r="BG89" s="1075">
        <f t="shared" si="83"/>
        <v>795.61141043718237</v>
      </c>
      <c r="BI89" s="1055">
        <f t="shared" si="84"/>
        <v>452.13873174481023</v>
      </c>
      <c r="BJ89" s="1056">
        <f t="shared" si="85"/>
        <v>337.77475130655142</v>
      </c>
      <c r="BK89" s="1082">
        <f t="shared" si="86"/>
        <v>5.6979273858206847</v>
      </c>
      <c r="BL89" s="1056">
        <f t="shared" si="55"/>
        <v>795.61141043718237</v>
      </c>
      <c r="BM89" s="167">
        <v>0</v>
      </c>
      <c r="BN89" s="1075">
        <f t="shared" si="87"/>
        <v>795.61141043718237</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875.86317268988478</v>
      </c>
      <c r="Y90" s="853">
        <f>Parameters!S260</f>
        <v>0.71500000000000008</v>
      </c>
      <c r="Z90" s="853">
        <f t="shared" si="63"/>
        <v>0.4</v>
      </c>
      <c r="AA90" s="854">
        <f t="shared" si="64"/>
        <v>125.24843369465354</v>
      </c>
      <c r="AB90" s="854">
        <f t="shared" si="65"/>
        <v>125.24843369465354</v>
      </c>
      <c r="AC90" s="855">
        <f t="shared" si="66"/>
        <v>0</v>
      </c>
      <c r="AD90" s="854">
        <f t="shared" si="67"/>
        <v>9683.9868468785044</v>
      </c>
      <c r="AE90" s="854">
        <f t="shared" si="68"/>
        <v>490.08699841555227</v>
      </c>
      <c r="AF90" s="856">
        <f t="shared" si="69"/>
        <v>326.72466561036816</v>
      </c>
      <c r="AH90" s="852">
        <f>'Recycling - Case 3'!AM180</f>
        <v>875.86317268988478</v>
      </c>
      <c r="AI90" s="853">
        <f>Parameters!S260</f>
        <v>0.71500000000000008</v>
      </c>
      <c r="AJ90" s="853">
        <f t="shared" si="70"/>
        <v>0.4</v>
      </c>
      <c r="AK90" s="854">
        <f t="shared" si="71"/>
        <v>125.24843369465354</v>
      </c>
      <c r="AL90" s="854">
        <f t="shared" si="72"/>
        <v>125.24843369465354</v>
      </c>
      <c r="AM90" s="855">
        <f t="shared" si="73"/>
        <v>0</v>
      </c>
      <c r="AN90" s="854">
        <f t="shared" si="74"/>
        <v>9683.9868468785044</v>
      </c>
      <c r="AO90" s="854">
        <f t="shared" si="75"/>
        <v>490.08699841555227</v>
      </c>
      <c r="AP90" s="856">
        <f t="shared" si="76"/>
        <v>326.72466561036816</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326.72466561036816</v>
      </c>
      <c r="BD90" s="1082">
        <f t="shared" si="90"/>
        <v>5.8896729790712348</v>
      </c>
      <c r="BE90" s="1056">
        <f t="shared" si="54"/>
        <v>777.38717474163252</v>
      </c>
      <c r="BF90" s="167">
        <v>0</v>
      </c>
      <c r="BG90" s="1075">
        <f t="shared" si="83"/>
        <v>777.38717474163252</v>
      </c>
      <c r="BI90" s="1055">
        <f t="shared" si="84"/>
        <v>444.77283615219312</v>
      </c>
      <c r="BJ90" s="1056">
        <f t="shared" si="85"/>
        <v>326.72466561036816</v>
      </c>
      <c r="BK90" s="1082">
        <f t="shared" si="86"/>
        <v>5.8896729790712348</v>
      </c>
      <c r="BL90" s="1056">
        <f t="shared" si="55"/>
        <v>777.38717474163252</v>
      </c>
      <c r="BM90" s="167">
        <v>0</v>
      </c>
      <c r="BN90" s="1075">
        <f t="shared" si="87"/>
        <v>777.38717474163252</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229.24629800454514</v>
      </c>
      <c r="Y91" s="853">
        <f>Parameters!S261</f>
        <v>0.71500000000000008</v>
      </c>
      <c r="Z91" s="853">
        <f t="shared" si="63"/>
        <v>0.4</v>
      </c>
      <c r="AA91" s="854">
        <f t="shared" si="64"/>
        <v>32.782220614649958</v>
      </c>
      <c r="AB91" s="854">
        <f t="shared" si="65"/>
        <v>32.782220614649958</v>
      </c>
      <c r="AC91" s="855">
        <f t="shared" si="66"/>
        <v>0</v>
      </c>
      <c r="AD91" s="854">
        <f t="shared" si="67"/>
        <v>9244.4754558433742</v>
      </c>
      <c r="AE91" s="854">
        <f t="shared" si="68"/>
        <v>472.29361164978053</v>
      </c>
      <c r="AF91" s="856">
        <f t="shared" si="69"/>
        <v>314.86240776652033</v>
      </c>
      <c r="AG91" s="4"/>
      <c r="AH91" s="852">
        <f>'Recycling - Case 3'!AM181</f>
        <v>229.24629800454514</v>
      </c>
      <c r="AI91" s="853">
        <f>Parameters!S261</f>
        <v>0.71500000000000008</v>
      </c>
      <c r="AJ91" s="853">
        <f t="shared" si="70"/>
        <v>0.4</v>
      </c>
      <c r="AK91" s="854">
        <f t="shared" si="71"/>
        <v>32.782220614649958</v>
      </c>
      <c r="AL91" s="854">
        <f t="shared" si="72"/>
        <v>32.782220614649958</v>
      </c>
      <c r="AM91" s="855">
        <f t="shared" si="73"/>
        <v>0</v>
      </c>
      <c r="AN91" s="854">
        <f t="shared" si="74"/>
        <v>9244.4754558433742</v>
      </c>
      <c r="AO91" s="854">
        <f t="shared" si="75"/>
        <v>472.29361164978053</v>
      </c>
      <c r="AP91" s="856">
        <f t="shared" si="76"/>
        <v>314.86240776652033</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314.86240776652033</v>
      </c>
      <c r="BD91" s="1082">
        <f t="shared" si="90"/>
        <v>6.0896156751596058</v>
      </c>
      <c r="BE91" s="1056">
        <f t="shared" si="54"/>
        <v>757.39721686964003</v>
      </c>
      <c r="BF91" s="167">
        <v>0</v>
      </c>
      <c r="BG91" s="1075">
        <f t="shared" si="83"/>
        <v>757.39721686964003</v>
      </c>
      <c r="BI91" s="1055">
        <f t="shared" si="84"/>
        <v>436.44519342796008</v>
      </c>
      <c r="BJ91" s="1056">
        <f t="shared" si="85"/>
        <v>314.86240776652033</v>
      </c>
      <c r="BK91" s="1082">
        <f t="shared" si="86"/>
        <v>6.0896156751596058</v>
      </c>
      <c r="BL91" s="1056">
        <f t="shared" si="55"/>
        <v>757.39721686964003</v>
      </c>
      <c r="BM91" s="167">
        <v>0</v>
      </c>
      <c r="BN91" s="1075">
        <f t="shared" si="87"/>
        <v>757.39721686964003</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8793.6170676728689</v>
      </c>
      <c r="AE92" s="854">
        <f t="shared" si="68"/>
        <v>450.85838817050552</v>
      </c>
      <c r="AF92" s="856">
        <f t="shared" si="69"/>
        <v>300.57225878033699</v>
      </c>
      <c r="AG92" s="4"/>
      <c r="AH92" s="852">
        <f>'Recycling - Case 3'!AM182</f>
        <v>0</v>
      </c>
      <c r="AI92" s="853">
        <f>Parameters!S262</f>
        <v>0.71500000000000008</v>
      </c>
      <c r="AJ92" s="853">
        <f t="shared" si="70"/>
        <v>0.4</v>
      </c>
      <c r="AK92" s="854">
        <f t="shared" si="71"/>
        <v>0</v>
      </c>
      <c r="AL92" s="854">
        <f t="shared" si="72"/>
        <v>0</v>
      </c>
      <c r="AM92" s="855">
        <f t="shared" si="73"/>
        <v>0</v>
      </c>
      <c r="AN92" s="854">
        <f t="shared" si="74"/>
        <v>8793.6170676728689</v>
      </c>
      <c r="AO92" s="854">
        <f t="shared" si="75"/>
        <v>450.85838817050552</v>
      </c>
      <c r="AP92" s="856">
        <f t="shared" si="76"/>
        <v>300.57225878033699</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300.57225878033699</v>
      </c>
      <c r="BD92" s="1082">
        <f t="shared" si="90"/>
        <v>6.2951880347850775</v>
      </c>
      <c r="BE92" s="1056">
        <f t="shared" si="54"/>
        <v>732.26798586393397</v>
      </c>
      <c r="BF92" s="167">
        <v>0</v>
      </c>
      <c r="BG92" s="1075">
        <f t="shared" si="83"/>
        <v>732.26798586393397</v>
      </c>
      <c r="BI92" s="1055">
        <f t="shared" si="84"/>
        <v>425.40053904881188</v>
      </c>
      <c r="BJ92" s="1056">
        <f t="shared" si="85"/>
        <v>300.57225878033699</v>
      </c>
      <c r="BK92" s="1082">
        <f t="shared" si="86"/>
        <v>6.2951880347850775</v>
      </c>
      <c r="BL92" s="1056">
        <f t="shared" si="55"/>
        <v>732.26798586393397</v>
      </c>
      <c r="BM92" s="167">
        <v>0</v>
      </c>
      <c r="BN92" s="1075">
        <f t="shared" si="87"/>
        <v>732.26798586393397</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8364.7473025621202</v>
      </c>
      <c r="AE93" s="854">
        <f t="shared" si="68"/>
        <v>428.86976511074948</v>
      </c>
      <c r="AF93" s="856">
        <f t="shared" si="69"/>
        <v>285.91317674049964</v>
      </c>
      <c r="AG93" s="4"/>
      <c r="AH93" s="852">
        <f>'Recycling - Case 3'!AM183</f>
        <v>0</v>
      </c>
      <c r="AI93" s="853">
        <f>Parameters!S263</f>
        <v>0.71500000000000008</v>
      </c>
      <c r="AJ93" s="853">
        <f t="shared" si="70"/>
        <v>0.4</v>
      </c>
      <c r="AK93" s="854">
        <f t="shared" si="71"/>
        <v>0</v>
      </c>
      <c r="AL93" s="854">
        <f t="shared" si="72"/>
        <v>0</v>
      </c>
      <c r="AM93" s="855">
        <f t="shared" si="73"/>
        <v>0</v>
      </c>
      <c r="AN93" s="854">
        <f t="shared" si="74"/>
        <v>8364.7473025621202</v>
      </c>
      <c r="AO93" s="854">
        <f t="shared" si="75"/>
        <v>428.86976511074948</v>
      </c>
      <c r="AP93" s="856">
        <f t="shared" si="76"/>
        <v>285.91317674049964</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285.91317674049964</v>
      </c>
      <c r="BD93" s="1082">
        <f t="shared" si="90"/>
        <v>6.5063880104679086</v>
      </c>
      <c r="BE93" s="1056">
        <f t="shared" si="54"/>
        <v>704.81015509366796</v>
      </c>
      <c r="BF93" s="167">
        <v>0</v>
      </c>
      <c r="BG93" s="1075">
        <f t="shared" si="83"/>
        <v>704.81015509366796</v>
      </c>
      <c r="BI93" s="1055">
        <f t="shared" si="84"/>
        <v>412.39059034270036</v>
      </c>
      <c r="BJ93" s="1056">
        <f t="shared" si="85"/>
        <v>285.91317674049964</v>
      </c>
      <c r="BK93" s="1082">
        <f t="shared" si="86"/>
        <v>6.5063880104679086</v>
      </c>
      <c r="BL93" s="1056">
        <f t="shared" si="55"/>
        <v>704.81015509366796</v>
      </c>
      <c r="BM93" s="167">
        <v>0</v>
      </c>
      <c r="BN93" s="1075">
        <f t="shared" si="87"/>
        <v>704.81015509366796</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7956.7937627100655</v>
      </c>
      <c r="AE94" s="854">
        <f t="shared" si="68"/>
        <v>407.95353985205469</v>
      </c>
      <c r="AF94" s="856">
        <f t="shared" si="69"/>
        <v>271.96902656803644</v>
      </c>
      <c r="AG94" s="4"/>
      <c r="AH94" s="852">
        <f>'Recycling - Case 3'!AM184</f>
        <v>0</v>
      </c>
      <c r="AI94" s="853">
        <f>Parameters!S264</f>
        <v>0.71500000000000008</v>
      </c>
      <c r="AJ94" s="853">
        <f t="shared" si="70"/>
        <v>0.4</v>
      </c>
      <c r="AK94" s="854">
        <f t="shared" si="71"/>
        <v>0</v>
      </c>
      <c r="AL94" s="854">
        <f t="shared" si="72"/>
        <v>0</v>
      </c>
      <c r="AM94" s="855">
        <f t="shared" si="73"/>
        <v>0</v>
      </c>
      <c r="AN94" s="854">
        <f t="shared" si="74"/>
        <v>7956.7937627100655</v>
      </c>
      <c r="AO94" s="854">
        <f t="shared" si="75"/>
        <v>407.95353985205469</v>
      </c>
      <c r="AP94" s="856">
        <f t="shared" si="76"/>
        <v>271.96902656803644</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271.96902656803644</v>
      </c>
      <c r="BD94" s="1082">
        <f t="shared" si="90"/>
        <v>6.7232188865229467</v>
      </c>
      <c r="BE94" s="1056">
        <f t="shared" si="54"/>
        <v>678.47018881615872</v>
      </c>
      <c r="BF94" s="167">
        <v>0</v>
      </c>
      <c r="BG94" s="1075">
        <f t="shared" si="83"/>
        <v>678.47018881615872</v>
      </c>
      <c r="BI94" s="1055">
        <f t="shared" si="84"/>
        <v>399.77794336159923</v>
      </c>
      <c r="BJ94" s="1056">
        <f t="shared" si="85"/>
        <v>271.96902656803644</v>
      </c>
      <c r="BK94" s="1082">
        <f t="shared" si="86"/>
        <v>6.7232188865229467</v>
      </c>
      <c r="BL94" s="1056">
        <f t="shared" si="55"/>
        <v>678.47018881615872</v>
      </c>
      <c r="BM94" s="167">
        <v>0</v>
      </c>
      <c r="BN94" s="1075">
        <f t="shared" si="87"/>
        <v>678.47018881615872</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7568.7363517735666</v>
      </c>
      <c r="AE95" s="854">
        <f t="shared" si="68"/>
        <v>388.05741093649908</v>
      </c>
      <c r="AF95" s="856">
        <f t="shared" si="69"/>
        <v>258.70494062433272</v>
      </c>
      <c r="AG95" s="4"/>
      <c r="AH95" s="852">
        <f>'Recycling - Case 3'!AM185</f>
        <v>0</v>
      </c>
      <c r="AI95" s="853">
        <f>Parameters!S265</f>
        <v>0.71500000000000008</v>
      </c>
      <c r="AJ95" s="853">
        <f t="shared" si="70"/>
        <v>0.4</v>
      </c>
      <c r="AK95" s="854">
        <f t="shared" si="71"/>
        <v>0</v>
      </c>
      <c r="AL95" s="854">
        <f t="shared" si="72"/>
        <v>0</v>
      </c>
      <c r="AM95" s="855">
        <f t="shared" si="73"/>
        <v>0</v>
      </c>
      <c r="AN95" s="854">
        <f t="shared" si="74"/>
        <v>7568.7363517735666</v>
      </c>
      <c r="AO95" s="854">
        <f t="shared" si="75"/>
        <v>388.05741093649908</v>
      </c>
      <c r="AP95" s="856">
        <f t="shared" si="76"/>
        <v>258.70494062433272</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258.70494062433272</v>
      </c>
      <c r="BD95" s="1082">
        <f t="shared" si="90"/>
        <v>6.9456890454035438</v>
      </c>
      <c r="BE95" s="1056">
        <f t="shared" si="54"/>
        <v>653.16749944717242</v>
      </c>
      <c r="BF95" s="167">
        <v>0</v>
      </c>
      <c r="BG95" s="1075">
        <f t="shared" si="83"/>
        <v>653.16749944717242</v>
      </c>
      <c r="BI95" s="1055">
        <f t="shared" si="84"/>
        <v>387.51686977743617</v>
      </c>
      <c r="BJ95" s="1056">
        <f t="shared" si="85"/>
        <v>258.70494062433272</v>
      </c>
      <c r="BK95" s="1082">
        <f t="shared" si="86"/>
        <v>6.9456890454035438</v>
      </c>
      <c r="BL95" s="1056">
        <f t="shared" si="55"/>
        <v>653.16749944717242</v>
      </c>
      <c r="BM95" s="167">
        <v>0</v>
      </c>
      <c r="BN95" s="1075">
        <f t="shared" si="87"/>
        <v>653.16749944717242</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7199.6047240952039</v>
      </c>
      <c r="AE96" s="854">
        <f t="shared" si="68"/>
        <v>369.13162767836309</v>
      </c>
      <c r="AF96" s="856">
        <f t="shared" si="69"/>
        <v>246.08775178557539</v>
      </c>
      <c r="AG96" s="4"/>
      <c r="AH96" s="852">
        <f>'Recycling - Case 3'!AM186</f>
        <v>0</v>
      </c>
      <c r="AI96" s="853">
        <f>Parameters!S266</f>
        <v>0.71500000000000008</v>
      </c>
      <c r="AJ96" s="853">
        <f t="shared" si="70"/>
        <v>0.4</v>
      </c>
      <c r="AK96" s="854">
        <f t="shared" si="71"/>
        <v>0</v>
      </c>
      <c r="AL96" s="854">
        <f t="shared" si="72"/>
        <v>0</v>
      </c>
      <c r="AM96" s="855">
        <f t="shared" si="73"/>
        <v>0</v>
      </c>
      <c r="AN96" s="854">
        <f t="shared" si="74"/>
        <v>7199.6047240952039</v>
      </c>
      <c r="AO96" s="854">
        <f t="shared" si="75"/>
        <v>369.13162767836309</v>
      </c>
      <c r="AP96" s="856">
        <f t="shared" si="76"/>
        <v>246.08775178557539</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246.08775178557539</v>
      </c>
      <c r="BD96" s="1082">
        <f t="shared" si="90"/>
        <v>7.1738117487310715</v>
      </c>
      <c r="BE96" s="1056">
        <f t="shared" si="54"/>
        <v>628.82495598675757</v>
      </c>
      <c r="BF96" s="167">
        <v>0</v>
      </c>
      <c r="BG96" s="1075">
        <f t="shared" si="83"/>
        <v>628.82495598675757</v>
      </c>
      <c r="BI96" s="1055">
        <f t="shared" si="84"/>
        <v>375.56339245245118</v>
      </c>
      <c r="BJ96" s="1056">
        <f t="shared" si="85"/>
        <v>246.08775178557539</v>
      </c>
      <c r="BK96" s="1082">
        <f t="shared" si="86"/>
        <v>7.1738117487310715</v>
      </c>
      <c r="BL96" s="1056">
        <f t="shared" si="55"/>
        <v>628.82495598675757</v>
      </c>
      <c r="BM96" s="167">
        <v>0</v>
      </c>
      <c r="BN96" s="1075">
        <f t="shared" si="87"/>
        <v>628.82495598675757</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6848.4758583337025</v>
      </c>
      <c r="AE97" s="854">
        <f t="shared" si="68"/>
        <v>351.12886576150117</v>
      </c>
      <c r="AF97" s="856">
        <f t="shared" si="69"/>
        <v>234.08591050766745</v>
      </c>
      <c r="AG97" s="4"/>
      <c r="AH97" s="852">
        <f>'Recycling - Case 3'!AM187</f>
        <v>0</v>
      </c>
      <c r="AI97" s="853">
        <f>Parameters!S267</f>
        <v>0.71500000000000008</v>
      </c>
      <c r="AJ97" s="853">
        <f t="shared" si="70"/>
        <v>0.4</v>
      </c>
      <c r="AK97" s="854">
        <f t="shared" si="71"/>
        <v>0</v>
      </c>
      <c r="AL97" s="854">
        <f t="shared" si="72"/>
        <v>0</v>
      </c>
      <c r="AM97" s="855">
        <f t="shared" si="73"/>
        <v>0</v>
      </c>
      <c r="AN97" s="854">
        <f t="shared" si="74"/>
        <v>6848.4758583337025</v>
      </c>
      <c r="AO97" s="854">
        <f t="shared" si="75"/>
        <v>351.12886576150117</v>
      </c>
      <c r="AP97" s="856">
        <f t="shared" si="76"/>
        <v>234.08591050766745</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234.08591050766745</v>
      </c>
      <c r="BD97" s="1082">
        <f t="shared" si="90"/>
        <v>7.406530673442969</v>
      </c>
      <c r="BE97" s="1056">
        <f t="shared" si="54"/>
        <v>605.36490108473379</v>
      </c>
      <c r="BF97" s="167">
        <v>0</v>
      </c>
      <c r="BG97" s="1075">
        <f t="shared" si="83"/>
        <v>605.36490108473379</v>
      </c>
      <c r="BI97" s="1055">
        <f t="shared" si="84"/>
        <v>363.87245990362334</v>
      </c>
      <c r="BJ97" s="1056">
        <f t="shared" si="85"/>
        <v>234.08591050766745</v>
      </c>
      <c r="BK97" s="1082">
        <f t="shared" si="86"/>
        <v>7.406530673442969</v>
      </c>
      <c r="BL97" s="1056">
        <f t="shared" si="55"/>
        <v>605.36490108473379</v>
      </c>
      <c r="BM97" s="167">
        <v>0</v>
      </c>
      <c r="BN97" s="1075">
        <f t="shared" si="87"/>
        <v>605.36490108473379</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6514.4717494298011</v>
      </c>
      <c r="AE98" s="854">
        <f t="shared" si="68"/>
        <v>334.00410890390123</v>
      </c>
      <c r="AF98" s="856">
        <f t="shared" si="69"/>
        <v>222.66940593593415</v>
      </c>
      <c r="AG98" s="4"/>
      <c r="AH98" s="852">
        <f>'Recycling - Case 3'!AM188</f>
        <v>0</v>
      </c>
      <c r="AI98" s="853">
        <f>Parameters!S268</f>
        <v>0.71500000000000008</v>
      </c>
      <c r="AJ98" s="853">
        <f t="shared" si="70"/>
        <v>0.4</v>
      </c>
      <c r="AK98" s="854">
        <f t="shared" si="71"/>
        <v>0</v>
      </c>
      <c r="AL98" s="854">
        <f t="shared" si="72"/>
        <v>0</v>
      </c>
      <c r="AM98" s="855">
        <f t="shared" si="73"/>
        <v>0</v>
      </c>
      <c r="AN98" s="854">
        <f t="shared" si="74"/>
        <v>6514.4717494298011</v>
      </c>
      <c r="AO98" s="854">
        <f t="shared" si="75"/>
        <v>334.00410890390123</v>
      </c>
      <c r="AP98" s="856">
        <f t="shared" si="76"/>
        <v>222.66940593593415</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222.66940593593415</v>
      </c>
      <c r="BD98" s="1082">
        <f t="shared" si="90"/>
        <v>7.6438689532028823</v>
      </c>
      <c r="BE98" s="1056">
        <f t="shared" si="54"/>
        <v>582.71707618209894</v>
      </c>
      <c r="BF98" s="167">
        <v>0</v>
      </c>
      <c r="BG98" s="1075">
        <f t="shared" si="83"/>
        <v>582.71707618209894</v>
      </c>
      <c r="BI98" s="1055">
        <f t="shared" si="84"/>
        <v>352.40380129296187</v>
      </c>
      <c r="BJ98" s="1056">
        <f t="shared" si="85"/>
        <v>222.66940593593415</v>
      </c>
      <c r="BK98" s="1082">
        <f t="shared" si="86"/>
        <v>7.6438689532028823</v>
      </c>
      <c r="BL98" s="1056">
        <f t="shared" si="55"/>
        <v>582.71707618209894</v>
      </c>
      <c r="BM98" s="167">
        <v>0</v>
      </c>
      <c r="BN98" s="1075">
        <f t="shared" si="87"/>
        <v>582.71707618209894</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6196.7572131362695</v>
      </c>
      <c r="AE99" s="854">
        <f t="shared" si="68"/>
        <v>317.71453629353175</v>
      </c>
      <c r="AF99" s="856">
        <f t="shared" si="69"/>
        <v>211.8096908623545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6196.7572131362695</v>
      </c>
      <c r="AO99" s="854">
        <f t="shared" si="75"/>
        <v>317.71453629353175</v>
      </c>
      <c r="AP99" s="856">
        <f t="shared" si="76"/>
        <v>211.8096908623545</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211.8096908623545</v>
      </c>
      <c r="BD99" s="1082">
        <f t="shared" si="90"/>
        <v>7.8858523674915935</v>
      </c>
      <c r="BE99" s="1056">
        <f t="shared" si="54"/>
        <v>560.81414698275159</v>
      </c>
      <c r="BF99" s="167">
        <v>0</v>
      </c>
      <c r="BG99" s="1075">
        <f t="shared" si="83"/>
        <v>560.81414698275159</v>
      </c>
      <c r="BI99" s="1055">
        <f t="shared" si="84"/>
        <v>341.11860375290559</v>
      </c>
      <c r="BJ99" s="1056">
        <f t="shared" si="85"/>
        <v>211.8096908623545</v>
      </c>
      <c r="BK99" s="1082">
        <f t="shared" si="86"/>
        <v>7.8858523674915935</v>
      </c>
      <c r="BL99" s="1056">
        <f t="shared" si="55"/>
        <v>560.81414698275159</v>
      </c>
      <c r="BM99" s="167">
        <v>0</v>
      </c>
      <c r="BN99" s="1075">
        <f t="shared" si="87"/>
        <v>560.81414698275159</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5894.5377976222617</v>
      </c>
      <c r="AE100" s="854">
        <f t="shared" si="68"/>
        <v>302.21941551400744</v>
      </c>
      <c r="AF100" s="856">
        <f t="shared" si="69"/>
        <v>201.47961034267163</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5894.5377976222617</v>
      </c>
      <c r="AO100" s="854">
        <f t="shared" si="75"/>
        <v>302.21941551400744</v>
      </c>
      <c r="AP100" s="856">
        <f t="shared" si="76"/>
        <v>201.47961034267163</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201.47961034267163</v>
      </c>
      <c r="BD100" s="1082">
        <f t="shared" si="90"/>
        <v>8.1325092379672057</v>
      </c>
      <c r="BE100" s="1056">
        <f t="shared" si="54"/>
        <v>539.59154225804684</v>
      </c>
      <c r="BF100" s="167">
        <v>0</v>
      </c>
      <c r="BG100" s="1075">
        <f t="shared" si="83"/>
        <v>539.59154225804684</v>
      </c>
      <c r="BI100" s="1055">
        <f t="shared" si="84"/>
        <v>329.97942267740802</v>
      </c>
      <c r="BJ100" s="1056">
        <f t="shared" si="85"/>
        <v>201.47961034267163</v>
      </c>
      <c r="BK100" s="1082">
        <f t="shared" si="86"/>
        <v>8.1325092379672057</v>
      </c>
      <c r="BL100" s="1056">
        <f t="shared" si="55"/>
        <v>539.59154225804684</v>
      </c>
      <c r="BM100" s="167">
        <v>0</v>
      </c>
      <c r="BN100" s="1075">
        <f t="shared" si="87"/>
        <v>539.59154225804684</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5607.0577969299302</v>
      </c>
      <c r="AE101" s="854">
        <f t="shared" si="68"/>
        <v>287.48000069233143</v>
      </c>
      <c r="AF101" s="856">
        <f t="shared" si="69"/>
        <v>191.65333379488763</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5607.0577969299302</v>
      </c>
      <c r="AO101" s="854">
        <f t="shared" si="75"/>
        <v>287.48000069233143</v>
      </c>
      <c r="AP101" s="856">
        <f t="shared" si="76"/>
        <v>191.65333379488763</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191.65333379488763</v>
      </c>
      <c r="BD101" s="1082">
        <f t="shared" si="90"/>
        <v>8.3838703314670333</v>
      </c>
      <c r="BE101" s="1056">
        <f t="shared" si="54"/>
        <v>518.98729932865785</v>
      </c>
      <c r="BF101" s="167">
        <v>0</v>
      </c>
      <c r="BG101" s="1075">
        <f t="shared" si="83"/>
        <v>518.98729932865785</v>
      </c>
      <c r="BI101" s="1055">
        <f t="shared" si="84"/>
        <v>318.95009520230315</v>
      </c>
      <c r="BJ101" s="1056">
        <f t="shared" si="85"/>
        <v>191.65333379488763</v>
      </c>
      <c r="BK101" s="1082">
        <f t="shared" si="86"/>
        <v>8.3838703314670333</v>
      </c>
      <c r="BL101" s="1056">
        <f t="shared" si="55"/>
        <v>518.98729932865785</v>
      </c>
      <c r="BM101" s="167">
        <v>0</v>
      </c>
      <c r="BN101" s="1075">
        <f t="shared" si="87"/>
        <v>518.98729932865785</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5333.5983613158987</v>
      </c>
      <c r="AE102" s="854">
        <f t="shared" si="68"/>
        <v>273.45943561403129</v>
      </c>
      <c r="AF102" s="856">
        <f t="shared" si="69"/>
        <v>182.3062904093542</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5333.5983613158987</v>
      </c>
      <c r="AO102" s="854">
        <f t="shared" si="75"/>
        <v>273.45943561403129</v>
      </c>
      <c r="AP102" s="856">
        <f t="shared" si="76"/>
        <v>182.3062904093542</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182.3062904093542</v>
      </c>
      <c r="BD102" s="1082">
        <f t="shared" si="90"/>
        <v>8.6267803133731249</v>
      </c>
      <c r="BE102" s="1056">
        <f t="shared" si="54"/>
        <v>498.81634599922091</v>
      </c>
      <c r="BF102" s="167">
        <v>0</v>
      </c>
      <c r="BG102" s="1075">
        <f t="shared" si="83"/>
        <v>498.81634599922091</v>
      </c>
      <c r="BI102" s="1055">
        <f t="shared" si="84"/>
        <v>307.88327527649358</v>
      </c>
      <c r="BJ102" s="1056">
        <f t="shared" si="85"/>
        <v>182.3062904093542</v>
      </c>
      <c r="BK102" s="1082">
        <f t="shared" si="86"/>
        <v>8.6267803133731249</v>
      </c>
      <c r="BL102" s="1056">
        <f t="shared" si="55"/>
        <v>498.81634599922091</v>
      </c>
      <c r="BM102" s="167">
        <v>0</v>
      </c>
      <c r="BN102" s="1075">
        <f t="shared" si="87"/>
        <v>498.81634599922091</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5073.4756997524737</v>
      </c>
      <c r="AE103" s="854">
        <f t="shared" si="68"/>
        <v>260.12266156342503</v>
      </c>
      <c r="AF103" s="856">
        <f t="shared" si="69"/>
        <v>173.41510770895002</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5073.4756997524737</v>
      </c>
      <c r="AO103" s="854">
        <f t="shared" si="75"/>
        <v>260.12266156342503</v>
      </c>
      <c r="AP103" s="856">
        <f t="shared" si="76"/>
        <v>173.41510770895002</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173.41510770895002</v>
      </c>
      <c r="BD103" s="1082">
        <f t="shared" si="90"/>
        <v>8.8617841398112347</v>
      </c>
      <c r="BE103" s="1056">
        <f t="shared" si="54"/>
        <v>479.0552487824491</v>
      </c>
      <c r="BF103" s="167">
        <v>0</v>
      </c>
      <c r="BG103" s="1075">
        <f t="shared" si="83"/>
        <v>479.0552487824491</v>
      </c>
      <c r="BI103" s="1055">
        <f t="shared" si="84"/>
        <v>296.77835693368786</v>
      </c>
      <c r="BJ103" s="1056">
        <f t="shared" si="85"/>
        <v>173.41510770895002</v>
      </c>
      <c r="BK103" s="1082">
        <f t="shared" si="86"/>
        <v>8.8617841398112347</v>
      </c>
      <c r="BL103" s="1056">
        <f t="shared" si="55"/>
        <v>479.0552487824491</v>
      </c>
      <c r="BM103" s="167">
        <v>0</v>
      </c>
      <c r="BN103" s="1075">
        <f t="shared" si="87"/>
        <v>479.0552487824491</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4826.039370093903</v>
      </c>
      <c r="AE104" s="854">
        <f t="shared" si="68"/>
        <v>247.4363296585708</v>
      </c>
      <c r="AF104" s="856">
        <f t="shared" si="69"/>
        <v>164.95755310571386</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4826.039370093903</v>
      </c>
      <c r="AO104" s="854">
        <f t="shared" si="75"/>
        <v>247.4363296585708</v>
      </c>
      <c r="AP104" s="856">
        <f t="shared" si="76"/>
        <v>164.95755310571386</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164.95755310571386</v>
      </c>
      <c r="BD104" s="1082">
        <f t="shared" si="90"/>
        <v>9.0893954817570179</v>
      </c>
      <c r="BE104" s="1056">
        <f t="shared" si="54"/>
        <v>460.26950154196095</v>
      </c>
      <c r="BF104" s="167">
        <v>0</v>
      </c>
      <c r="BG104" s="1075">
        <f t="shared" si="83"/>
        <v>460.26950154196095</v>
      </c>
      <c r="BI104" s="1055">
        <f t="shared" si="84"/>
        <v>286.22255295449003</v>
      </c>
      <c r="BJ104" s="1056">
        <f t="shared" si="85"/>
        <v>164.95755310571386</v>
      </c>
      <c r="BK104" s="1082">
        <f t="shared" si="86"/>
        <v>9.0893954817570179</v>
      </c>
      <c r="BL104" s="1056">
        <f t="shared" si="55"/>
        <v>460.26950154196095</v>
      </c>
      <c r="BM104" s="167">
        <v>0</v>
      </c>
      <c r="BN104" s="1075">
        <f t="shared" si="87"/>
        <v>460.26950154196095</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4590.6706526322114</v>
      </c>
      <c r="AE105" s="854">
        <f t="shared" si="68"/>
        <v>235.36871746169126</v>
      </c>
      <c r="AF105" s="856">
        <f t="shared" si="69"/>
        <v>156.91247830779417</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4590.6706526322114</v>
      </c>
      <c r="AO105" s="854">
        <f t="shared" si="75"/>
        <v>235.36871746169126</v>
      </c>
      <c r="AP105" s="856">
        <f t="shared" si="76"/>
        <v>156.91247830779417</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156.91247830779417</v>
      </c>
      <c r="BD105" s="1082">
        <f t="shared" si="90"/>
        <v>9.3100985507870835</v>
      </c>
      <c r="BE105" s="1056">
        <f t="shared" si="54"/>
        <v>442.41155203412495</v>
      </c>
      <c r="BF105" s="167">
        <v>0</v>
      </c>
      <c r="BG105" s="1075">
        <f t="shared" si="83"/>
        <v>442.41155203412495</v>
      </c>
      <c r="BI105" s="1055">
        <f t="shared" si="84"/>
        <v>276.1889751755437</v>
      </c>
      <c r="BJ105" s="1056">
        <f t="shared" si="85"/>
        <v>156.91247830779417</v>
      </c>
      <c r="BK105" s="1082">
        <f t="shared" si="86"/>
        <v>9.3100985507870835</v>
      </c>
      <c r="BL105" s="1056">
        <f t="shared" si="55"/>
        <v>442.41155203412495</v>
      </c>
      <c r="BM105" s="167">
        <v>0</v>
      </c>
      <c r="BN105" s="1075">
        <f t="shared" si="87"/>
        <v>442.41155203412495</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4366.7810029756556</v>
      </c>
      <c r="AE106" s="854">
        <f t="shared" si="68"/>
        <v>223.88964965655572</v>
      </c>
      <c r="AF106" s="856">
        <f t="shared" si="69"/>
        <v>149.2597664377038</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4366.7810029756556</v>
      </c>
      <c r="AO106" s="854">
        <f t="shared" si="75"/>
        <v>223.88964965655572</v>
      </c>
      <c r="AP106" s="856">
        <f t="shared" si="76"/>
        <v>149.2597664377038</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149.2597664377038</v>
      </c>
      <c r="BD106" s="1082">
        <f t="shared" si="90"/>
        <v>9.5243498185394007</v>
      </c>
      <c r="BE106" s="1056">
        <f t="shared" si="54"/>
        <v>425.43616506902555</v>
      </c>
      <c r="BF106" s="167">
        <v>0</v>
      </c>
      <c r="BG106" s="1075">
        <f t="shared" si="83"/>
        <v>425.43616506902555</v>
      </c>
      <c r="BI106" s="1055">
        <f t="shared" si="84"/>
        <v>266.65204881278231</v>
      </c>
      <c r="BJ106" s="1056">
        <f t="shared" si="85"/>
        <v>149.2597664377038</v>
      </c>
      <c r="BK106" s="1082">
        <f t="shared" si="86"/>
        <v>9.5243498185394007</v>
      </c>
      <c r="BL106" s="1056">
        <f t="shared" si="55"/>
        <v>425.43616506902555</v>
      </c>
      <c r="BM106" s="167">
        <v>0</v>
      </c>
      <c r="BN106" s="1075">
        <f t="shared" si="87"/>
        <v>425.43616506902555</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4153.8105803811832</v>
      </c>
      <c r="AE107" s="854">
        <f t="shared" si="68"/>
        <v>212.97042259447198</v>
      </c>
      <c r="AF107" s="856">
        <f t="shared" si="69"/>
        <v>141.980281729648</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4153.8105803811832</v>
      </c>
      <c r="AO107" s="854">
        <f t="shared" si="75"/>
        <v>212.97042259447198</v>
      </c>
      <c r="AP107" s="856">
        <f t="shared" si="76"/>
        <v>141.980281729648</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141.980281729648</v>
      </c>
      <c r="BD107" s="1082">
        <f t="shared" si="90"/>
        <v>9.7316620002878853</v>
      </c>
      <c r="BE107" s="1056">
        <f t="shared" si="54"/>
        <v>409.29837793677052</v>
      </c>
      <c r="BF107" s="167">
        <v>0</v>
      </c>
      <c r="BG107" s="1075">
        <f t="shared" si="83"/>
        <v>409.29837793677052</v>
      </c>
      <c r="BI107" s="1055">
        <f t="shared" si="84"/>
        <v>257.58643420683467</v>
      </c>
      <c r="BJ107" s="1056">
        <f t="shared" si="85"/>
        <v>141.980281729648</v>
      </c>
      <c r="BK107" s="1082">
        <f t="shared" si="86"/>
        <v>9.7316620002878853</v>
      </c>
      <c r="BL107" s="1056">
        <f t="shared" si="55"/>
        <v>409.29837793677052</v>
      </c>
      <c r="BM107" s="167">
        <v>0</v>
      </c>
      <c r="BN107" s="1075">
        <f t="shared" si="87"/>
        <v>409.29837793677052</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3951.2268478609699</v>
      </c>
      <c r="AE108" s="854">
        <f t="shared" si="68"/>
        <v>202.58373252021343</v>
      </c>
      <c r="AF108" s="856">
        <f t="shared" si="69"/>
        <v>135.05582168014229</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3951.2268478609699</v>
      </c>
      <c r="AO108" s="854">
        <f t="shared" si="75"/>
        <v>202.58373252021343</v>
      </c>
      <c r="AP108" s="856">
        <f t="shared" si="76"/>
        <v>135.05582168014229</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135.05582168014229</v>
      </c>
      <c r="BD108" s="1082">
        <f t="shared" si="90"/>
        <v>9.932479741041977</v>
      </c>
      <c r="BE108" s="1056">
        <f t="shared" si="54"/>
        <v>393.95737157327682</v>
      </c>
      <c r="BF108" s="167">
        <v>0</v>
      </c>
      <c r="BG108" s="1075">
        <f t="shared" si="83"/>
        <v>393.95737157327682</v>
      </c>
      <c r="BI108" s="1055">
        <f t="shared" si="84"/>
        <v>248.9690701520926</v>
      </c>
      <c r="BJ108" s="1056">
        <f t="shared" si="85"/>
        <v>135.05582168014229</v>
      </c>
      <c r="BK108" s="1082">
        <f t="shared" si="86"/>
        <v>9.932479741041977</v>
      </c>
      <c r="BL108" s="1056">
        <f t="shared" si="55"/>
        <v>393.95737157327682</v>
      </c>
      <c r="BM108" s="167">
        <v>0</v>
      </c>
      <c r="BN108" s="1075">
        <f t="shared" si="87"/>
        <v>393.95737157327682</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3758.5232405625607</v>
      </c>
      <c r="AE109" s="854">
        <f t="shared" si="68"/>
        <v>192.7036072984092</v>
      </c>
      <c r="AF109" s="856">
        <f t="shared" si="69"/>
        <v>128.46907153227281</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3758.5232405625607</v>
      </c>
      <c r="AO109" s="854">
        <f t="shared" si="75"/>
        <v>192.7036072984092</v>
      </c>
      <c r="AP109" s="856">
        <f t="shared" si="76"/>
        <v>128.46907153227281</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128.46907153227281</v>
      </c>
      <c r="BD109" s="1082">
        <f t="shared" si="90"/>
        <v>10.127222088531289</v>
      </c>
      <c r="BE109" s="1056">
        <f t="shared" si="54"/>
        <v>379.3743149692163</v>
      </c>
      <c r="BF109" s="167">
        <v>0</v>
      </c>
      <c r="BG109" s="1075">
        <f t="shared" si="83"/>
        <v>379.3743149692163</v>
      </c>
      <c r="BI109" s="1055">
        <f t="shared" si="84"/>
        <v>240.77802134841218</v>
      </c>
      <c r="BJ109" s="1056">
        <f t="shared" si="85"/>
        <v>128.46907153227281</v>
      </c>
      <c r="BK109" s="1082">
        <f t="shared" si="86"/>
        <v>10.127222088531289</v>
      </c>
      <c r="BL109" s="1056">
        <f t="shared" si="55"/>
        <v>379.3743149692163</v>
      </c>
      <c r="BM109" s="167">
        <v>0</v>
      </c>
      <c r="BN109" s="1075">
        <f t="shared" si="87"/>
        <v>379.3743149692163</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0</v>
      </c>
      <c r="Y110" s="853">
        <f>Parameters!S280</f>
        <v>0.71500000000000008</v>
      </c>
      <c r="Z110" s="853">
        <f t="shared" si="63"/>
        <v>0.4</v>
      </c>
      <c r="AA110" s="854">
        <f t="shared" si="64"/>
        <v>0</v>
      </c>
      <c r="AB110" s="854">
        <f t="shared" si="65"/>
        <v>0</v>
      </c>
      <c r="AC110" s="855">
        <f t="shared" si="66"/>
        <v>0</v>
      </c>
      <c r="AD110" s="854">
        <f t="shared" si="67"/>
        <v>3575.2178990928833</v>
      </c>
      <c r="AE110" s="854">
        <f t="shared" si="68"/>
        <v>183.30534146967739</v>
      </c>
      <c r="AF110" s="856">
        <f t="shared" si="69"/>
        <v>122.20356097978492</v>
      </c>
      <c r="AG110" s="4"/>
      <c r="AH110" s="852">
        <f>'Recycling - Case 3'!AM200</f>
        <v>0</v>
      </c>
      <c r="AI110" s="853">
        <f>Parameters!S280</f>
        <v>0.71500000000000008</v>
      </c>
      <c r="AJ110" s="853">
        <f t="shared" si="70"/>
        <v>0.4</v>
      </c>
      <c r="AK110" s="854">
        <f t="shared" si="71"/>
        <v>0</v>
      </c>
      <c r="AL110" s="854">
        <f t="shared" si="72"/>
        <v>0</v>
      </c>
      <c r="AM110" s="855">
        <f t="shared" si="73"/>
        <v>0</v>
      </c>
      <c r="AN110" s="854">
        <f t="shared" si="74"/>
        <v>3575.2178990928833</v>
      </c>
      <c r="AO110" s="854">
        <f t="shared" si="75"/>
        <v>183.30534146967739</v>
      </c>
      <c r="AP110" s="856">
        <f t="shared" si="76"/>
        <v>122.20356097978492</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122.20356097978492</v>
      </c>
      <c r="BD110" s="1082">
        <f t="shared" si="90"/>
        <v>10.316283986048289</v>
      </c>
      <c r="BE110" s="1056">
        <f t="shared" si="54"/>
        <v>365.51226843102671</v>
      </c>
      <c r="BF110" s="167">
        <v>0</v>
      </c>
      <c r="BG110" s="1075">
        <f t="shared" si="83"/>
        <v>365.51226843102671</v>
      </c>
      <c r="BI110" s="1055">
        <f t="shared" si="84"/>
        <v>232.9924234651935</v>
      </c>
      <c r="BJ110" s="1056">
        <f t="shared" si="85"/>
        <v>122.20356097978492</v>
      </c>
      <c r="BK110" s="1082">
        <f t="shared" si="86"/>
        <v>10.316283986048289</v>
      </c>
      <c r="BL110" s="1056">
        <f t="shared" si="55"/>
        <v>365.51226843102671</v>
      </c>
      <c r="BM110" s="167">
        <v>0</v>
      </c>
      <c r="BN110" s="1075">
        <f t="shared" si="87"/>
        <v>365.51226843102671</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0</v>
      </c>
      <c r="Y111" s="853">
        <f>Parameters!S281</f>
        <v>0.71500000000000008</v>
      </c>
      <c r="Z111" s="853">
        <f t="shared" si="63"/>
        <v>0.4</v>
      </c>
      <c r="AA111" s="854">
        <f t="shared" si="64"/>
        <v>0</v>
      </c>
      <c r="AB111" s="854">
        <f t="shared" si="65"/>
        <v>0</v>
      </c>
      <c r="AC111" s="855">
        <f t="shared" si="66"/>
        <v>0</v>
      </c>
      <c r="AD111" s="854">
        <f t="shared" si="67"/>
        <v>3400.8524646187752</v>
      </c>
      <c r="AE111" s="854">
        <f t="shared" si="68"/>
        <v>174.36543447410807</v>
      </c>
      <c r="AF111" s="856">
        <f t="shared" si="69"/>
        <v>116.24362298273871</v>
      </c>
      <c r="AG111" s="4"/>
      <c r="AH111" s="852">
        <f>'Recycling - Case 3'!AM201</f>
        <v>0</v>
      </c>
      <c r="AI111" s="853">
        <f>Parameters!S281</f>
        <v>0.71500000000000008</v>
      </c>
      <c r="AJ111" s="853">
        <f t="shared" si="70"/>
        <v>0.4</v>
      </c>
      <c r="AK111" s="854">
        <f t="shared" si="71"/>
        <v>0</v>
      </c>
      <c r="AL111" s="854">
        <f t="shared" si="72"/>
        <v>0</v>
      </c>
      <c r="AM111" s="855">
        <f t="shared" si="73"/>
        <v>0</v>
      </c>
      <c r="AN111" s="854">
        <f t="shared" si="74"/>
        <v>3400.8524646187752</v>
      </c>
      <c r="AO111" s="854">
        <f t="shared" si="75"/>
        <v>174.36543447410807</v>
      </c>
      <c r="AP111" s="856">
        <f t="shared" si="76"/>
        <v>116.24362298273871</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116.24362298273871</v>
      </c>
      <c r="BD111" s="1082">
        <f t="shared" si="90"/>
        <v>10.500037678370473</v>
      </c>
      <c r="BE111" s="1056">
        <f t="shared" si="54"/>
        <v>352.33609154646803</v>
      </c>
      <c r="BF111" s="167">
        <v>0</v>
      </c>
      <c r="BG111" s="1075">
        <f t="shared" si="83"/>
        <v>352.33609154646803</v>
      </c>
      <c r="BI111" s="1055">
        <f t="shared" si="84"/>
        <v>225.59243088535888</v>
      </c>
      <c r="BJ111" s="1056">
        <f t="shared" si="85"/>
        <v>116.24362298273871</v>
      </c>
      <c r="BK111" s="1082">
        <f t="shared" si="86"/>
        <v>10.500037678370473</v>
      </c>
      <c r="BL111" s="1056">
        <f t="shared" si="55"/>
        <v>352.33609154646803</v>
      </c>
      <c r="BM111" s="167">
        <v>0</v>
      </c>
      <c r="BN111" s="1075">
        <f t="shared" si="87"/>
        <v>352.33609154646803</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0</v>
      </c>
      <c r="Y112" s="853">
        <f>Parameters!S282</f>
        <v>0.71500000000000008</v>
      </c>
      <c r="Z112" s="853">
        <f t="shared" si="63"/>
        <v>0.4</v>
      </c>
      <c r="AA112" s="854">
        <f t="shared" si="64"/>
        <v>0</v>
      </c>
      <c r="AB112" s="854">
        <f t="shared" si="65"/>
        <v>0</v>
      </c>
      <c r="AC112" s="855">
        <f t="shared" si="66"/>
        <v>0</v>
      </c>
      <c r="AD112" s="854">
        <f t="shared" si="67"/>
        <v>3234.9909327311525</v>
      </c>
      <c r="AE112" s="854">
        <f t="shared" si="68"/>
        <v>165.86153188762279</v>
      </c>
      <c r="AF112" s="856">
        <f t="shared" si="69"/>
        <v>110.57435459174853</v>
      </c>
      <c r="AG112" s="4"/>
      <c r="AH112" s="852">
        <f>'Recycling - Case 3'!AM202</f>
        <v>0</v>
      </c>
      <c r="AI112" s="853">
        <f>Parameters!S282</f>
        <v>0.71500000000000008</v>
      </c>
      <c r="AJ112" s="853">
        <f t="shared" si="70"/>
        <v>0.4</v>
      </c>
      <c r="AK112" s="854">
        <f t="shared" si="71"/>
        <v>0</v>
      </c>
      <c r="AL112" s="854">
        <f t="shared" si="72"/>
        <v>0</v>
      </c>
      <c r="AM112" s="855">
        <f t="shared" si="73"/>
        <v>0</v>
      </c>
      <c r="AN112" s="854">
        <f t="shared" si="74"/>
        <v>3234.9909327311525</v>
      </c>
      <c r="AO112" s="854">
        <f t="shared" si="75"/>
        <v>165.86153188762279</v>
      </c>
      <c r="AP112" s="856">
        <f t="shared" si="76"/>
        <v>110.57435459174853</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110.57435459174853</v>
      </c>
      <c r="BD112" s="1082">
        <f t="shared" si="90"/>
        <v>10.677963032492485</v>
      </c>
      <c r="BE112" s="1056">
        <f t="shared" si="54"/>
        <v>339.81060821387501</v>
      </c>
      <c r="BF112" s="167">
        <v>0</v>
      </c>
      <c r="BG112" s="1075">
        <f t="shared" si="83"/>
        <v>339.81060821387501</v>
      </c>
      <c r="BI112" s="1055">
        <f t="shared" si="84"/>
        <v>218.55829058963403</v>
      </c>
      <c r="BJ112" s="1056">
        <f t="shared" si="85"/>
        <v>110.57435459174853</v>
      </c>
      <c r="BK112" s="1082">
        <f t="shared" si="86"/>
        <v>10.677963032492485</v>
      </c>
      <c r="BL112" s="1056">
        <f t="shared" si="55"/>
        <v>339.81060821387501</v>
      </c>
      <c r="BM112" s="167">
        <v>0</v>
      </c>
      <c r="BN112" s="1075">
        <f t="shared" si="87"/>
        <v>339.81060821387501</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35.997197813651205</v>
      </c>
      <c r="Y113" s="853">
        <f>Parameters!S283</f>
        <v>0.71500000000000008</v>
      </c>
      <c r="Z113" s="853">
        <f t="shared" si="63"/>
        <v>0.4</v>
      </c>
      <c r="AA113" s="854">
        <f t="shared" si="64"/>
        <v>5.147599287352123</v>
      </c>
      <c r="AB113" s="854">
        <f t="shared" si="65"/>
        <v>5.147599287352123</v>
      </c>
      <c r="AC113" s="855">
        <f t="shared" si="66"/>
        <v>0</v>
      </c>
      <c r="AD113" s="854">
        <f t="shared" si="67"/>
        <v>3082.3661624942342</v>
      </c>
      <c r="AE113" s="854">
        <f t="shared" si="68"/>
        <v>157.77236952427026</v>
      </c>
      <c r="AF113" s="856">
        <f t="shared" si="69"/>
        <v>105.18157968284685</v>
      </c>
      <c r="AG113" s="4"/>
      <c r="AH113" s="852">
        <f>'Recycling - Case 3'!AM203</f>
        <v>35.997197813651205</v>
      </c>
      <c r="AI113" s="853">
        <f>Parameters!S283</f>
        <v>0.71500000000000008</v>
      </c>
      <c r="AJ113" s="853">
        <f t="shared" si="70"/>
        <v>0.4</v>
      </c>
      <c r="AK113" s="854">
        <f t="shared" si="71"/>
        <v>5.147599287352123</v>
      </c>
      <c r="AL113" s="854">
        <f t="shared" si="72"/>
        <v>5.147599287352123</v>
      </c>
      <c r="AM113" s="855">
        <f t="shared" si="73"/>
        <v>0</v>
      </c>
      <c r="AN113" s="854">
        <f t="shared" si="74"/>
        <v>3082.3661624942342</v>
      </c>
      <c r="AO113" s="854">
        <f t="shared" si="75"/>
        <v>157.77236952427026</v>
      </c>
      <c r="AP113" s="856">
        <f t="shared" si="76"/>
        <v>105.18157968284685</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105.18157968284685</v>
      </c>
      <c r="BD113" s="1082">
        <f t="shared" si="90"/>
        <v>10.850429728054918</v>
      </c>
      <c r="BE113" s="1056">
        <f t="shared" si="54"/>
        <v>327.90411910159429</v>
      </c>
      <c r="BF113" s="167">
        <v>0</v>
      </c>
      <c r="BG113" s="1075">
        <f t="shared" si="83"/>
        <v>327.90411910159429</v>
      </c>
      <c r="BI113" s="1055">
        <f t="shared" si="84"/>
        <v>211.87210969069255</v>
      </c>
      <c r="BJ113" s="1056">
        <f t="shared" si="85"/>
        <v>105.18157968284685</v>
      </c>
      <c r="BK113" s="1082">
        <f t="shared" si="86"/>
        <v>10.850429728054918</v>
      </c>
      <c r="BL113" s="1056">
        <f t="shared" si="55"/>
        <v>327.90411910159429</v>
      </c>
      <c r="BM113" s="167">
        <v>0</v>
      </c>
      <c r="BN113" s="1075">
        <f t="shared" si="87"/>
        <v>327.90411910159429</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132.04109995038385</v>
      </c>
      <c r="Y114" s="853">
        <f>Parameters!S284</f>
        <v>0.71500000000000008</v>
      </c>
      <c r="Z114" s="853">
        <f t="shared" si="63"/>
        <v>0.4</v>
      </c>
      <c r="AA114" s="854">
        <f t="shared" si="64"/>
        <v>18.881877292904896</v>
      </c>
      <c r="AB114" s="854">
        <f t="shared" si="65"/>
        <v>18.881877292904896</v>
      </c>
      <c r="AC114" s="855">
        <f t="shared" si="66"/>
        <v>0</v>
      </c>
      <c r="AD114" s="854">
        <f t="shared" si="67"/>
        <v>2950.9192681427694</v>
      </c>
      <c r="AE114" s="854">
        <f t="shared" si="68"/>
        <v>150.32877164436945</v>
      </c>
      <c r="AF114" s="856">
        <f t="shared" si="69"/>
        <v>100.2191810962463</v>
      </c>
      <c r="AG114" s="4"/>
      <c r="AH114" s="852">
        <f>'Recycling - Case 3'!AM204</f>
        <v>132.04109995038385</v>
      </c>
      <c r="AI114" s="853">
        <f>Parameters!S284</f>
        <v>0.71500000000000008</v>
      </c>
      <c r="AJ114" s="853">
        <f t="shared" si="70"/>
        <v>0.4</v>
      </c>
      <c r="AK114" s="854">
        <f t="shared" si="71"/>
        <v>18.881877292904896</v>
      </c>
      <c r="AL114" s="854">
        <f t="shared" si="72"/>
        <v>18.881877292904896</v>
      </c>
      <c r="AM114" s="855">
        <f t="shared" si="73"/>
        <v>0</v>
      </c>
      <c r="AN114" s="854">
        <f t="shared" si="74"/>
        <v>2950.9192681427694</v>
      </c>
      <c r="AO114" s="854">
        <f t="shared" si="75"/>
        <v>150.32877164436945</v>
      </c>
      <c r="AP114" s="856">
        <f t="shared" si="76"/>
        <v>100.2191810962463</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100.2191810962463</v>
      </c>
      <c r="BD114" s="1082">
        <f t="shared" si="90"/>
        <v>11.017786104197439</v>
      </c>
      <c r="BE114" s="1056">
        <f t="shared" si="54"/>
        <v>316.75383581108753</v>
      </c>
      <c r="BF114" s="167">
        <v>0</v>
      </c>
      <c r="BG114" s="1075">
        <f t="shared" si="83"/>
        <v>316.75383581108753</v>
      </c>
      <c r="BI114" s="1055">
        <f t="shared" si="84"/>
        <v>205.51686861064377</v>
      </c>
      <c r="BJ114" s="1056">
        <f t="shared" si="85"/>
        <v>100.2191810962463</v>
      </c>
      <c r="BK114" s="1082">
        <f t="shared" si="86"/>
        <v>11.017786104197439</v>
      </c>
      <c r="BL114" s="1056">
        <f t="shared" si="55"/>
        <v>316.75383581108753</v>
      </c>
      <c r="BM114" s="167">
        <v>0</v>
      </c>
      <c r="BN114" s="1075">
        <f t="shared" si="87"/>
        <v>316.75383581108753</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230.12153667959313</v>
      </c>
      <c r="Y115" s="853">
        <f>Parameters!S285</f>
        <v>0.71500000000000008</v>
      </c>
      <c r="Z115" s="853">
        <f t="shared" si="63"/>
        <v>0.4</v>
      </c>
      <c r="AA115" s="854">
        <f t="shared" si="64"/>
        <v>32.907379745181821</v>
      </c>
      <c r="AB115" s="854">
        <f t="shared" si="65"/>
        <v>32.907379745181821</v>
      </c>
      <c r="AC115" s="855">
        <f t="shared" si="66"/>
        <v>0</v>
      </c>
      <c r="AD115" s="854">
        <f t="shared" si="67"/>
        <v>2839.9086169286966</v>
      </c>
      <c r="AE115" s="854">
        <f t="shared" si="68"/>
        <v>143.91803095925468</v>
      </c>
      <c r="AF115" s="856">
        <f t="shared" si="69"/>
        <v>95.945353972836458</v>
      </c>
      <c r="AG115" s="4"/>
      <c r="AH115" s="852">
        <f>'Recycling - Case 3'!AM205</f>
        <v>230.12153667959313</v>
      </c>
      <c r="AI115" s="853">
        <f>Parameters!S285</f>
        <v>0.71500000000000008</v>
      </c>
      <c r="AJ115" s="853">
        <f t="shared" si="70"/>
        <v>0.4</v>
      </c>
      <c r="AK115" s="854">
        <f t="shared" si="71"/>
        <v>32.907379745181821</v>
      </c>
      <c r="AL115" s="854">
        <f t="shared" si="72"/>
        <v>32.907379745181821</v>
      </c>
      <c r="AM115" s="855">
        <f t="shared" si="73"/>
        <v>0</v>
      </c>
      <c r="AN115" s="854">
        <f t="shared" si="74"/>
        <v>2839.9086169286966</v>
      </c>
      <c r="AO115" s="854">
        <f t="shared" si="75"/>
        <v>143.91803095925468</v>
      </c>
      <c r="AP115" s="856">
        <f t="shared" si="76"/>
        <v>95.945353972836458</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95.945353972836458</v>
      </c>
      <c r="BD115" s="1082">
        <f t="shared" si="90"/>
        <v>11.180360403500279</v>
      </c>
      <c r="BE115" s="1056">
        <f t="shared" si="54"/>
        <v>306.60209285414066</v>
      </c>
      <c r="BF115" s="167">
        <v>0</v>
      </c>
      <c r="BG115" s="1075">
        <f t="shared" si="83"/>
        <v>306.60209285414066</v>
      </c>
      <c r="BI115" s="1055">
        <f t="shared" si="84"/>
        <v>199.47637847780393</v>
      </c>
      <c r="BJ115" s="1056">
        <f t="shared" si="85"/>
        <v>95.945353972836458</v>
      </c>
      <c r="BK115" s="1082">
        <f t="shared" si="86"/>
        <v>11.180360403500279</v>
      </c>
      <c r="BL115" s="1056">
        <f t="shared" si="55"/>
        <v>306.60209285414066</v>
      </c>
      <c r="BM115" s="167">
        <v>0</v>
      </c>
      <c r="BN115" s="1075">
        <f t="shared" si="87"/>
        <v>306.60209285414066</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281.41230701206928</v>
      </c>
      <c r="Y116" s="853">
        <f>Parameters!S286</f>
        <v>0.71500000000000008</v>
      </c>
      <c r="Z116" s="853">
        <f t="shared" si="63"/>
        <v>0.4</v>
      </c>
      <c r="AA116" s="854">
        <f t="shared" si="64"/>
        <v>40.241959902725917</v>
      </c>
      <c r="AB116" s="854">
        <f t="shared" si="65"/>
        <v>40.241959902725917</v>
      </c>
      <c r="AC116" s="855">
        <f t="shared" si="66"/>
        <v>0</v>
      </c>
      <c r="AD116" s="854">
        <f t="shared" si="67"/>
        <v>2741.6465992184285</v>
      </c>
      <c r="AE116" s="854">
        <f t="shared" si="68"/>
        <v>138.50397761299382</v>
      </c>
      <c r="AF116" s="856">
        <f t="shared" si="69"/>
        <v>92.335985075329219</v>
      </c>
      <c r="AG116" s="4"/>
      <c r="AH116" s="852">
        <f>'Recycling - Case 3'!AM206</f>
        <v>281.41230701206928</v>
      </c>
      <c r="AI116" s="853">
        <f>Parameters!S286</f>
        <v>0.71500000000000008</v>
      </c>
      <c r="AJ116" s="853">
        <f t="shared" si="70"/>
        <v>0.4</v>
      </c>
      <c r="AK116" s="854">
        <f t="shared" si="71"/>
        <v>40.241959902725917</v>
      </c>
      <c r="AL116" s="854">
        <f t="shared" si="72"/>
        <v>40.241959902725917</v>
      </c>
      <c r="AM116" s="855">
        <f t="shared" si="73"/>
        <v>0</v>
      </c>
      <c r="AN116" s="854">
        <f t="shared" si="74"/>
        <v>2741.6465992184285</v>
      </c>
      <c r="AO116" s="854">
        <f t="shared" si="75"/>
        <v>138.50397761299382</v>
      </c>
      <c r="AP116" s="856">
        <f t="shared" si="76"/>
        <v>92.335985075329219</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92.335985075329219</v>
      </c>
      <c r="BD116" s="1082">
        <f t="shared" si="90"/>
        <v>11.33846194349141</v>
      </c>
      <c r="BE116" s="1056">
        <f t="shared" si="54"/>
        <v>297.40968762031696</v>
      </c>
      <c r="BF116" s="167">
        <v>0</v>
      </c>
      <c r="BG116" s="1075">
        <f t="shared" si="83"/>
        <v>297.40968762031696</v>
      </c>
      <c r="BI116" s="1055">
        <f t="shared" si="84"/>
        <v>193.73524060149632</v>
      </c>
      <c r="BJ116" s="1056">
        <f t="shared" si="85"/>
        <v>92.335985075329219</v>
      </c>
      <c r="BK116" s="1082">
        <f t="shared" si="86"/>
        <v>11.33846194349141</v>
      </c>
      <c r="BL116" s="1056">
        <f t="shared" si="55"/>
        <v>297.40968762031696</v>
      </c>
      <c r="BM116" s="167">
        <v>0</v>
      </c>
      <c r="BN116" s="1075">
        <f t="shared" si="87"/>
        <v>297.40968762031696</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333.61088947087836</v>
      </c>
      <c r="Y117" s="853">
        <f>Parameters!S287</f>
        <v>0.71500000000000008</v>
      </c>
      <c r="Z117" s="853">
        <f t="shared" si="63"/>
        <v>0.4</v>
      </c>
      <c r="AA117" s="854">
        <f t="shared" si="64"/>
        <v>47.70635719433561</v>
      </c>
      <c r="AB117" s="854">
        <f t="shared" si="65"/>
        <v>47.70635719433561</v>
      </c>
      <c r="AC117" s="855">
        <f t="shared" si="66"/>
        <v>0</v>
      </c>
      <c r="AD117" s="854">
        <f t="shared" si="67"/>
        <v>2655.6412739532207</v>
      </c>
      <c r="AE117" s="854">
        <f t="shared" si="68"/>
        <v>133.71168245954303</v>
      </c>
      <c r="AF117" s="856">
        <f t="shared" si="69"/>
        <v>89.141121639695356</v>
      </c>
      <c r="AG117" s="4"/>
      <c r="AH117" s="852">
        <f>'Recycling - Case 3'!AM207</f>
        <v>333.61088947087836</v>
      </c>
      <c r="AI117" s="853">
        <f>Parameters!S287</f>
        <v>0.71500000000000008</v>
      </c>
      <c r="AJ117" s="853">
        <f t="shared" si="70"/>
        <v>0.4</v>
      </c>
      <c r="AK117" s="854">
        <f t="shared" si="71"/>
        <v>47.70635719433561</v>
      </c>
      <c r="AL117" s="854">
        <f t="shared" si="72"/>
        <v>47.70635719433561</v>
      </c>
      <c r="AM117" s="855">
        <f t="shared" si="73"/>
        <v>0</v>
      </c>
      <c r="AN117" s="854">
        <f t="shared" si="74"/>
        <v>2655.6412739532207</v>
      </c>
      <c r="AO117" s="854">
        <f t="shared" si="75"/>
        <v>133.71168245954303</v>
      </c>
      <c r="AP117" s="856">
        <f t="shared" si="76"/>
        <v>89.141121639695356</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89.141121639695356</v>
      </c>
      <c r="BD117" s="1082">
        <f t="shared" si="90"/>
        <v>11.491487177766681</v>
      </c>
      <c r="BE117" s="1056">
        <f t="shared" si="54"/>
        <v>288.91058412392817</v>
      </c>
      <c r="BF117" s="167">
        <v>0</v>
      </c>
      <c r="BG117" s="1075">
        <f t="shared" si="83"/>
        <v>288.91058412392817</v>
      </c>
      <c r="BI117" s="1055">
        <f t="shared" si="84"/>
        <v>188.27797530646615</v>
      </c>
      <c r="BJ117" s="1056">
        <f t="shared" si="85"/>
        <v>89.141121639695356</v>
      </c>
      <c r="BK117" s="1082">
        <f t="shared" si="86"/>
        <v>11.491487177766681</v>
      </c>
      <c r="BL117" s="1056">
        <f t="shared" si="55"/>
        <v>288.91058412392817</v>
      </c>
      <c r="BM117" s="167">
        <v>0</v>
      </c>
      <c r="BN117" s="1075">
        <f t="shared" si="87"/>
        <v>288.91058412392817</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386.52941378864398</v>
      </c>
      <c r="Y118" s="853">
        <f>Parameters!S288</f>
        <v>0.71500000000000008</v>
      </c>
      <c r="Z118" s="853">
        <f t="shared" si="63"/>
        <v>0.4</v>
      </c>
      <c r="AA118" s="854">
        <f t="shared" si="64"/>
        <v>55.273706171776098</v>
      </c>
      <c r="AB118" s="854">
        <f t="shared" si="65"/>
        <v>55.273706171776098</v>
      </c>
      <c r="AC118" s="855">
        <f t="shared" si="66"/>
        <v>0</v>
      </c>
      <c r="AD118" s="854">
        <f t="shared" si="67"/>
        <v>2581.3978268746414</v>
      </c>
      <c r="AE118" s="854">
        <f t="shared" si="68"/>
        <v>129.51715325035556</v>
      </c>
      <c r="AF118" s="856">
        <f t="shared" si="69"/>
        <v>86.34476883357037</v>
      </c>
      <c r="AG118" s="4"/>
      <c r="AH118" s="852">
        <f>'Recycling - Case 3'!AM208</f>
        <v>386.52941378864398</v>
      </c>
      <c r="AI118" s="853">
        <f>Parameters!S288</f>
        <v>0.71500000000000008</v>
      </c>
      <c r="AJ118" s="853">
        <f t="shared" si="70"/>
        <v>0.4</v>
      </c>
      <c r="AK118" s="854">
        <f t="shared" si="71"/>
        <v>55.273706171776098</v>
      </c>
      <c r="AL118" s="854">
        <f t="shared" si="72"/>
        <v>55.273706171776098</v>
      </c>
      <c r="AM118" s="855">
        <f t="shared" si="73"/>
        <v>0</v>
      </c>
      <c r="AN118" s="854">
        <f t="shared" si="74"/>
        <v>2581.3978268746414</v>
      </c>
      <c r="AO118" s="854">
        <f t="shared" si="75"/>
        <v>129.51715325035556</v>
      </c>
      <c r="AP118" s="856">
        <f t="shared" si="76"/>
        <v>86.34476883357037</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86.34476883357037</v>
      </c>
      <c r="BD118" s="1082">
        <f t="shared" si="90"/>
        <v>11.639752814487322</v>
      </c>
      <c r="BE118" s="1056">
        <f t="shared" si="54"/>
        <v>281.07522784894707</v>
      </c>
      <c r="BF118" s="167">
        <v>0</v>
      </c>
      <c r="BG118" s="1075">
        <f t="shared" si="83"/>
        <v>281.07522784894707</v>
      </c>
      <c r="BI118" s="1055">
        <f t="shared" si="84"/>
        <v>183.09070620088937</v>
      </c>
      <c r="BJ118" s="1056">
        <f t="shared" si="85"/>
        <v>86.34476883357037</v>
      </c>
      <c r="BK118" s="1082">
        <f t="shared" si="86"/>
        <v>11.639752814487322</v>
      </c>
      <c r="BL118" s="1056">
        <f t="shared" si="55"/>
        <v>281.07522784894707</v>
      </c>
      <c r="BM118" s="167">
        <v>0</v>
      </c>
      <c r="BN118" s="1075">
        <f t="shared" si="87"/>
        <v>281.07522784894707</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440.26086053474455</v>
      </c>
      <c r="Y119" s="853">
        <f>Parameters!S289</f>
        <v>0.71500000000000008</v>
      </c>
      <c r="Z119" s="853">
        <f t="shared" si="63"/>
        <v>0.4</v>
      </c>
      <c r="AA119" s="854">
        <f t="shared" si="64"/>
        <v>62.957303056468483</v>
      </c>
      <c r="AB119" s="854">
        <f t="shared" si="65"/>
        <v>62.957303056468483</v>
      </c>
      <c r="AC119" s="855">
        <f t="shared" si="66"/>
        <v>0</v>
      </c>
      <c r="AD119" s="854">
        <f t="shared" si="67"/>
        <v>2518.4588723218271</v>
      </c>
      <c r="AE119" s="854">
        <f t="shared" si="68"/>
        <v>125.89625760928247</v>
      </c>
      <c r="AF119" s="856">
        <f t="shared" si="69"/>
        <v>83.930838406188315</v>
      </c>
      <c r="AG119" s="4"/>
      <c r="AH119" s="852">
        <f>'Recycling - Case 3'!AM209</f>
        <v>440.26086053474455</v>
      </c>
      <c r="AI119" s="853">
        <f>Parameters!S289</f>
        <v>0.71500000000000008</v>
      </c>
      <c r="AJ119" s="853">
        <f t="shared" si="70"/>
        <v>0.4</v>
      </c>
      <c r="AK119" s="854">
        <f t="shared" si="71"/>
        <v>62.957303056468483</v>
      </c>
      <c r="AL119" s="854">
        <f t="shared" si="72"/>
        <v>62.957303056468483</v>
      </c>
      <c r="AM119" s="855">
        <f t="shared" si="73"/>
        <v>0</v>
      </c>
      <c r="AN119" s="854">
        <f t="shared" si="74"/>
        <v>2518.4588723218271</v>
      </c>
      <c r="AO119" s="854">
        <f t="shared" si="75"/>
        <v>125.89625760928247</v>
      </c>
      <c r="AP119" s="856">
        <f t="shared" si="76"/>
        <v>83.930838406188315</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83.930838406188315</v>
      </c>
      <c r="BD119" s="1082">
        <f t="shared" si="90"/>
        <v>11.783557225813501</v>
      </c>
      <c r="BE119" s="1056">
        <f t="shared" si="54"/>
        <v>273.87462962439599</v>
      </c>
      <c r="BF119" s="167">
        <v>0</v>
      </c>
      <c r="BG119" s="1075">
        <f t="shared" si="83"/>
        <v>273.87462962439599</v>
      </c>
      <c r="BI119" s="1055">
        <f t="shared" si="84"/>
        <v>178.16023399239415</v>
      </c>
      <c r="BJ119" s="1056">
        <f t="shared" si="85"/>
        <v>83.930838406188315</v>
      </c>
      <c r="BK119" s="1082">
        <f t="shared" si="86"/>
        <v>11.783557225813501</v>
      </c>
      <c r="BL119" s="1056">
        <f t="shared" si="55"/>
        <v>273.87462962439599</v>
      </c>
      <c r="BM119" s="167">
        <v>0</v>
      </c>
      <c r="BN119" s="1075">
        <f t="shared" si="87"/>
        <v>273.87462962439599</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494.80486508342585</v>
      </c>
      <c r="Y120" s="858">
        <f>Parameters!S290</f>
        <v>0.71500000000000008</v>
      </c>
      <c r="Z120" s="858">
        <f t="shared" si="63"/>
        <v>0.4</v>
      </c>
      <c r="AA120" s="859">
        <f>X120*Z120*Y120*$D$4</f>
        <v>70.757095706929903</v>
      </c>
      <c r="AB120" s="859">
        <f t="shared" si="65"/>
        <v>70.757095706929903</v>
      </c>
      <c r="AC120" s="860">
        <f t="shared" si="66"/>
        <v>0</v>
      </c>
      <c r="AD120" s="859">
        <f t="shared" si="67"/>
        <v>2466.3892794543385</v>
      </c>
      <c r="AE120" s="859">
        <f t="shared" si="68"/>
        <v>122.82668857441831</v>
      </c>
      <c r="AF120" s="861">
        <f t="shared" si="69"/>
        <v>81.884459049612204</v>
      </c>
      <c r="AG120" s="4"/>
      <c r="AH120" s="857">
        <f>'Recycling - Case 3'!AM210</f>
        <v>494.80486508342585</v>
      </c>
      <c r="AI120" s="858">
        <f>Parameters!S290</f>
        <v>0.71500000000000008</v>
      </c>
      <c r="AJ120" s="858">
        <f t="shared" si="70"/>
        <v>0.4</v>
      </c>
      <c r="AK120" s="859">
        <f t="shared" si="71"/>
        <v>70.757095706929903</v>
      </c>
      <c r="AL120" s="859">
        <f t="shared" si="72"/>
        <v>70.757095706929903</v>
      </c>
      <c r="AM120" s="860">
        <f t="shared" si="73"/>
        <v>0</v>
      </c>
      <c r="AN120" s="859">
        <f t="shared" si="74"/>
        <v>2466.3892794543385</v>
      </c>
      <c r="AO120" s="859">
        <f t="shared" si="75"/>
        <v>122.82668857441831</v>
      </c>
      <c r="AP120" s="861">
        <f t="shared" si="76"/>
        <v>81.884459049612204</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81.884459049612204</v>
      </c>
      <c r="BD120" s="1083">
        <f t="shared" si="90"/>
        <v>11.923181516259421</v>
      </c>
      <c r="BE120" s="1058">
        <f t="shared" si="54"/>
        <v>267.28164402667488</v>
      </c>
      <c r="BF120" s="1059">
        <v>0</v>
      </c>
      <c r="BG120" s="1076">
        <f t="shared" si="83"/>
        <v>267.28164402667488</v>
      </c>
      <c r="BI120" s="1057">
        <f t="shared" si="84"/>
        <v>173.47400346080323</v>
      </c>
      <c r="BJ120" s="1058">
        <f t="shared" si="85"/>
        <v>81.884459049612204</v>
      </c>
      <c r="BK120" s="1083">
        <f t="shared" si="86"/>
        <v>11.923181516259421</v>
      </c>
      <c r="BL120" s="1058">
        <f t="shared" si="55"/>
        <v>267.28164402667488</v>
      </c>
      <c r="BM120" s="1059">
        <v>0</v>
      </c>
      <c r="BN120" s="1076">
        <f t="shared" si="87"/>
        <v>267.28164402667488</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95" t="s">
        <v>184</v>
      </c>
    </row>
    <row r="5" spans="1:23">
      <c r="A5" s="127" t="s">
        <v>180</v>
      </c>
      <c r="B5" t="s">
        <v>179</v>
      </c>
      <c r="C5">
        <v>2</v>
      </c>
      <c r="D5">
        <v>0.8</v>
      </c>
      <c r="F5" s="1995"/>
    </row>
    <row r="6" spans="1:23">
      <c r="A6" s="157" t="s">
        <v>181</v>
      </c>
      <c r="F6" s="1995"/>
    </row>
    <row r="7" spans="1:23">
      <c r="A7" s="127" t="s">
        <v>176</v>
      </c>
      <c r="B7" t="s">
        <v>183</v>
      </c>
      <c r="C7">
        <v>0.6</v>
      </c>
      <c r="D7">
        <v>0.24</v>
      </c>
      <c r="F7" s="1995"/>
    </row>
    <row r="8" spans="1:23" ht="15.75" thickBot="1">
      <c r="A8" s="172" t="s">
        <v>180</v>
      </c>
      <c r="B8" s="163" t="s">
        <v>183</v>
      </c>
      <c r="C8" s="1107" t="s">
        <v>182</v>
      </c>
      <c r="D8" s="1107" t="s">
        <v>182</v>
      </c>
      <c r="E8" s="163"/>
      <c r="F8" s="1996"/>
    </row>
    <row r="9" spans="1:23" ht="15.75" thickBot="1">
      <c r="C9" s="395"/>
      <c r="D9" s="395"/>
      <c r="F9" s="1193"/>
    </row>
    <row r="10" spans="1:23" ht="15.75" thickBot="1">
      <c r="B10" s="1980" t="s">
        <v>510</v>
      </c>
      <c r="C10" s="1981"/>
      <c r="D10" s="1981"/>
      <c r="E10" s="1981"/>
      <c r="F10" s="1981"/>
      <c r="G10" s="1981"/>
      <c r="H10" s="1981"/>
      <c r="I10" s="1981"/>
      <c r="J10" s="1982"/>
      <c r="K10" s="1977" t="s">
        <v>509</v>
      </c>
      <c r="L10" s="1978"/>
      <c r="M10" s="1978"/>
      <c r="N10" s="1978"/>
      <c r="O10" s="1978"/>
      <c r="P10" s="1978"/>
      <c r="Q10" s="1978"/>
      <c r="R10" s="1978"/>
      <c r="S10" s="1979"/>
      <c r="T10" s="1983" t="s">
        <v>511</v>
      </c>
      <c r="U10" s="1984"/>
      <c r="V10" s="1984"/>
      <c r="W10" s="1985"/>
    </row>
    <row r="11" spans="1:23" ht="28.9" customHeight="1">
      <c r="A11" s="1993" t="s">
        <v>217</v>
      </c>
      <c r="B11" s="774" t="s">
        <v>619</v>
      </c>
      <c r="C11" s="1991" t="s">
        <v>495</v>
      </c>
      <c r="D11" s="1992"/>
      <c r="E11" s="1991" t="s">
        <v>289</v>
      </c>
      <c r="F11" s="1992"/>
      <c r="G11" s="1991" t="s">
        <v>290</v>
      </c>
      <c r="H11" s="1999"/>
      <c r="I11" s="1997" t="s">
        <v>287</v>
      </c>
      <c r="J11" s="1998"/>
      <c r="K11" s="474" t="s">
        <v>507</v>
      </c>
      <c r="L11" s="1986" t="s">
        <v>495</v>
      </c>
      <c r="M11" s="1987"/>
      <c r="N11" s="1986" t="s">
        <v>289</v>
      </c>
      <c r="O11" s="1987"/>
      <c r="P11" s="1986" t="s">
        <v>290</v>
      </c>
      <c r="Q11" s="1988"/>
      <c r="R11" s="1989" t="s">
        <v>287</v>
      </c>
      <c r="S11" s="1990"/>
      <c r="T11" s="1975" t="s">
        <v>508</v>
      </c>
      <c r="U11" s="1976"/>
      <c r="V11" s="1975" t="s">
        <v>783</v>
      </c>
      <c r="W11" s="1976"/>
    </row>
    <row r="12" spans="1:23" ht="29.45" customHeight="1" thickBot="1">
      <c r="A12" s="1994"/>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1037.0897532609786</v>
      </c>
      <c r="L63" s="647">
        <v>0</v>
      </c>
      <c r="M63" s="647">
        <f>1-L63</f>
        <v>1</v>
      </c>
      <c r="N63" s="115">
        <v>0</v>
      </c>
      <c r="O63" s="115">
        <v>0</v>
      </c>
      <c r="P63" s="737">
        <f>L63*$D$5*'Input data'!U100/1000-N63</f>
        <v>0</v>
      </c>
      <c r="Q63" s="738">
        <f>M63*$D$4*K63/1000-O63</f>
        <v>4.1483590130439145</v>
      </c>
      <c r="R63" s="115"/>
      <c r="S63" s="1195">
        <f>M63*$D$7*K63/1000</f>
        <v>0.24890154078263485</v>
      </c>
      <c r="T63" s="1196">
        <f>G63+P63</f>
        <v>0</v>
      </c>
      <c r="U63" s="1197">
        <f>H63+Q63</f>
        <v>7.9307752965900526</v>
      </c>
      <c r="V63" s="1197">
        <f>I63+R63</f>
        <v>0</v>
      </c>
      <c r="W63" s="1198">
        <f>J63+S63</f>
        <v>0.4758465177954031</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1065.0911202539387</v>
      </c>
      <c r="L64" s="114">
        <v>0</v>
      </c>
      <c r="M64" s="114">
        <f t="shared" ref="M64:M80" si="4">1-L64</f>
        <v>1</v>
      </c>
      <c r="N64">
        <v>0</v>
      </c>
      <c r="O64">
        <v>0</v>
      </c>
      <c r="P64" s="178">
        <f>L64*$D$5*'Input data'!U101/1000-N64</f>
        <v>0</v>
      </c>
      <c r="Q64" s="419">
        <f t="shared" ref="Q64:Q114" si="5">M64*$D$4*K64/1000-O64</f>
        <v>4.2603644810157544</v>
      </c>
      <c r="S64" s="1199">
        <f t="shared" ref="S64:S114" si="6">M64*$D$7*K64/1000</f>
        <v>0.25562186886094529</v>
      </c>
      <c r="T64" s="1200">
        <f t="shared" ref="T64:W80" si="7">G64+P64</f>
        <v>0</v>
      </c>
      <c r="U64" s="1201">
        <f t="shared" si="7"/>
        <v>8.1210080104261415</v>
      </c>
      <c r="V64" s="1201">
        <f t="shared" si="7"/>
        <v>0</v>
      </c>
      <c r="W64" s="1202">
        <f t="shared" si="7"/>
        <v>0.48726048062556848</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1104.5035641005347</v>
      </c>
      <c r="L65" s="114">
        <v>0</v>
      </c>
      <c r="M65" s="114">
        <f t="shared" si="4"/>
        <v>1</v>
      </c>
      <c r="N65">
        <v>0</v>
      </c>
      <c r="O65">
        <v>0</v>
      </c>
      <c r="P65" s="178">
        <f>L65*$D$5*'Input data'!U102/1000-N65</f>
        <v>0</v>
      </c>
      <c r="Q65" s="419">
        <f>M65*$D$4*K65/1000-O65</f>
        <v>4.418014256402139</v>
      </c>
      <c r="S65" s="1199">
        <f t="shared" si="6"/>
        <v>0.26508085538412829</v>
      </c>
      <c r="T65" s="1200">
        <f t="shared" si="7"/>
        <v>0</v>
      </c>
      <c r="U65" s="1201">
        <f t="shared" si="7"/>
        <v>8.3322133618272822</v>
      </c>
      <c r="V65" s="1201">
        <f t="shared" si="7"/>
        <v>0</v>
      </c>
      <c r="W65" s="1202">
        <f t="shared" si="7"/>
        <v>0.49993280170963683</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1137.076248276845</v>
      </c>
      <c r="L66" s="114">
        <v>0</v>
      </c>
      <c r="M66" s="114">
        <f t="shared" si="4"/>
        <v>1</v>
      </c>
      <c r="N66">
        <v>0</v>
      </c>
      <c r="O66">
        <v>0</v>
      </c>
      <c r="P66" s="178">
        <f>L66*$D$5*'Input data'!U103/1000-N66</f>
        <v>0</v>
      </c>
      <c r="Q66" s="419">
        <f t="shared" si="5"/>
        <v>4.5483049931073802</v>
      </c>
      <c r="S66" s="1199">
        <f t="shared" si="6"/>
        <v>0.27289829958644279</v>
      </c>
      <c r="T66" s="1200">
        <f t="shared" si="7"/>
        <v>0</v>
      </c>
      <c r="U66" s="1201">
        <f t="shared" si="7"/>
        <v>8.5126211142895087</v>
      </c>
      <c r="V66" s="1201">
        <f t="shared" si="7"/>
        <v>0</v>
      </c>
      <c r="W66" s="1202">
        <f t="shared" si="7"/>
        <v>0.51075726685737055</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1188.8649857554813</v>
      </c>
      <c r="L67" s="114">
        <v>0</v>
      </c>
      <c r="M67" s="114">
        <f t="shared" si="4"/>
        <v>1</v>
      </c>
      <c r="N67">
        <v>0</v>
      </c>
      <c r="O67">
        <v>0</v>
      </c>
      <c r="P67" s="178">
        <f>L67*$D$5*'Input data'!U104/1000-N67</f>
        <v>0</v>
      </c>
      <c r="Q67" s="419">
        <f t="shared" si="5"/>
        <v>4.7554599430219247</v>
      </c>
      <c r="S67" s="1199">
        <f t="shared" si="6"/>
        <v>0.28532759658131551</v>
      </c>
      <c r="T67" s="1200">
        <f t="shared" si="7"/>
        <v>0</v>
      </c>
      <c r="U67" s="1201">
        <f t="shared" si="7"/>
        <v>8.7669703037419353</v>
      </c>
      <c r="V67" s="1201">
        <f t="shared" si="7"/>
        <v>0</v>
      </c>
      <c r="W67" s="1202">
        <f t="shared" si="7"/>
        <v>0.52601821822451622</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1251.6020605274487</v>
      </c>
      <c r="L68" s="114">
        <v>0</v>
      </c>
      <c r="M68" s="114">
        <f t="shared" si="4"/>
        <v>1</v>
      </c>
      <c r="N68">
        <v>0</v>
      </c>
      <c r="O68">
        <v>0</v>
      </c>
      <c r="P68" s="178">
        <f>L68*$D$5*'Input data'!U105/1000-N68</f>
        <v>0</v>
      </c>
      <c r="Q68" s="419">
        <f t="shared" si="5"/>
        <v>5.0064082421097948</v>
      </c>
      <c r="S68" s="1199">
        <f t="shared" si="6"/>
        <v>0.30038449452658766</v>
      </c>
      <c r="T68" s="1200">
        <f t="shared" si="7"/>
        <v>0</v>
      </c>
      <c r="U68" s="1201">
        <f t="shared" si="7"/>
        <v>9.06373741826458</v>
      </c>
      <c r="V68" s="1201">
        <f t="shared" si="7"/>
        <v>0</v>
      </c>
      <c r="W68" s="1202">
        <f t="shared" si="7"/>
        <v>0.54382424509587479</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1321.7393074702497</v>
      </c>
      <c r="L69" s="114">
        <v>0</v>
      </c>
      <c r="M69" s="114">
        <f t="shared" si="4"/>
        <v>1</v>
      </c>
      <c r="N69">
        <v>0</v>
      </c>
      <c r="O69">
        <v>0</v>
      </c>
      <c r="P69" s="178">
        <f>L69*$D$5*'Input data'!U106/1000-N69</f>
        <v>0</v>
      </c>
      <c r="Q69" s="419">
        <f t="shared" si="5"/>
        <v>5.2869572298809988</v>
      </c>
      <c r="S69" s="1199">
        <f t="shared" si="6"/>
        <v>0.31721743379285994</v>
      </c>
      <c r="T69" s="1200">
        <f t="shared" si="7"/>
        <v>0</v>
      </c>
      <c r="U69" s="1201">
        <f t="shared" si="7"/>
        <v>9.3901052214705594</v>
      </c>
      <c r="V69" s="1201">
        <f t="shared" si="7"/>
        <v>0</v>
      </c>
      <c r="W69" s="1202">
        <f t="shared" si="7"/>
        <v>0.56340631328823365</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1392.5908243890626</v>
      </c>
      <c r="L70" s="114">
        <v>0</v>
      </c>
      <c r="M70" s="114">
        <f t="shared" si="4"/>
        <v>1</v>
      </c>
      <c r="N70">
        <v>0</v>
      </c>
      <c r="O70">
        <v>0</v>
      </c>
      <c r="P70" s="178">
        <f>L70*$D$5*'Input data'!U107/1000-N70</f>
        <v>0</v>
      </c>
      <c r="Q70" s="419">
        <f t="shared" si="5"/>
        <v>5.5703632975562503</v>
      </c>
      <c r="S70" s="1199">
        <f t="shared" si="6"/>
        <v>0.33422179785337497</v>
      </c>
      <c r="T70" s="1200">
        <f t="shared" si="7"/>
        <v>0</v>
      </c>
      <c r="U70" s="1201">
        <f t="shared" si="7"/>
        <v>9.7187283565354772</v>
      </c>
      <c r="V70" s="1201">
        <f t="shared" si="7"/>
        <v>0</v>
      </c>
      <c r="W70" s="1202">
        <f t="shared" si="7"/>
        <v>0.58312370139212855</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1437.0290485061946</v>
      </c>
      <c r="L71" s="114">
        <v>0</v>
      </c>
      <c r="M71" s="114">
        <f t="shared" si="4"/>
        <v>1</v>
      </c>
      <c r="N71">
        <v>0</v>
      </c>
      <c r="O71">
        <v>0</v>
      </c>
      <c r="P71" s="178">
        <f>L71*$D$5*'Input data'!U108/1000-N71</f>
        <v>0</v>
      </c>
      <c r="Q71" s="419">
        <f t="shared" si="5"/>
        <v>5.748116194024778</v>
      </c>
      <c r="S71" s="1199">
        <f t="shared" si="6"/>
        <v>0.34488697164148668</v>
      </c>
      <c r="T71" s="1200">
        <f t="shared" si="7"/>
        <v>0</v>
      </c>
      <c r="U71" s="1201">
        <f t="shared" si="7"/>
        <v>9.942557960458112</v>
      </c>
      <c r="V71" s="1201">
        <f t="shared" si="7"/>
        <v>0</v>
      </c>
      <c r="W71" s="1202">
        <f t="shared" si="7"/>
        <v>0.59655347762748678</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1414.9262579846391</v>
      </c>
      <c r="L72" s="114">
        <v>0</v>
      </c>
      <c r="M72" s="114">
        <f t="shared" si="4"/>
        <v>1</v>
      </c>
      <c r="N72">
        <v>0</v>
      </c>
      <c r="O72">
        <v>0</v>
      </c>
      <c r="P72" s="178">
        <f>L72*$D$5*'Input data'!U109/1000-N72</f>
        <v>0</v>
      </c>
      <c r="Q72" s="419">
        <f t="shared" si="5"/>
        <v>5.6597050319385565</v>
      </c>
      <c r="S72" s="1199">
        <f t="shared" si="6"/>
        <v>0.33958230191631339</v>
      </c>
      <c r="T72" s="1200">
        <f t="shared" si="7"/>
        <v>0</v>
      </c>
      <c r="U72" s="1201">
        <f t="shared" si="7"/>
        <v>9.8994498297679989</v>
      </c>
      <c r="V72" s="1201">
        <f t="shared" si="7"/>
        <v>0</v>
      </c>
      <c r="W72" s="1202">
        <f t="shared" si="7"/>
        <v>0.59396698978607998</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1457.9362074439755</v>
      </c>
      <c r="L73" s="114">
        <v>0</v>
      </c>
      <c r="M73" s="114">
        <f t="shared" si="4"/>
        <v>1</v>
      </c>
      <c r="N73">
        <v>0</v>
      </c>
      <c r="O73">
        <v>0</v>
      </c>
      <c r="P73" s="178">
        <f>L73*$D$5*'Input data'!U110/1000-N73</f>
        <v>0</v>
      </c>
      <c r="Q73" s="419">
        <f t="shared" si="5"/>
        <v>5.8317448297759018</v>
      </c>
      <c r="S73" s="1199">
        <f t="shared" si="6"/>
        <v>0.34990468978655409</v>
      </c>
      <c r="T73" s="1200">
        <f t="shared" si="7"/>
        <v>0</v>
      </c>
      <c r="U73" s="1201">
        <f t="shared" si="7"/>
        <v>11.406423202119267</v>
      </c>
      <c r="V73" s="1201">
        <f t="shared" si="7"/>
        <v>0</v>
      </c>
      <c r="W73" s="1202">
        <f t="shared" si="7"/>
        <v>0.6843853921271561</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1505.8172838995335</v>
      </c>
      <c r="L74" s="114">
        <v>0.1</v>
      </c>
      <c r="M74" s="114">
        <f t="shared" si="4"/>
        <v>0.9</v>
      </c>
      <c r="N74">
        <v>0</v>
      </c>
      <c r="O74">
        <v>0</v>
      </c>
      <c r="P74" s="178">
        <f>L74*$D$5*K74/1000-N74</f>
        <v>0.12046538271196271</v>
      </c>
      <c r="Q74" s="419">
        <f t="shared" si="5"/>
        <v>5.4209422220383212</v>
      </c>
      <c r="S74" s="1199">
        <f t="shared" si="6"/>
        <v>0.3252565333222992</v>
      </c>
      <c r="T74" s="1200">
        <f t="shared" si="7"/>
        <v>0.19067931736737587</v>
      </c>
      <c r="U74" s="1201">
        <f t="shared" si="7"/>
        <v>12.091266014302569</v>
      </c>
      <c r="V74" s="1201">
        <f t="shared" si="7"/>
        <v>0</v>
      </c>
      <c r="W74" s="1202">
        <f t="shared" si="7"/>
        <v>0.72547596085815402</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1551.6241486261686</v>
      </c>
      <c r="L75" s="114">
        <v>0.1</v>
      </c>
      <c r="M75" s="114">
        <f t="shared" si="4"/>
        <v>0.9</v>
      </c>
      <c r="N75">
        <v>0</v>
      </c>
      <c r="O75">
        <v>0</v>
      </c>
      <c r="P75" s="178">
        <f t="shared" ref="P75:P114" si="8">L75*$D$5*K75/1000-N75</f>
        <v>0.1241299318900935</v>
      </c>
      <c r="Q75" s="419">
        <f t="shared" si="5"/>
        <v>5.5858469350542075</v>
      </c>
      <c r="S75" s="1199">
        <f t="shared" si="6"/>
        <v>0.33515081610325237</v>
      </c>
      <c r="T75" s="1200">
        <f t="shared" si="7"/>
        <v>0.20653389793517629</v>
      </c>
      <c r="U75" s="1201">
        <f t="shared" si="7"/>
        <v>13.414223709337069</v>
      </c>
      <c r="V75" s="1201">
        <f t="shared" si="7"/>
        <v>0</v>
      </c>
      <c r="W75" s="1202">
        <f t="shared" si="7"/>
        <v>0.80485342256022407</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1591.6400703483757</v>
      </c>
      <c r="L76" s="114">
        <v>0.1</v>
      </c>
      <c r="M76" s="114">
        <f t="shared" si="4"/>
        <v>0.9</v>
      </c>
      <c r="N76">
        <v>0</v>
      </c>
      <c r="O76">
        <v>0</v>
      </c>
      <c r="P76" s="178">
        <f t="shared" si="8"/>
        <v>0.12733120562787006</v>
      </c>
      <c r="Q76" s="419">
        <f t="shared" si="5"/>
        <v>5.7299042532541522</v>
      </c>
      <c r="S76" s="1199">
        <f t="shared" si="6"/>
        <v>0.34379425519524914</v>
      </c>
      <c r="T76" s="1200">
        <f t="shared" si="7"/>
        <v>0.22151860999027873</v>
      </c>
      <c r="U76" s="1201">
        <f t="shared" si="7"/>
        <v>14.677707667682974</v>
      </c>
      <c r="V76" s="1201">
        <f t="shared" si="7"/>
        <v>0</v>
      </c>
      <c r="W76" s="1202">
        <f t="shared" si="7"/>
        <v>0.88066246006097848</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1623.4203090033482</v>
      </c>
      <c r="L77" s="114">
        <v>0.1</v>
      </c>
      <c r="M77" s="114">
        <f t="shared" si="4"/>
        <v>0.9</v>
      </c>
      <c r="N77">
        <v>0</v>
      </c>
      <c r="O77">
        <v>0</v>
      </c>
      <c r="P77" s="178">
        <f t="shared" si="8"/>
        <v>0.12987362472026789</v>
      </c>
      <c r="Q77" s="419">
        <f t="shared" si="5"/>
        <v>5.8443131124120535</v>
      </c>
      <c r="S77" s="1199">
        <f t="shared" si="6"/>
        <v>0.35065878674472323</v>
      </c>
      <c r="T77" s="1200">
        <f t="shared" si="7"/>
        <v>0.23514376837450929</v>
      </c>
      <c r="U77" s="1201">
        <f t="shared" si="7"/>
        <v>15.844976759564982</v>
      </c>
      <c r="V77" s="1201">
        <f t="shared" si="7"/>
        <v>0</v>
      </c>
      <c r="W77" s="1202">
        <f t="shared" si="7"/>
        <v>0.95069860557389885</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1649.0948493144044</v>
      </c>
      <c r="L78" s="114">
        <v>0.1</v>
      </c>
      <c r="M78" s="114">
        <f t="shared" si="4"/>
        <v>0.9</v>
      </c>
      <c r="N78">
        <v>0</v>
      </c>
      <c r="O78">
        <v>0</v>
      </c>
      <c r="P78" s="178">
        <f>L78*$D$5*K78/1000-N78</f>
        <v>0.13192758794515236</v>
      </c>
      <c r="Q78" s="419">
        <f t="shared" si="5"/>
        <v>5.9367414575318564</v>
      </c>
      <c r="S78" s="1199">
        <f t="shared" si="6"/>
        <v>0.35620448745191136</v>
      </c>
      <c r="T78" s="1200">
        <f t="shared" si="7"/>
        <v>0.24754972245418358</v>
      </c>
      <c r="U78" s="1201">
        <f t="shared" si="7"/>
        <v>16.92084423588982</v>
      </c>
      <c r="V78" s="1201">
        <f t="shared" si="7"/>
        <v>0</v>
      </c>
      <c r="W78" s="1202">
        <f t="shared" si="7"/>
        <v>1.0152506541533892</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1667.2886372491898</v>
      </c>
      <c r="L79" s="114">
        <v>0.1</v>
      </c>
      <c r="M79" s="114">
        <f t="shared" si="4"/>
        <v>0.9</v>
      </c>
      <c r="N79">
        <v>0</v>
      </c>
      <c r="O79">
        <v>0</v>
      </c>
      <c r="P79" s="178">
        <f t="shared" si="8"/>
        <v>0.13338309097993523</v>
      </c>
      <c r="Q79" s="419">
        <f t="shared" si="5"/>
        <v>6.0022390940970833</v>
      </c>
      <c r="S79" s="1199">
        <f t="shared" si="6"/>
        <v>0.36013434564582503</v>
      </c>
      <c r="T79" s="1200">
        <f t="shared" si="7"/>
        <v>0.25859372027069938</v>
      </c>
      <c r="U79" s="1201">
        <f t="shared" si="7"/>
        <v>17.897248876719672</v>
      </c>
      <c r="V79" s="1201">
        <f t="shared" si="7"/>
        <v>0</v>
      </c>
      <c r="W79" s="1202">
        <f t="shared" si="7"/>
        <v>1.0738349326031802</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1795.8958632668132</v>
      </c>
      <c r="L82" s="114">
        <v>0.1</v>
      </c>
      <c r="M82" s="114">
        <f>1-L82</f>
        <v>0.9</v>
      </c>
      <c r="N82">
        <f>N80</f>
        <v>0</v>
      </c>
      <c r="O82">
        <f>O80</f>
        <v>0</v>
      </c>
      <c r="P82" s="178">
        <f>L82*$D$5*K82/1000-N82</f>
        <v>0.1436716690613451</v>
      </c>
      <c r="Q82" s="419">
        <f t="shared" si="5"/>
        <v>6.4652251077605278</v>
      </c>
      <c r="S82" s="1199">
        <f t="shared" si="6"/>
        <v>0.38791350646563166</v>
      </c>
      <c r="T82" s="1200">
        <f>G82+P82</f>
        <v>0.3216327990937955</v>
      </c>
      <c r="U82" s="1201">
        <f>H82+Q82</f>
        <v>20.405513626969139</v>
      </c>
      <c r="V82" s="1201">
        <f t="shared" si="9"/>
        <v>0</v>
      </c>
      <c r="W82" s="1202">
        <f t="shared" si="9"/>
        <v>1.2243308176181482</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1896.1128679221383</v>
      </c>
      <c r="L83" s="114">
        <v>0.1</v>
      </c>
      <c r="M83" s="1211">
        <f t="shared" ref="M83:M114" si="14">1-L83</f>
        <v>0.9</v>
      </c>
      <c r="N83" s="53">
        <f t="shared" ref="N83:O98" si="15">N81</f>
        <v>0</v>
      </c>
      <c r="O83" s="53">
        <f t="shared" si="15"/>
        <v>0</v>
      </c>
      <c r="P83" s="178">
        <f t="shared" ref="P83:P112" si="16">L83*$D$5*K83/1000-N83</f>
        <v>0.15168902943377108</v>
      </c>
      <c r="Q83" s="519">
        <f t="shared" si="5"/>
        <v>6.8260063245196978</v>
      </c>
      <c r="R83" s="53"/>
      <c r="S83" s="1213">
        <f t="shared" si="6"/>
        <v>0.4095603794711819</v>
      </c>
      <c r="T83" s="1200">
        <f t="shared" si="9"/>
        <v>0.37629786643865482</v>
      </c>
      <c r="U83" s="1201">
        <f t="shared" si="9"/>
        <v>21.746450496986974</v>
      </c>
      <c r="V83" s="1201">
        <f t="shared" si="9"/>
        <v>0</v>
      </c>
      <c r="W83" s="1202">
        <f t="shared" si="9"/>
        <v>1.3047870298192183</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1843.2987391677127</v>
      </c>
      <c r="L84" s="114">
        <v>0.1</v>
      </c>
      <c r="M84" s="1211">
        <f t="shared" si="14"/>
        <v>0.9</v>
      </c>
      <c r="N84" s="53">
        <f t="shared" si="15"/>
        <v>0</v>
      </c>
      <c r="O84" s="53">
        <f t="shared" si="15"/>
        <v>0</v>
      </c>
      <c r="P84" s="178">
        <f t="shared" si="16"/>
        <v>0.14746389913341704</v>
      </c>
      <c r="Q84" s="519">
        <f t="shared" si="5"/>
        <v>6.6358754610037662</v>
      </c>
      <c r="R84" s="53"/>
      <c r="S84" s="1213">
        <f t="shared" si="6"/>
        <v>0.39815252766022591</v>
      </c>
      <c r="T84" s="1200">
        <f t="shared" si="9"/>
        <v>0.4235740198632173</v>
      </c>
      <c r="U84" s="1201">
        <f t="shared" si="9"/>
        <v>22.512207402967285</v>
      </c>
      <c r="V84" s="1201">
        <f t="shared" si="9"/>
        <v>0</v>
      </c>
      <c r="W84" s="1202">
        <f t="shared" si="9"/>
        <v>1.3507324441780368</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1962.5103643110215</v>
      </c>
      <c r="L85" s="114">
        <v>0.1</v>
      </c>
      <c r="M85" s="1211">
        <f t="shared" si="14"/>
        <v>0.9</v>
      </c>
      <c r="N85" s="53">
        <f t="shared" si="15"/>
        <v>0</v>
      </c>
      <c r="O85" s="53">
        <f t="shared" si="15"/>
        <v>0</v>
      </c>
      <c r="P85" s="178">
        <f t="shared" si="16"/>
        <v>0.15700082914488175</v>
      </c>
      <c r="Q85" s="519">
        <f t="shared" si="5"/>
        <v>7.065037311519677</v>
      </c>
      <c r="R85" s="53"/>
      <c r="S85" s="1213">
        <f t="shared" si="6"/>
        <v>0.42390223869118066</v>
      </c>
      <c r="T85" s="1200">
        <f t="shared" si="9"/>
        <v>0.48946581035208203</v>
      </c>
      <c r="U85" s="1201">
        <f t="shared" si="9"/>
        <v>23.872989139217029</v>
      </c>
      <c r="V85" s="1201">
        <f t="shared" si="9"/>
        <v>0</v>
      </c>
      <c r="W85" s="1202">
        <f t="shared" si="9"/>
        <v>1.4323793483530216</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2080.044491292967</v>
      </c>
      <c r="L86" s="1211">
        <f>'Recycling - Case 1'!C31</f>
        <v>0.1</v>
      </c>
      <c r="M86" s="1211">
        <f t="shared" si="14"/>
        <v>0.9</v>
      </c>
      <c r="N86" s="53">
        <f t="shared" si="15"/>
        <v>0</v>
      </c>
      <c r="O86" s="53">
        <f t="shared" si="15"/>
        <v>0</v>
      </c>
      <c r="P86" s="178">
        <f t="shared" si="16"/>
        <v>0.16640355930343739</v>
      </c>
      <c r="Q86" s="519">
        <f t="shared" si="5"/>
        <v>7.488160168654681</v>
      </c>
      <c r="R86" s="53"/>
      <c r="S86" s="1213">
        <f t="shared" si="6"/>
        <v>0.44928961011928087</v>
      </c>
      <c r="T86" s="1200">
        <f t="shared" si="9"/>
        <v>0.56007697774052101</v>
      </c>
      <c r="U86" s="1201">
        <f t="shared" si="9"/>
        <v>25.203463998323439</v>
      </c>
      <c r="V86" s="1201">
        <f t="shared" si="9"/>
        <v>0</v>
      </c>
      <c r="W86" s="1202">
        <f t="shared" si="9"/>
        <v>1.5122078398994065</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2198.6770615150181</v>
      </c>
      <c r="L87" s="1211">
        <f>L86</f>
        <v>0.1</v>
      </c>
      <c r="M87" s="1211">
        <f t="shared" si="14"/>
        <v>0.9</v>
      </c>
      <c r="N87" s="53">
        <f t="shared" si="15"/>
        <v>0</v>
      </c>
      <c r="O87" s="53">
        <f t="shared" si="15"/>
        <v>0</v>
      </c>
      <c r="P87" s="178">
        <f t="shared" si="16"/>
        <v>0.17589416492120147</v>
      </c>
      <c r="Q87" s="519">
        <f t="shared" si="5"/>
        <v>7.9152374214540648</v>
      </c>
      <c r="R87" s="53"/>
      <c r="S87" s="1213">
        <f t="shared" si="6"/>
        <v>0.47491424528724391</v>
      </c>
      <c r="T87" s="1200">
        <f t="shared" si="9"/>
        <v>0.59383546712070168</v>
      </c>
      <c r="U87" s="1201">
        <f t="shared" si="9"/>
        <v>26.72259602043157</v>
      </c>
      <c r="V87" s="1201">
        <f t="shared" si="9"/>
        <v>0</v>
      </c>
      <c r="W87" s="1202">
        <f t="shared" si="9"/>
        <v>1.6033557612258942</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2320.4410747281618</v>
      </c>
      <c r="L88" s="1211">
        <f t="shared" ref="L88:L114" si="19">L87</f>
        <v>0.1</v>
      </c>
      <c r="M88" s="1211">
        <f t="shared" si="14"/>
        <v>0.9</v>
      </c>
      <c r="N88" s="53">
        <f t="shared" si="15"/>
        <v>0</v>
      </c>
      <c r="O88" s="53">
        <f t="shared" si="15"/>
        <v>0</v>
      </c>
      <c r="P88" s="178">
        <f t="shared" si="16"/>
        <v>0.18563528597825296</v>
      </c>
      <c r="Q88" s="519">
        <f t="shared" si="5"/>
        <v>8.3535878690213838</v>
      </c>
      <c r="R88" s="53"/>
      <c r="S88" s="1213">
        <f t="shared" si="6"/>
        <v>0.50121527214128292</v>
      </c>
      <c r="T88" s="1200">
        <f t="shared" si="9"/>
        <v>0.62784447194016968</v>
      </c>
      <c r="U88" s="1201">
        <f t="shared" si="9"/>
        <v>28.253001237307636</v>
      </c>
      <c r="V88" s="1201">
        <f t="shared" si="9"/>
        <v>0</v>
      </c>
      <c r="W88" s="1202">
        <f t="shared" si="9"/>
        <v>1.6951800742384577</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2446.8708262069222</v>
      </c>
      <c r="L89" s="1211">
        <f t="shared" si="19"/>
        <v>0.1</v>
      </c>
      <c r="M89" s="1211">
        <f t="shared" si="14"/>
        <v>0.9</v>
      </c>
      <c r="N89" s="53">
        <f t="shared" si="15"/>
        <v>0</v>
      </c>
      <c r="O89" s="53">
        <f t="shared" si="15"/>
        <v>0</v>
      </c>
      <c r="P89" s="178">
        <f t="shared" si="16"/>
        <v>0.19574966609655384</v>
      </c>
      <c r="Q89" s="519">
        <f t="shared" si="5"/>
        <v>8.8087349743449188</v>
      </c>
      <c r="R89" s="53"/>
      <c r="S89" s="1213">
        <f t="shared" si="6"/>
        <v>0.52852409846069515</v>
      </c>
      <c r="T89" s="1200">
        <f t="shared" si="9"/>
        <v>0.6622267358208872</v>
      </c>
      <c r="U89" s="1201">
        <f t="shared" si="9"/>
        <v>29.800203111939918</v>
      </c>
      <c r="V89" s="1201">
        <f t="shared" si="9"/>
        <v>0</v>
      </c>
      <c r="W89" s="1202">
        <f t="shared" si="9"/>
        <v>1.7880121867163949</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2574.9441986825168</v>
      </c>
      <c r="L90" s="1211">
        <f t="shared" si="19"/>
        <v>0.1</v>
      </c>
      <c r="M90" s="1211">
        <f t="shared" si="14"/>
        <v>0.9</v>
      </c>
      <c r="N90" s="53">
        <f t="shared" si="15"/>
        <v>0</v>
      </c>
      <c r="O90" s="53">
        <f t="shared" si="15"/>
        <v>0</v>
      </c>
      <c r="P90" s="178">
        <f t="shared" si="16"/>
        <v>0.20599553589460137</v>
      </c>
      <c r="Q90" s="519">
        <f t="shared" si="5"/>
        <v>9.2697991152570616</v>
      </c>
      <c r="R90" s="53"/>
      <c r="S90" s="1213">
        <f t="shared" si="6"/>
        <v>0.55618794691542361</v>
      </c>
      <c r="T90" s="1200">
        <f t="shared" si="9"/>
        <v>0.69674048938135125</v>
      </c>
      <c r="U90" s="1201">
        <f t="shared" si="9"/>
        <v>31.353322022160803</v>
      </c>
      <c r="V90" s="1201">
        <f t="shared" si="9"/>
        <v>0</v>
      </c>
      <c r="W90" s="1202">
        <f t="shared" si="9"/>
        <v>1.8811993213296481</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2706.340254078752</v>
      </c>
      <c r="L91" s="1211">
        <f t="shared" si="19"/>
        <v>0.1</v>
      </c>
      <c r="M91" s="1211">
        <f t="shared" si="14"/>
        <v>0.9</v>
      </c>
      <c r="N91" s="53">
        <f t="shared" si="15"/>
        <v>0</v>
      </c>
      <c r="O91" s="53">
        <f t="shared" si="15"/>
        <v>0</v>
      </c>
      <c r="P91" s="178">
        <f t="shared" si="16"/>
        <v>0.21650722032630021</v>
      </c>
      <c r="Q91" s="519">
        <f t="shared" si="5"/>
        <v>9.7428249146835082</v>
      </c>
      <c r="R91" s="53"/>
      <c r="S91" s="1213">
        <f t="shared" si="6"/>
        <v>0.5845694948810104</v>
      </c>
      <c r="T91" s="1200">
        <f t="shared" si="9"/>
        <v>0.73152005757546656</v>
      </c>
      <c r="U91" s="1201">
        <f t="shared" si="9"/>
        <v>32.918402590895994</v>
      </c>
      <c r="V91" s="1201">
        <f t="shared" si="9"/>
        <v>0</v>
      </c>
      <c r="W91" s="1202">
        <f t="shared" si="9"/>
        <v>1.9751041554537596</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2766.2591931914562</v>
      </c>
      <c r="L92" s="1211">
        <f t="shared" si="19"/>
        <v>0.1</v>
      </c>
      <c r="M92" s="1211">
        <f t="shared" si="14"/>
        <v>0.9</v>
      </c>
      <c r="N92" s="53">
        <f t="shared" si="15"/>
        <v>0</v>
      </c>
      <c r="O92" s="53">
        <f t="shared" si="15"/>
        <v>0</v>
      </c>
      <c r="P92" s="178">
        <f t="shared" si="16"/>
        <v>0.22130073545531656</v>
      </c>
      <c r="Q92" s="519">
        <f t="shared" si="5"/>
        <v>9.9585330954892441</v>
      </c>
      <c r="R92" s="53"/>
      <c r="S92" s="1213">
        <f t="shared" si="6"/>
        <v>0.5975119857293546</v>
      </c>
      <c r="T92" s="1200">
        <f t="shared" si="9"/>
        <v>0.73631357270448294</v>
      </c>
      <c r="U92" s="1201">
        <f t="shared" si="9"/>
        <v>33.134110771701728</v>
      </c>
      <c r="V92" s="1201">
        <f t="shared" si="9"/>
        <v>0</v>
      </c>
      <c r="W92" s="1202">
        <f t="shared" si="9"/>
        <v>1.9880466463021036</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2833.1408478034955</v>
      </c>
      <c r="L93" s="1211">
        <f t="shared" si="19"/>
        <v>0.1</v>
      </c>
      <c r="M93" s="1211">
        <f t="shared" si="14"/>
        <v>0.9</v>
      </c>
      <c r="N93" s="53">
        <f t="shared" si="15"/>
        <v>0</v>
      </c>
      <c r="O93" s="53">
        <f t="shared" si="15"/>
        <v>0</v>
      </c>
      <c r="P93" s="178">
        <f t="shared" si="16"/>
        <v>0.22665126782427966</v>
      </c>
      <c r="Q93" s="519">
        <f t="shared" si="5"/>
        <v>10.199307052092585</v>
      </c>
      <c r="R93" s="53"/>
      <c r="S93" s="1213">
        <f t="shared" si="6"/>
        <v>0.61195842312555504</v>
      </c>
      <c r="T93" s="1200">
        <f t="shared" si="9"/>
        <v>0.74166410507344604</v>
      </c>
      <c r="U93" s="1201">
        <f t="shared" si="9"/>
        <v>33.374884728305069</v>
      </c>
      <c r="V93" s="1201">
        <f t="shared" si="9"/>
        <v>0</v>
      </c>
      <c r="W93" s="1202">
        <f t="shared" si="9"/>
        <v>2.0024930836983041</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2900.1190631071054</v>
      </c>
      <c r="L94" s="1211">
        <f t="shared" si="19"/>
        <v>0.1</v>
      </c>
      <c r="M94" s="1211">
        <f t="shared" si="14"/>
        <v>0.9</v>
      </c>
      <c r="N94" s="53">
        <f t="shared" si="15"/>
        <v>0</v>
      </c>
      <c r="O94" s="53">
        <f t="shared" si="15"/>
        <v>0</v>
      </c>
      <c r="P94" s="178">
        <f t="shared" si="16"/>
        <v>0.23200952504856848</v>
      </c>
      <c r="Q94" s="519">
        <f t="shared" si="5"/>
        <v>10.440428627185581</v>
      </c>
      <c r="R94" s="53"/>
      <c r="S94" s="1213">
        <f t="shared" si="6"/>
        <v>0.62642571763113475</v>
      </c>
      <c r="T94" s="1200">
        <f t="shared" si="9"/>
        <v>0.74702236229773478</v>
      </c>
      <c r="U94" s="1201">
        <f t="shared" si="9"/>
        <v>33.616006303398066</v>
      </c>
      <c r="V94" s="1201">
        <f t="shared" si="9"/>
        <v>0</v>
      </c>
      <c r="W94" s="1202">
        <f t="shared" si="9"/>
        <v>2.0169603782038839</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2977.1108247850489</v>
      </c>
      <c r="L95" s="1211">
        <f t="shared" si="19"/>
        <v>0.1</v>
      </c>
      <c r="M95" s="1211">
        <f t="shared" si="14"/>
        <v>0.9</v>
      </c>
      <c r="N95" s="53">
        <f t="shared" si="15"/>
        <v>0</v>
      </c>
      <c r="O95" s="53">
        <f t="shared" si="15"/>
        <v>0</v>
      </c>
      <c r="P95" s="178">
        <f t="shared" si="16"/>
        <v>0.23816886598280396</v>
      </c>
      <c r="Q95" s="519">
        <f t="shared" si="5"/>
        <v>10.717598969226175</v>
      </c>
      <c r="R95" s="53"/>
      <c r="S95" s="1213">
        <f t="shared" si="6"/>
        <v>0.64305593815357054</v>
      </c>
      <c r="T95" s="1200">
        <f t="shared" si="9"/>
        <v>0.75318170323197031</v>
      </c>
      <c r="U95" s="1201">
        <f t="shared" si="9"/>
        <v>33.893176645438658</v>
      </c>
      <c r="V95" s="1201">
        <f t="shared" si="9"/>
        <v>0</v>
      </c>
      <c r="W95" s="1202">
        <f t="shared" si="9"/>
        <v>2.0335905987263194</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3057.0638789686905</v>
      </c>
      <c r="L96" s="1211">
        <f t="shared" si="19"/>
        <v>0.1</v>
      </c>
      <c r="M96" s="1211">
        <f t="shared" si="14"/>
        <v>0.9</v>
      </c>
      <c r="N96" s="53">
        <f t="shared" si="15"/>
        <v>0</v>
      </c>
      <c r="O96" s="53">
        <f t="shared" si="15"/>
        <v>0</v>
      </c>
      <c r="P96" s="178">
        <f t="shared" si="16"/>
        <v>0.24456511031749528</v>
      </c>
      <c r="Q96" s="519">
        <f t="shared" si="5"/>
        <v>11.005429964287286</v>
      </c>
      <c r="R96" s="53"/>
      <c r="S96" s="1213">
        <f t="shared" si="6"/>
        <v>0.66032579785723711</v>
      </c>
      <c r="T96" s="1200">
        <f t="shared" si="9"/>
        <v>0.75957794756666164</v>
      </c>
      <c r="U96" s="1201">
        <f t="shared" si="9"/>
        <v>34.181007640499772</v>
      </c>
      <c r="V96" s="1201">
        <f t="shared" si="9"/>
        <v>0</v>
      </c>
      <c r="W96" s="1202">
        <f t="shared" si="9"/>
        <v>2.0508604584299861</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3139.6941234451924</v>
      </c>
      <c r="L97" s="1211">
        <f t="shared" si="19"/>
        <v>0.1</v>
      </c>
      <c r="M97" s="1211">
        <f t="shared" si="14"/>
        <v>0.9</v>
      </c>
      <c r="N97" s="53">
        <f t="shared" si="15"/>
        <v>0</v>
      </c>
      <c r="O97" s="53">
        <f t="shared" si="15"/>
        <v>0</v>
      </c>
      <c r="P97" s="178">
        <f t="shared" si="16"/>
        <v>0.25117552987561542</v>
      </c>
      <c r="Q97" s="519">
        <f t="shared" si="5"/>
        <v>11.302898844402693</v>
      </c>
      <c r="R97" s="53"/>
      <c r="S97" s="1213">
        <f t="shared" si="6"/>
        <v>0.67817393066416154</v>
      </c>
      <c r="T97" s="1200">
        <f t="shared" si="9"/>
        <v>0.76618836712478178</v>
      </c>
      <c r="U97" s="1201">
        <f t="shared" si="9"/>
        <v>34.478476520615175</v>
      </c>
      <c r="V97" s="1201">
        <f t="shared" si="9"/>
        <v>0</v>
      </c>
      <c r="W97" s="1202">
        <f t="shared" si="9"/>
        <v>2.0687085912369105</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3224.6805597313769</v>
      </c>
      <c r="L98" s="1211">
        <f t="shared" si="19"/>
        <v>0.1</v>
      </c>
      <c r="M98" s="1211">
        <f t="shared" si="14"/>
        <v>0.9</v>
      </c>
      <c r="N98" s="53">
        <f t="shared" si="15"/>
        <v>0</v>
      </c>
      <c r="O98" s="53">
        <f t="shared" si="15"/>
        <v>0</v>
      </c>
      <c r="P98" s="178">
        <f t="shared" si="16"/>
        <v>0.25797444477851017</v>
      </c>
      <c r="Q98" s="519">
        <f t="shared" si="5"/>
        <v>11.608850015032957</v>
      </c>
      <c r="R98" s="53"/>
      <c r="S98" s="1213">
        <f t="shared" si="6"/>
        <v>0.6965310009019775</v>
      </c>
      <c r="T98" s="1200">
        <f t="shared" si="9"/>
        <v>0.77298728202767653</v>
      </c>
      <c r="U98" s="1201">
        <f t="shared" si="9"/>
        <v>34.78442769124544</v>
      </c>
      <c r="V98" s="1201">
        <f t="shared" si="9"/>
        <v>0</v>
      </c>
      <c r="W98" s="1202">
        <f t="shared" si="9"/>
        <v>2.0870656614747265</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3304.8374198390679</v>
      </c>
      <c r="L99" s="1211">
        <f t="shared" si="19"/>
        <v>0.1</v>
      </c>
      <c r="M99" s="1211">
        <f t="shared" si="14"/>
        <v>0.9</v>
      </c>
      <c r="N99" s="53">
        <f t="shared" ref="N99:O114" si="20">N97</f>
        <v>0</v>
      </c>
      <c r="O99" s="53">
        <f t="shared" si="20"/>
        <v>0</v>
      </c>
      <c r="P99" s="178">
        <f>L99*$D$5*K99/1000-N99</f>
        <v>0.26438699358712547</v>
      </c>
      <c r="Q99" s="519">
        <f t="shared" si="5"/>
        <v>11.897414711420645</v>
      </c>
      <c r="R99" s="53"/>
      <c r="S99" s="1213">
        <f t="shared" si="6"/>
        <v>0.7138448826852386</v>
      </c>
      <c r="T99" s="1200">
        <f t="shared" si="9"/>
        <v>0.77939983083629183</v>
      </c>
      <c r="U99" s="1201">
        <f t="shared" si="9"/>
        <v>35.072992387633128</v>
      </c>
      <c r="V99" s="1201">
        <f t="shared" si="9"/>
        <v>0</v>
      </c>
      <c r="W99" s="1202">
        <f t="shared" si="9"/>
        <v>2.1043795432579877</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3388.2658930553844</v>
      </c>
      <c r="L100" s="1211">
        <f t="shared" si="19"/>
        <v>0.1</v>
      </c>
      <c r="M100" s="1211">
        <f t="shared" si="14"/>
        <v>0.9</v>
      </c>
      <c r="N100" s="53">
        <f t="shared" si="20"/>
        <v>0</v>
      </c>
      <c r="O100" s="53">
        <f t="shared" si="20"/>
        <v>0</v>
      </c>
      <c r="P100" s="178">
        <f t="shared" si="16"/>
        <v>0.27106127144443082</v>
      </c>
      <c r="Q100" s="519">
        <f t="shared" si="5"/>
        <v>12.197757214999385</v>
      </c>
      <c r="R100" s="53"/>
      <c r="S100" s="1213">
        <f t="shared" si="6"/>
        <v>0.73186543289996298</v>
      </c>
      <c r="T100" s="1200">
        <f t="shared" si="9"/>
        <v>0.78607410869359717</v>
      </c>
      <c r="U100" s="1201">
        <f t="shared" si="9"/>
        <v>35.373334891211869</v>
      </c>
      <c r="V100" s="1201">
        <f t="shared" si="9"/>
        <v>0</v>
      </c>
      <c r="W100" s="1202">
        <f t="shared" si="9"/>
        <v>2.1224000934727121</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3477.4816999935711</v>
      </c>
      <c r="L101" s="1211">
        <f t="shared" si="19"/>
        <v>0.1</v>
      </c>
      <c r="M101" s="1211">
        <f t="shared" si="14"/>
        <v>0.9</v>
      </c>
      <c r="N101" s="53">
        <f t="shared" si="20"/>
        <v>0</v>
      </c>
      <c r="O101" s="53">
        <f t="shared" si="20"/>
        <v>0</v>
      </c>
      <c r="P101" s="178">
        <f t="shared" si="16"/>
        <v>0.27819853599948574</v>
      </c>
      <c r="Q101" s="519">
        <f t="shared" si="5"/>
        <v>12.518934119976857</v>
      </c>
      <c r="R101" s="53"/>
      <c r="S101" s="1213">
        <f t="shared" si="6"/>
        <v>0.75113604719861127</v>
      </c>
      <c r="T101" s="1200">
        <f t="shared" si="9"/>
        <v>0.7932113732486521</v>
      </c>
      <c r="U101" s="1201">
        <f t="shared" si="9"/>
        <v>35.694511796189339</v>
      </c>
      <c r="V101" s="1201">
        <f t="shared" si="9"/>
        <v>0</v>
      </c>
      <c r="W101" s="1202">
        <f t="shared" si="9"/>
        <v>2.1416707077713601</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3570.8981256104553</v>
      </c>
      <c r="L102" s="1211">
        <f t="shared" si="19"/>
        <v>0.1</v>
      </c>
      <c r="M102" s="1211">
        <f t="shared" si="14"/>
        <v>0.9</v>
      </c>
      <c r="N102" s="53">
        <f t="shared" si="20"/>
        <v>0</v>
      </c>
      <c r="O102" s="53">
        <f t="shared" si="20"/>
        <v>0</v>
      </c>
      <c r="P102" s="178">
        <f t="shared" si="16"/>
        <v>0.28567185004883644</v>
      </c>
      <c r="Q102" s="519">
        <f t="shared" si="5"/>
        <v>12.855233252197639</v>
      </c>
      <c r="R102" s="53"/>
      <c r="S102" s="1213">
        <f t="shared" si="6"/>
        <v>0.77131399513185828</v>
      </c>
      <c r="T102" s="1200">
        <f t="shared" si="9"/>
        <v>0.8006846872980028</v>
      </c>
      <c r="U102" s="1201">
        <f t="shared" si="9"/>
        <v>36.030810928410119</v>
      </c>
      <c r="V102" s="1201">
        <f t="shared" si="9"/>
        <v>0</v>
      </c>
      <c r="W102" s="1202">
        <f t="shared" si="9"/>
        <v>2.1618486557046075</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3663.1844027776374</v>
      </c>
      <c r="L103" s="1211">
        <f t="shared" si="19"/>
        <v>0.1</v>
      </c>
      <c r="M103" s="1211">
        <f t="shared" si="14"/>
        <v>0.9</v>
      </c>
      <c r="N103" s="53">
        <f t="shared" si="20"/>
        <v>0</v>
      </c>
      <c r="O103" s="53">
        <f t="shared" si="20"/>
        <v>0</v>
      </c>
      <c r="P103" s="178">
        <f t="shared" si="16"/>
        <v>0.29305475222221106</v>
      </c>
      <c r="Q103" s="519">
        <f t="shared" si="5"/>
        <v>13.187463849999494</v>
      </c>
      <c r="R103" s="53"/>
      <c r="S103" s="1213">
        <f t="shared" si="6"/>
        <v>0.79124783099996965</v>
      </c>
      <c r="T103" s="1200">
        <f t="shared" si="9"/>
        <v>0.80806758947137736</v>
      </c>
      <c r="U103" s="1201">
        <f t="shared" si="9"/>
        <v>36.36304152621198</v>
      </c>
      <c r="V103" s="1201">
        <f t="shared" si="9"/>
        <v>0</v>
      </c>
      <c r="W103" s="1202">
        <f t="shared" si="9"/>
        <v>2.1817824915727186</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3757.3205700711787</v>
      </c>
      <c r="L104" s="1211">
        <f t="shared" si="19"/>
        <v>0.1</v>
      </c>
      <c r="M104" s="1211">
        <f t="shared" si="14"/>
        <v>0.9</v>
      </c>
      <c r="N104" s="53">
        <f t="shared" si="20"/>
        <v>0</v>
      </c>
      <c r="O104" s="53">
        <f t="shared" si="20"/>
        <v>0</v>
      </c>
      <c r="P104" s="178">
        <f t="shared" si="16"/>
        <v>0.30058564560569434</v>
      </c>
      <c r="Q104" s="519">
        <f t="shared" si="5"/>
        <v>13.526354052256243</v>
      </c>
      <c r="R104" s="53"/>
      <c r="S104" s="1213">
        <f t="shared" si="6"/>
        <v>0.81158124313537461</v>
      </c>
      <c r="T104" s="1200">
        <f t="shared" si="9"/>
        <v>0.8155984828548607</v>
      </c>
      <c r="U104" s="1201">
        <f t="shared" si="9"/>
        <v>36.701931728468729</v>
      </c>
      <c r="V104" s="1201">
        <f t="shared" si="9"/>
        <v>0</v>
      </c>
      <c r="W104" s="1202">
        <f t="shared" si="9"/>
        <v>2.2021159037081235</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3854.8394289695575</v>
      </c>
      <c r="L105" s="1211">
        <f t="shared" si="19"/>
        <v>0.1</v>
      </c>
      <c r="M105" s="1211">
        <f t="shared" si="14"/>
        <v>0.9</v>
      </c>
      <c r="N105" s="53">
        <f t="shared" si="20"/>
        <v>0</v>
      </c>
      <c r="O105" s="53">
        <f t="shared" si="20"/>
        <v>0</v>
      </c>
      <c r="P105" s="178">
        <f t="shared" si="16"/>
        <v>0.30838715431756464</v>
      </c>
      <c r="Q105" s="519">
        <f t="shared" si="5"/>
        <v>13.877421944290408</v>
      </c>
      <c r="R105" s="53"/>
      <c r="S105" s="1213">
        <f t="shared" si="6"/>
        <v>0.83264531665742436</v>
      </c>
      <c r="T105" s="1200">
        <f t="shared" si="9"/>
        <v>0.82339999156673094</v>
      </c>
      <c r="U105" s="1201">
        <f t="shared" si="9"/>
        <v>37.052999620502888</v>
      </c>
      <c r="V105" s="1201">
        <f t="shared" si="9"/>
        <v>0</v>
      </c>
      <c r="W105" s="1202">
        <f t="shared" si="9"/>
        <v>2.2231799772301732</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3957.1719651903718</v>
      </c>
      <c r="L106" s="1211">
        <f t="shared" si="19"/>
        <v>0.1</v>
      </c>
      <c r="M106" s="1211">
        <f t="shared" si="14"/>
        <v>0.9</v>
      </c>
      <c r="N106" s="53">
        <f t="shared" si="20"/>
        <v>0</v>
      </c>
      <c r="O106" s="53">
        <f t="shared" si="20"/>
        <v>0</v>
      </c>
      <c r="P106" s="178">
        <f t="shared" si="16"/>
        <v>0.31657375721522985</v>
      </c>
      <c r="Q106" s="519">
        <f t="shared" si="5"/>
        <v>14.245819074685338</v>
      </c>
      <c r="R106" s="53"/>
      <c r="S106" s="1213">
        <f t="shared" si="6"/>
        <v>0.85474914448112027</v>
      </c>
      <c r="T106" s="1200">
        <f t="shared" si="9"/>
        <v>0.8315865944643962</v>
      </c>
      <c r="U106" s="1201">
        <f t="shared" si="9"/>
        <v>37.42139675089782</v>
      </c>
      <c r="V106" s="1201">
        <f t="shared" si="9"/>
        <v>0</v>
      </c>
      <c r="W106" s="1202">
        <f t="shared" si="9"/>
        <v>2.2452838050538695</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4065.4111322371223</v>
      </c>
      <c r="L107" s="1211">
        <f t="shared" si="19"/>
        <v>0.1</v>
      </c>
      <c r="M107" s="1211">
        <f t="shared" si="14"/>
        <v>0.9</v>
      </c>
      <c r="N107" s="53">
        <f t="shared" si="20"/>
        <v>0</v>
      </c>
      <c r="O107" s="53">
        <f t="shared" si="20"/>
        <v>0</v>
      </c>
      <c r="P107" s="178">
        <f t="shared" si="16"/>
        <v>0.32523289057896981</v>
      </c>
      <c r="Q107" s="519">
        <f t="shared" si="5"/>
        <v>14.635480076053639</v>
      </c>
      <c r="R107" s="53"/>
      <c r="S107" s="1213">
        <f t="shared" si="6"/>
        <v>0.8781288045632184</v>
      </c>
      <c r="T107" s="1200">
        <f t="shared" si="9"/>
        <v>0.84024572782813611</v>
      </c>
      <c r="U107" s="1201">
        <f t="shared" si="9"/>
        <v>37.811057752266123</v>
      </c>
      <c r="V107" s="1201">
        <f t="shared" si="9"/>
        <v>0</v>
      </c>
      <c r="W107" s="1202">
        <f t="shared" si="9"/>
        <v>2.2686634651359676</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4179.2246442763708</v>
      </c>
      <c r="L108" s="1211">
        <f t="shared" si="19"/>
        <v>0.1</v>
      </c>
      <c r="M108" s="1211">
        <f t="shared" si="14"/>
        <v>0.9</v>
      </c>
      <c r="N108" s="53">
        <f t="shared" si="20"/>
        <v>0</v>
      </c>
      <c r="O108" s="53">
        <f t="shared" si="20"/>
        <v>0</v>
      </c>
      <c r="P108" s="178">
        <f t="shared" si="16"/>
        <v>0.33433797154210976</v>
      </c>
      <c r="Q108" s="519">
        <f t="shared" si="5"/>
        <v>15.045208719394935</v>
      </c>
      <c r="R108" s="53"/>
      <c r="S108" s="1213">
        <f t="shared" si="6"/>
        <v>0.9027125231636961</v>
      </c>
      <c r="T108" s="1200">
        <f t="shared" si="9"/>
        <v>0.84935080879127611</v>
      </c>
      <c r="U108" s="1201">
        <f t="shared" si="9"/>
        <v>38.220786395607419</v>
      </c>
      <c r="V108" s="1201">
        <f t="shared" si="9"/>
        <v>0</v>
      </c>
      <c r="W108" s="1202">
        <f t="shared" si="9"/>
        <v>2.2932471837364452</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4300.8842516652903</v>
      </c>
      <c r="L109" s="1211">
        <f t="shared" si="19"/>
        <v>0.1</v>
      </c>
      <c r="M109" s="1211">
        <f t="shared" si="14"/>
        <v>0.9</v>
      </c>
      <c r="N109" s="53">
        <f t="shared" si="20"/>
        <v>0</v>
      </c>
      <c r="O109" s="53">
        <f t="shared" si="20"/>
        <v>0</v>
      </c>
      <c r="P109" s="178">
        <f t="shared" si="16"/>
        <v>0.34407074013322331</v>
      </c>
      <c r="Q109" s="519">
        <f t="shared" si="5"/>
        <v>15.483183305995047</v>
      </c>
      <c r="R109" s="53"/>
      <c r="S109" s="1213">
        <f t="shared" si="6"/>
        <v>0.92899099835970267</v>
      </c>
      <c r="T109" s="1200">
        <f t="shared" si="9"/>
        <v>0.85908357738238972</v>
      </c>
      <c r="U109" s="1201">
        <f t="shared" si="9"/>
        <v>38.658760982207532</v>
      </c>
      <c r="V109" s="1201">
        <f t="shared" si="9"/>
        <v>0</v>
      </c>
      <c r="W109" s="1202">
        <f t="shared" si="9"/>
        <v>2.3195256589324518</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4429.0494038884372</v>
      </c>
      <c r="L110" s="1211">
        <f t="shared" si="19"/>
        <v>0.1</v>
      </c>
      <c r="M110" s="1211">
        <f t="shared" si="14"/>
        <v>0.9</v>
      </c>
      <c r="N110" s="53">
        <f t="shared" si="20"/>
        <v>0</v>
      </c>
      <c r="O110" s="53">
        <f t="shared" si="20"/>
        <v>0</v>
      </c>
      <c r="P110" s="178">
        <f t="shared" si="16"/>
        <v>0.35432395231107505</v>
      </c>
      <c r="Q110" s="519">
        <f t="shared" si="5"/>
        <v>15.944577853998375</v>
      </c>
      <c r="R110" s="53"/>
      <c r="S110" s="1213">
        <f t="shared" si="6"/>
        <v>0.95667467123990246</v>
      </c>
      <c r="T110" s="1200">
        <f t="shared" si="9"/>
        <v>0.86933678956024141</v>
      </c>
      <c r="U110" s="1201">
        <f t="shared" si="9"/>
        <v>39.120155530210859</v>
      </c>
      <c r="V110" s="1201">
        <f t="shared" si="9"/>
        <v>0</v>
      </c>
      <c r="W110" s="1202">
        <f t="shared" si="9"/>
        <v>2.3472093318126515</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4563.0515055795049</v>
      </c>
      <c r="L111" s="1211">
        <f t="shared" si="19"/>
        <v>0.1</v>
      </c>
      <c r="M111" s="1211">
        <f t="shared" si="14"/>
        <v>0.9</v>
      </c>
      <c r="N111" s="53">
        <f t="shared" si="20"/>
        <v>0</v>
      </c>
      <c r="O111" s="53">
        <f t="shared" si="20"/>
        <v>0</v>
      </c>
      <c r="P111" s="178">
        <f t="shared" si="16"/>
        <v>0.36504412044636048</v>
      </c>
      <c r="Q111" s="519">
        <f t="shared" si="5"/>
        <v>16.426985420086218</v>
      </c>
      <c r="R111" s="53"/>
      <c r="S111" s="1213">
        <f t="shared" si="6"/>
        <v>0.98561912520517303</v>
      </c>
      <c r="T111" s="1200">
        <f t="shared" si="9"/>
        <v>0.88005695769552683</v>
      </c>
      <c r="U111" s="1201">
        <f t="shared" si="9"/>
        <v>39.602563096298702</v>
      </c>
      <c r="V111" s="1201">
        <f t="shared" si="9"/>
        <v>0</v>
      </c>
      <c r="W111" s="1202">
        <f t="shared" si="9"/>
        <v>2.3761537857779222</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4697.3262811853629</v>
      </c>
      <c r="L112" s="1211">
        <f t="shared" si="19"/>
        <v>0.1</v>
      </c>
      <c r="M112" s="1211">
        <f t="shared" si="14"/>
        <v>0.9</v>
      </c>
      <c r="N112" s="53">
        <f t="shared" si="20"/>
        <v>0</v>
      </c>
      <c r="O112" s="53">
        <f t="shared" si="20"/>
        <v>0</v>
      </c>
      <c r="P112" s="178">
        <f t="shared" si="16"/>
        <v>0.37578610249482908</v>
      </c>
      <c r="Q112" s="519">
        <f t="shared" si="5"/>
        <v>16.910374612267308</v>
      </c>
      <c r="R112" s="53"/>
      <c r="S112" s="1213">
        <f t="shared" si="6"/>
        <v>1.0146224767360383</v>
      </c>
      <c r="T112" s="1200">
        <f t="shared" si="9"/>
        <v>0.89079893974399549</v>
      </c>
      <c r="U112" s="1201">
        <f t="shared" si="9"/>
        <v>40.085952288479788</v>
      </c>
      <c r="V112" s="1201">
        <f t="shared" si="9"/>
        <v>0</v>
      </c>
      <c r="W112" s="1202">
        <f t="shared" si="9"/>
        <v>2.4051571373087874</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4837.9956617458229</v>
      </c>
      <c r="L113" s="1211">
        <f t="shared" si="19"/>
        <v>0.1</v>
      </c>
      <c r="M113" s="1211">
        <f t="shared" si="14"/>
        <v>0.9</v>
      </c>
      <c r="N113" s="53">
        <f t="shared" si="20"/>
        <v>0</v>
      </c>
      <c r="O113" s="53">
        <f t="shared" si="20"/>
        <v>0</v>
      </c>
      <c r="P113" s="776">
        <f t="shared" si="8"/>
        <v>0.38703965293966591</v>
      </c>
      <c r="Q113" s="519">
        <f t="shared" si="5"/>
        <v>17.416784382284966</v>
      </c>
      <c r="R113" s="53"/>
      <c r="S113" s="1213">
        <f t="shared" si="6"/>
        <v>1.0450070629370978</v>
      </c>
      <c r="T113" s="1200">
        <f t="shared" si="9"/>
        <v>0.90205249018883227</v>
      </c>
      <c r="U113" s="1201">
        <f t="shared" si="9"/>
        <v>40.59236205849745</v>
      </c>
      <c r="V113" s="1201">
        <f t="shared" si="9"/>
        <v>0</v>
      </c>
      <c r="W113" s="1202">
        <f t="shared" si="9"/>
        <v>2.4355417235098469</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4986.5586609286947</v>
      </c>
      <c r="L114" s="578">
        <f t="shared" si="19"/>
        <v>0.1</v>
      </c>
      <c r="M114" s="578">
        <f t="shared" si="14"/>
        <v>0.9</v>
      </c>
      <c r="N114" s="1214">
        <f t="shared" si="20"/>
        <v>0</v>
      </c>
      <c r="O114" s="1214">
        <f t="shared" si="20"/>
        <v>0</v>
      </c>
      <c r="P114" s="1215">
        <f t="shared" si="8"/>
        <v>0.39892469287429566</v>
      </c>
      <c r="Q114" s="1146">
        <f t="shared" si="5"/>
        <v>17.951611179343303</v>
      </c>
      <c r="R114" s="1214"/>
      <c r="S114" s="1216">
        <f t="shared" si="6"/>
        <v>1.077096670760598</v>
      </c>
      <c r="T114" s="1217">
        <f t="shared" si="9"/>
        <v>0.91393753012346202</v>
      </c>
      <c r="U114" s="1218">
        <f t="shared" si="9"/>
        <v>41.127188855555787</v>
      </c>
      <c r="V114" s="1218">
        <f t="shared" si="9"/>
        <v>0</v>
      </c>
      <c r="W114" s="1219">
        <f t="shared" si="9"/>
        <v>2.4676313313333473</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1795.8958632668132</v>
      </c>
      <c r="L116" s="1211">
        <f>($L$120-$L$80)/($A$120-$A$80)+L80</f>
        <v>0.1</v>
      </c>
      <c r="M116" s="1211">
        <f>1-L116</f>
        <v>0.9</v>
      </c>
      <c r="N116" s="53">
        <f>N114</f>
        <v>0</v>
      </c>
      <c r="O116" s="53">
        <f>O114</f>
        <v>0</v>
      </c>
      <c r="P116" s="776">
        <f>L116*$D$5*K116/1000-N116</f>
        <v>0.1436716690613451</v>
      </c>
      <c r="Q116" s="519">
        <f t="shared" ref="Q116:Q148" si="21">M116*$D$4*K116/1000-O116</f>
        <v>6.4652251077605278</v>
      </c>
      <c r="R116" s="53"/>
      <c r="S116" s="1213">
        <f t="shared" ref="S116:S148" si="22">M116*$D$7*K116/1000</f>
        <v>0.38791350646563166</v>
      </c>
      <c r="T116" s="1200">
        <f t="shared" ref="T116:W148" si="23">G116+P116</f>
        <v>0.3216327990937955</v>
      </c>
      <c r="U116" s="1201">
        <f t="shared" si="23"/>
        <v>20.405513626969139</v>
      </c>
      <c r="V116" s="1201">
        <f t="shared" si="23"/>
        <v>0</v>
      </c>
      <c r="W116" s="1202">
        <f t="shared" si="23"/>
        <v>1.2243308176181482</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1896.1128679221383</v>
      </c>
      <c r="L117" s="1211">
        <f>($L$120-$L$80)/($A$120-$A$80)+L116</f>
        <v>0.1</v>
      </c>
      <c r="M117" s="1211">
        <f t="shared" ref="M117:M148" si="28">1-L117</f>
        <v>0.9</v>
      </c>
      <c r="N117" s="53">
        <f t="shared" ref="N117:O132" si="29">N115</f>
        <v>0</v>
      </c>
      <c r="O117" s="53">
        <f t="shared" si="29"/>
        <v>0</v>
      </c>
      <c r="P117" s="776">
        <f>L117*$D$5*K117/1000-N117</f>
        <v>0.15168902943377108</v>
      </c>
      <c r="Q117" s="519">
        <f t="shared" si="21"/>
        <v>6.8260063245196978</v>
      </c>
      <c r="R117" s="53"/>
      <c r="S117" s="1213">
        <f t="shared" si="22"/>
        <v>0.4095603794711819</v>
      </c>
      <c r="T117" s="1200">
        <f t="shared" si="23"/>
        <v>0.37629786643865482</v>
      </c>
      <c r="U117" s="1201">
        <f t="shared" si="23"/>
        <v>21.746450496986974</v>
      </c>
      <c r="V117" s="1201">
        <f t="shared" si="23"/>
        <v>0</v>
      </c>
      <c r="W117" s="1202">
        <f t="shared" si="23"/>
        <v>1.3047870298192183</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1843.2987391677127</v>
      </c>
      <c r="L118" s="1211">
        <f t="shared" ref="L118:L119" si="31">($L$120-$L$80)/($A$120-$A$80)+L117</f>
        <v>0.1</v>
      </c>
      <c r="M118" s="1211">
        <f t="shared" si="28"/>
        <v>0.9</v>
      </c>
      <c r="N118" s="53">
        <f t="shared" si="29"/>
        <v>0</v>
      </c>
      <c r="O118" s="53">
        <f t="shared" si="29"/>
        <v>0</v>
      </c>
      <c r="P118" s="776">
        <f t="shared" ref="P118:P148" si="32">L118*$D$5*K118/1000-N118</f>
        <v>0.14746389913341704</v>
      </c>
      <c r="Q118" s="519">
        <f t="shared" si="21"/>
        <v>6.6358754610037662</v>
      </c>
      <c r="R118" s="53"/>
      <c r="S118" s="1213">
        <f t="shared" si="22"/>
        <v>0.39815252766022591</v>
      </c>
      <c r="T118" s="1200">
        <f t="shared" si="23"/>
        <v>0.4235740198632173</v>
      </c>
      <c r="U118" s="1201">
        <f t="shared" si="23"/>
        <v>22.512207402967285</v>
      </c>
      <c r="V118" s="1201">
        <f t="shared" si="23"/>
        <v>0</v>
      </c>
      <c r="W118" s="1202">
        <f t="shared" si="23"/>
        <v>1.3507324441780368</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1962.5103643110215</v>
      </c>
      <c r="L119" s="1211">
        <f t="shared" si="31"/>
        <v>0.1</v>
      </c>
      <c r="M119" s="1211">
        <f t="shared" si="28"/>
        <v>0.9</v>
      </c>
      <c r="N119" s="53">
        <f t="shared" si="29"/>
        <v>0</v>
      </c>
      <c r="O119" s="53">
        <f t="shared" si="29"/>
        <v>0</v>
      </c>
      <c r="P119" s="776">
        <f t="shared" si="32"/>
        <v>0.15700082914488175</v>
      </c>
      <c r="Q119" s="519">
        <f t="shared" si="21"/>
        <v>7.065037311519677</v>
      </c>
      <c r="R119" s="53"/>
      <c r="S119" s="1213">
        <f t="shared" si="22"/>
        <v>0.42390223869118066</v>
      </c>
      <c r="T119" s="1200">
        <f t="shared" si="23"/>
        <v>0.48946581035208203</v>
      </c>
      <c r="U119" s="1201">
        <f t="shared" si="23"/>
        <v>23.872989139217029</v>
      </c>
      <c r="V119" s="1201">
        <f t="shared" si="23"/>
        <v>0</v>
      </c>
      <c r="W119" s="1202">
        <f t="shared" si="23"/>
        <v>1.4323793483530216</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2080.044491292967</v>
      </c>
      <c r="L120" s="1211">
        <f>'Recycling - Case 1'!C31</f>
        <v>0.1</v>
      </c>
      <c r="M120" s="1211">
        <f t="shared" si="28"/>
        <v>0.9</v>
      </c>
      <c r="N120" s="53">
        <f t="shared" si="29"/>
        <v>0</v>
      </c>
      <c r="O120" s="53">
        <f t="shared" si="29"/>
        <v>0</v>
      </c>
      <c r="P120" s="776">
        <f t="shared" si="32"/>
        <v>0.16640355930343739</v>
      </c>
      <c r="Q120" s="519">
        <f t="shared" si="21"/>
        <v>7.488160168654681</v>
      </c>
      <c r="R120" s="53"/>
      <c r="S120" s="1213">
        <f t="shared" si="22"/>
        <v>0.44928961011928087</v>
      </c>
      <c r="T120" s="1200">
        <f t="shared" si="23"/>
        <v>0.56007697774052101</v>
      </c>
      <c r="U120" s="1201">
        <f t="shared" si="23"/>
        <v>25.203463998323439</v>
      </c>
      <c r="V120" s="1201">
        <f t="shared" si="23"/>
        <v>0</v>
      </c>
      <c r="W120" s="1202">
        <f t="shared" si="23"/>
        <v>1.5122078398994065</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2198.6770615150181</v>
      </c>
      <c r="L121" s="1211">
        <f>L120</f>
        <v>0.1</v>
      </c>
      <c r="M121" s="1211">
        <f t="shared" si="28"/>
        <v>0.9</v>
      </c>
      <c r="N121" s="53">
        <f t="shared" si="29"/>
        <v>0</v>
      </c>
      <c r="O121" s="53">
        <f t="shared" si="29"/>
        <v>0</v>
      </c>
      <c r="P121" s="776">
        <f t="shared" si="32"/>
        <v>0.17589416492120147</v>
      </c>
      <c r="Q121" s="519">
        <f t="shared" si="21"/>
        <v>7.9152374214540648</v>
      </c>
      <c r="R121" s="53"/>
      <c r="S121" s="1213">
        <f t="shared" si="22"/>
        <v>0.47491424528724391</v>
      </c>
      <c r="T121" s="1200">
        <f t="shared" si="23"/>
        <v>0.59383546712070168</v>
      </c>
      <c r="U121" s="1201">
        <f t="shared" si="23"/>
        <v>26.72259602043157</v>
      </c>
      <c r="V121" s="1201">
        <f t="shared" si="23"/>
        <v>0</v>
      </c>
      <c r="W121" s="1202">
        <f t="shared" si="23"/>
        <v>1.6033557612258942</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2320.4410747281618</v>
      </c>
      <c r="L122" s="1211">
        <f t="shared" ref="L122:L148" si="34">L121</f>
        <v>0.1</v>
      </c>
      <c r="M122" s="1211">
        <f t="shared" si="28"/>
        <v>0.9</v>
      </c>
      <c r="N122" s="53">
        <f t="shared" si="29"/>
        <v>0</v>
      </c>
      <c r="O122" s="53">
        <f t="shared" si="29"/>
        <v>0</v>
      </c>
      <c r="P122" s="776">
        <f t="shared" si="32"/>
        <v>0.18563528597825296</v>
      </c>
      <c r="Q122" s="519">
        <f t="shared" si="21"/>
        <v>8.3535878690213838</v>
      </c>
      <c r="R122" s="53"/>
      <c r="S122" s="1213">
        <f t="shared" si="22"/>
        <v>0.50121527214128292</v>
      </c>
      <c r="T122" s="1200">
        <f t="shared" si="23"/>
        <v>0.62784447194016968</v>
      </c>
      <c r="U122" s="1201">
        <f t="shared" si="23"/>
        <v>28.253001237307636</v>
      </c>
      <c r="V122" s="1201">
        <f t="shared" si="23"/>
        <v>0</v>
      </c>
      <c r="W122" s="1202">
        <f t="shared" si="23"/>
        <v>1.6951800742384577</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2446.8708262069222</v>
      </c>
      <c r="L123" s="1211">
        <f t="shared" si="34"/>
        <v>0.1</v>
      </c>
      <c r="M123" s="1211">
        <f t="shared" si="28"/>
        <v>0.9</v>
      </c>
      <c r="N123" s="53">
        <f t="shared" si="29"/>
        <v>0</v>
      </c>
      <c r="O123" s="53">
        <f t="shared" si="29"/>
        <v>0</v>
      </c>
      <c r="P123" s="776">
        <f t="shared" si="32"/>
        <v>0.19574966609655384</v>
      </c>
      <c r="Q123" s="519">
        <f t="shared" si="21"/>
        <v>8.8087349743449188</v>
      </c>
      <c r="R123" s="53"/>
      <c r="S123" s="1213">
        <f t="shared" si="22"/>
        <v>0.52852409846069515</v>
      </c>
      <c r="T123" s="1200">
        <f t="shared" si="23"/>
        <v>0.6622267358208872</v>
      </c>
      <c r="U123" s="1201">
        <f t="shared" si="23"/>
        <v>29.800203111939918</v>
      </c>
      <c r="V123" s="1201">
        <f t="shared" si="23"/>
        <v>0</v>
      </c>
      <c r="W123" s="1202">
        <f t="shared" si="23"/>
        <v>1.7880121867163949</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2574.9441986825168</v>
      </c>
      <c r="L124" s="1211">
        <f t="shared" si="34"/>
        <v>0.1</v>
      </c>
      <c r="M124" s="1211">
        <f t="shared" si="28"/>
        <v>0.9</v>
      </c>
      <c r="N124" s="53">
        <f t="shared" si="29"/>
        <v>0</v>
      </c>
      <c r="O124" s="53">
        <f t="shared" si="29"/>
        <v>0</v>
      </c>
      <c r="P124" s="776">
        <f t="shared" si="32"/>
        <v>0.20599553589460137</v>
      </c>
      <c r="Q124" s="519">
        <f t="shared" si="21"/>
        <v>9.2697991152570616</v>
      </c>
      <c r="R124" s="53"/>
      <c r="S124" s="1213">
        <f t="shared" si="22"/>
        <v>0.55618794691542361</v>
      </c>
      <c r="T124" s="1200">
        <f t="shared" si="23"/>
        <v>0.69674048938135125</v>
      </c>
      <c r="U124" s="1201">
        <f t="shared" si="23"/>
        <v>31.353322022160803</v>
      </c>
      <c r="V124" s="1201">
        <f t="shared" si="23"/>
        <v>0</v>
      </c>
      <c r="W124" s="1202">
        <f t="shared" si="23"/>
        <v>1.8811993213296481</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2706.340254078752</v>
      </c>
      <c r="L125" s="1211">
        <f t="shared" si="34"/>
        <v>0.1</v>
      </c>
      <c r="M125" s="1211">
        <f t="shared" si="28"/>
        <v>0.9</v>
      </c>
      <c r="N125" s="53">
        <f t="shared" si="29"/>
        <v>0</v>
      </c>
      <c r="O125" s="53">
        <f t="shared" si="29"/>
        <v>0</v>
      </c>
      <c r="P125" s="776">
        <f t="shared" si="32"/>
        <v>0.21650722032630021</v>
      </c>
      <c r="Q125" s="519">
        <f t="shared" si="21"/>
        <v>9.7428249146835082</v>
      </c>
      <c r="R125" s="53"/>
      <c r="S125" s="1213">
        <f t="shared" si="22"/>
        <v>0.5845694948810104</v>
      </c>
      <c r="T125" s="1200">
        <f t="shared" si="23"/>
        <v>0.73152005757546656</v>
      </c>
      <c r="U125" s="1201">
        <f t="shared" si="23"/>
        <v>32.918402590895994</v>
      </c>
      <c r="V125" s="1201">
        <f t="shared" si="23"/>
        <v>0</v>
      </c>
      <c r="W125" s="1202">
        <f t="shared" si="23"/>
        <v>1.9751041554537596</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2766.2591931914562</v>
      </c>
      <c r="L126" s="1211">
        <f t="shared" si="34"/>
        <v>0.1</v>
      </c>
      <c r="M126" s="1211">
        <f t="shared" si="28"/>
        <v>0.9</v>
      </c>
      <c r="N126" s="53">
        <f t="shared" si="29"/>
        <v>0</v>
      </c>
      <c r="O126" s="53">
        <f t="shared" si="29"/>
        <v>0</v>
      </c>
      <c r="P126" s="776">
        <f t="shared" si="32"/>
        <v>0.22130073545531656</v>
      </c>
      <c r="Q126" s="519">
        <f t="shared" si="21"/>
        <v>9.9585330954892441</v>
      </c>
      <c r="R126" s="53"/>
      <c r="S126" s="1213">
        <f t="shared" si="22"/>
        <v>0.5975119857293546</v>
      </c>
      <c r="T126" s="1200">
        <f t="shared" si="23"/>
        <v>0.73631357270448294</v>
      </c>
      <c r="U126" s="1201">
        <f t="shared" si="23"/>
        <v>33.134110771701728</v>
      </c>
      <c r="V126" s="1201">
        <f t="shared" si="23"/>
        <v>0</v>
      </c>
      <c r="W126" s="1202">
        <f t="shared" si="23"/>
        <v>1.9880466463021036</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2833.1408478034955</v>
      </c>
      <c r="L127" s="1211">
        <f t="shared" si="34"/>
        <v>0.1</v>
      </c>
      <c r="M127" s="1211">
        <f t="shared" si="28"/>
        <v>0.9</v>
      </c>
      <c r="N127" s="53">
        <f t="shared" si="29"/>
        <v>0</v>
      </c>
      <c r="O127" s="53">
        <f t="shared" si="29"/>
        <v>0</v>
      </c>
      <c r="P127" s="776">
        <f t="shared" si="32"/>
        <v>0.22665126782427966</v>
      </c>
      <c r="Q127" s="519">
        <f t="shared" si="21"/>
        <v>10.199307052092585</v>
      </c>
      <c r="R127" s="53"/>
      <c r="S127" s="1213">
        <f t="shared" si="22"/>
        <v>0.61195842312555504</v>
      </c>
      <c r="T127" s="1200">
        <f t="shared" si="23"/>
        <v>0.74166410507344604</v>
      </c>
      <c r="U127" s="1201">
        <f t="shared" si="23"/>
        <v>33.374884728305069</v>
      </c>
      <c r="V127" s="1201">
        <f t="shared" si="23"/>
        <v>0</v>
      </c>
      <c r="W127" s="1202">
        <f t="shared" si="23"/>
        <v>2.0024930836983041</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2900.1190631071054</v>
      </c>
      <c r="L128" s="1211">
        <f t="shared" si="34"/>
        <v>0.1</v>
      </c>
      <c r="M128" s="1211">
        <f t="shared" si="28"/>
        <v>0.9</v>
      </c>
      <c r="N128" s="53">
        <f t="shared" si="29"/>
        <v>0</v>
      </c>
      <c r="O128" s="53">
        <f t="shared" si="29"/>
        <v>0</v>
      </c>
      <c r="P128" s="776">
        <f t="shared" si="32"/>
        <v>0.23200952504856848</v>
      </c>
      <c r="Q128" s="519">
        <f t="shared" si="21"/>
        <v>10.440428627185581</v>
      </c>
      <c r="R128" s="53"/>
      <c r="S128" s="1213">
        <f t="shared" si="22"/>
        <v>0.62642571763113475</v>
      </c>
      <c r="T128" s="1200">
        <f t="shared" si="23"/>
        <v>0.74702236229773478</v>
      </c>
      <c r="U128" s="1201">
        <f t="shared" si="23"/>
        <v>33.616006303398066</v>
      </c>
      <c r="V128" s="1201">
        <f t="shared" si="23"/>
        <v>0</v>
      </c>
      <c r="W128" s="1202">
        <f t="shared" si="23"/>
        <v>2.0169603782038839</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2977.1108247850489</v>
      </c>
      <c r="L129" s="1211">
        <f t="shared" si="34"/>
        <v>0.1</v>
      </c>
      <c r="M129" s="1211">
        <f t="shared" si="28"/>
        <v>0.9</v>
      </c>
      <c r="N129" s="53">
        <f t="shared" si="29"/>
        <v>0</v>
      </c>
      <c r="O129" s="53">
        <f t="shared" si="29"/>
        <v>0</v>
      </c>
      <c r="P129" s="776">
        <f t="shared" si="32"/>
        <v>0.23816886598280396</v>
      </c>
      <c r="Q129" s="519">
        <f t="shared" si="21"/>
        <v>10.717598969226175</v>
      </c>
      <c r="R129" s="53"/>
      <c r="S129" s="1213">
        <f t="shared" si="22"/>
        <v>0.64305593815357054</v>
      </c>
      <c r="T129" s="1200">
        <f t="shared" si="23"/>
        <v>0.75318170323197031</v>
      </c>
      <c r="U129" s="1201">
        <f t="shared" si="23"/>
        <v>33.893176645438658</v>
      </c>
      <c r="V129" s="1201">
        <f t="shared" si="23"/>
        <v>0</v>
      </c>
      <c r="W129" s="1202">
        <f t="shared" si="23"/>
        <v>2.0335905987263194</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3057.0638789686905</v>
      </c>
      <c r="L130" s="1211">
        <f t="shared" si="34"/>
        <v>0.1</v>
      </c>
      <c r="M130" s="1211">
        <f t="shared" si="28"/>
        <v>0.9</v>
      </c>
      <c r="N130" s="53">
        <f t="shared" si="29"/>
        <v>0</v>
      </c>
      <c r="O130" s="53">
        <f t="shared" si="29"/>
        <v>0</v>
      </c>
      <c r="P130" s="776">
        <f t="shared" si="32"/>
        <v>0.24456511031749528</v>
      </c>
      <c r="Q130" s="519">
        <f t="shared" si="21"/>
        <v>11.005429964287286</v>
      </c>
      <c r="R130" s="53"/>
      <c r="S130" s="1213">
        <f t="shared" si="22"/>
        <v>0.66032579785723711</v>
      </c>
      <c r="T130" s="1200">
        <f t="shared" si="23"/>
        <v>0.75957794756666164</v>
      </c>
      <c r="U130" s="1201">
        <f t="shared" si="23"/>
        <v>34.181007640499772</v>
      </c>
      <c r="V130" s="1201">
        <f t="shared" si="23"/>
        <v>0</v>
      </c>
      <c r="W130" s="1202">
        <f t="shared" si="23"/>
        <v>2.0508604584299861</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3139.6941234451924</v>
      </c>
      <c r="L131" s="1211">
        <f t="shared" si="34"/>
        <v>0.1</v>
      </c>
      <c r="M131" s="1211">
        <f t="shared" si="28"/>
        <v>0.9</v>
      </c>
      <c r="N131" s="53">
        <f t="shared" si="29"/>
        <v>0</v>
      </c>
      <c r="O131" s="53">
        <f t="shared" si="29"/>
        <v>0</v>
      </c>
      <c r="P131" s="776">
        <f t="shared" si="32"/>
        <v>0.25117552987561542</v>
      </c>
      <c r="Q131" s="519">
        <f t="shared" si="21"/>
        <v>11.302898844402693</v>
      </c>
      <c r="R131" s="53"/>
      <c r="S131" s="1213">
        <f t="shared" si="22"/>
        <v>0.67817393066416154</v>
      </c>
      <c r="T131" s="1200">
        <f t="shared" si="23"/>
        <v>0.76618836712478178</v>
      </c>
      <c r="U131" s="1201">
        <f t="shared" si="23"/>
        <v>34.478476520615175</v>
      </c>
      <c r="V131" s="1201">
        <f t="shared" si="23"/>
        <v>0</v>
      </c>
      <c r="W131" s="1202">
        <f t="shared" si="23"/>
        <v>2.0687085912369105</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3224.6805597313769</v>
      </c>
      <c r="L132" s="1211">
        <f t="shared" si="34"/>
        <v>0.1</v>
      </c>
      <c r="M132" s="1211">
        <f t="shared" si="28"/>
        <v>0.9</v>
      </c>
      <c r="N132" s="53">
        <f t="shared" si="29"/>
        <v>0</v>
      </c>
      <c r="O132" s="53">
        <f t="shared" si="29"/>
        <v>0</v>
      </c>
      <c r="P132" s="776">
        <f t="shared" si="32"/>
        <v>0.25797444477851017</v>
      </c>
      <c r="Q132" s="519">
        <f t="shared" si="21"/>
        <v>11.608850015032957</v>
      </c>
      <c r="R132" s="53"/>
      <c r="S132" s="1213">
        <f t="shared" si="22"/>
        <v>0.6965310009019775</v>
      </c>
      <c r="T132" s="1200">
        <f t="shared" si="23"/>
        <v>0.77298728202767653</v>
      </c>
      <c r="U132" s="1201">
        <f t="shared" si="23"/>
        <v>34.78442769124544</v>
      </c>
      <c r="V132" s="1201">
        <f t="shared" si="23"/>
        <v>0</v>
      </c>
      <c r="W132" s="1202">
        <f t="shared" si="23"/>
        <v>2.0870656614747265</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3304.8374198390679</v>
      </c>
      <c r="L133" s="1211">
        <f t="shared" si="34"/>
        <v>0.1</v>
      </c>
      <c r="M133" s="1211">
        <f t="shared" si="28"/>
        <v>0.9</v>
      </c>
      <c r="N133" s="53">
        <f t="shared" ref="N133:O148" si="35">N131</f>
        <v>0</v>
      </c>
      <c r="O133" s="53">
        <f t="shared" si="35"/>
        <v>0</v>
      </c>
      <c r="P133" s="776">
        <f t="shared" si="32"/>
        <v>0.26438699358712547</v>
      </c>
      <c r="Q133" s="519">
        <f t="shared" si="21"/>
        <v>11.897414711420645</v>
      </c>
      <c r="R133" s="53"/>
      <c r="S133" s="1213">
        <f t="shared" si="22"/>
        <v>0.7138448826852386</v>
      </c>
      <c r="T133" s="1200">
        <f t="shared" si="23"/>
        <v>0.77939983083629183</v>
      </c>
      <c r="U133" s="1201">
        <f t="shared" si="23"/>
        <v>35.072992387633128</v>
      </c>
      <c r="V133" s="1201">
        <f t="shared" si="23"/>
        <v>0</v>
      </c>
      <c r="W133" s="1202">
        <f t="shared" si="23"/>
        <v>2.1043795432579877</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3388.2658930553844</v>
      </c>
      <c r="L134" s="1211">
        <f t="shared" si="34"/>
        <v>0.1</v>
      </c>
      <c r="M134" s="1211">
        <f t="shared" si="28"/>
        <v>0.9</v>
      </c>
      <c r="N134" s="53">
        <f t="shared" si="35"/>
        <v>0</v>
      </c>
      <c r="O134" s="53">
        <f t="shared" si="35"/>
        <v>0</v>
      </c>
      <c r="P134" s="776">
        <f t="shared" si="32"/>
        <v>0.27106127144443082</v>
      </c>
      <c r="Q134" s="519">
        <f t="shared" si="21"/>
        <v>12.197757214999385</v>
      </c>
      <c r="R134" s="53"/>
      <c r="S134" s="1213">
        <f t="shared" si="22"/>
        <v>0.73186543289996298</v>
      </c>
      <c r="T134" s="1200">
        <f t="shared" si="23"/>
        <v>0.78607410869359717</v>
      </c>
      <c r="U134" s="1201">
        <f t="shared" si="23"/>
        <v>35.373334891211869</v>
      </c>
      <c r="V134" s="1201">
        <f t="shared" si="23"/>
        <v>0</v>
      </c>
      <c r="W134" s="1202">
        <f t="shared" si="23"/>
        <v>2.1224000934727121</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3477.4816999935711</v>
      </c>
      <c r="L135" s="1211">
        <f t="shared" si="34"/>
        <v>0.1</v>
      </c>
      <c r="M135" s="1211">
        <f t="shared" si="28"/>
        <v>0.9</v>
      </c>
      <c r="N135" s="53">
        <f t="shared" si="35"/>
        <v>0</v>
      </c>
      <c r="O135" s="53">
        <f t="shared" si="35"/>
        <v>0</v>
      </c>
      <c r="P135" s="776">
        <f t="shared" si="32"/>
        <v>0.27819853599948574</v>
      </c>
      <c r="Q135" s="519">
        <f t="shared" si="21"/>
        <v>12.518934119976857</v>
      </c>
      <c r="R135" s="53"/>
      <c r="S135" s="1213">
        <f t="shared" si="22"/>
        <v>0.75113604719861127</v>
      </c>
      <c r="T135" s="1200">
        <f t="shared" si="23"/>
        <v>0.7932113732486521</v>
      </c>
      <c r="U135" s="1201">
        <f t="shared" si="23"/>
        <v>35.694511796189339</v>
      </c>
      <c r="V135" s="1201">
        <f t="shared" si="23"/>
        <v>0</v>
      </c>
      <c r="W135" s="1202">
        <f t="shared" si="23"/>
        <v>2.1416707077713601</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3570.8981256104553</v>
      </c>
      <c r="L136" s="1211">
        <f t="shared" si="34"/>
        <v>0.1</v>
      </c>
      <c r="M136" s="1211">
        <f t="shared" si="28"/>
        <v>0.9</v>
      </c>
      <c r="N136" s="53">
        <f t="shared" si="35"/>
        <v>0</v>
      </c>
      <c r="O136" s="53">
        <f t="shared" si="35"/>
        <v>0</v>
      </c>
      <c r="P136" s="776">
        <f t="shared" si="32"/>
        <v>0.28567185004883644</v>
      </c>
      <c r="Q136" s="519">
        <f t="shared" si="21"/>
        <v>12.855233252197639</v>
      </c>
      <c r="R136" s="53"/>
      <c r="S136" s="1213">
        <f t="shared" si="22"/>
        <v>0.77131399513185828</v>
      </c>
      <c r="T136" s="1200">
        <f t="shared" si="23"/>
        <v>0.8006846872980028</v>
      </c>
      <c r="U136" s="1201">
        <f t="shared" si="23"/>
        <v>36.030810928410119</v>
      </c>
      <c r="V136" s="1201">
        <f t="shared" si="23"/>
        <v>0</v>
      </c>
      <c r="W136" s="1202">
        <f t="shared" si="23"/>
        <v>2.1618486557046075</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3663.1844027776374</v>
      </c>
      <c r="L137" s="1211">
        <f t="shared" si="34"/>
        <v>0.1</v>
      </c>
      <c r="M137" s="1211">
        <f t="shared" si="28"/>
        <v>0.9</v>
      </c>
      <c r="N137" s="53">
        <f t="shared" si="35"/>
        <v>0</v>
      </c>
      <c r="O137" s="53">
        <f t="shared" si="35"/>
        <v>0</v>
      </c>
      <c r="P137" s="776">
        <f t="shared" si="32"/>
        <v>0.29305475222221106</v>
      </c>
      <c r="Q137" s="519">
        <f t="shared" si="21"/>
        <v>13.187463849999494</v>
      </c>
      <c r="R137" s="53"/>
      <c r="S137" s="1213">
        <f t="shared" si="22"/>
        <v>0.79124783099996965</v>
      </c>
      <c r="T137" s="1200">
        <f t="shared" si="23"/>
        <v>0.80806758947137736</v>
      </c>
      <c r="U137" s="1201">
        <f t="shared" si="23"/>
        <v>36.36304152621198</v>
      </c>
      <c r="V137" s="1201">
        <f t="shared" si="23"/>
        <v>0</v>
      </c>
      <c r="W137" s="1202">
        <f t="shared" si="23"/>
        <v>2.1817824915727186</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3757.3205700711787</v>
      </c>
      <c r="L138" s="1211">
        <f t="shared" si="34"/>
        <v>0.1</v>
      </c>
      <c r="M138" s="1211">
        <f t="shared" si="28"/>
        <v>0.9</v>
      </c>
      <c r="N138" s="53">
        <f t="shared" si="35"/>
        <v>0</v>
      </c>
      <c r="O138" s="53">
        <f t="shared" si="35"/>
        <v>0</v>
      </c>
      <c r="P138" s="776">
        <f t="shared" si="32"/>
        <v>0.30058564560569434</v>
      </c>
      <c r="Q138" s="519">
        <f t="shared" si="21"/>
        <v>13.526354052256243</v>
      </c>
      <c r="R138" s="53"/>
      <c r="S138" s="1213">
        <f t="shared" si="22"/>
        <v>0.81158124313537461</v>
      </c>
      <c r="T138" s="1200">
        <f t="shared" si="23"/>
        <v>0.8155984828548607</v>
      </c>
      <c r="U138" s="1201">
        <f t="shared" si="23"/>
        <v>36.701931728468729</v>
      </c>
      <c r="V138" s="1201">
        <f t="shared" si="23"/>
        <v>0</v>
      </c>
      <c r="W138" s="1202">
        <f t="shared" si="23"/>
        <v>2.2021159037081235</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3854.8394289695575</v>
      </c>
      <c r="L139" s="1211">
        <f t="shared" si="34"/>
        <v>0.1</v>
      </c>
      <c r="M139" s="1211">
        <f t="shared" si="28"/>
        <v>0.9</v>
      </c>
      <c r="N139" s="53">
        <f t="shared" si="35"/>
        <v>0</v>
      </c>
      <c r="O139" s="53">
        <f t="shared" si="35"/>
        <v>0</v>
      </c>
      <c r="P139" s="776">
        <f t="shared" si="32"/>
        <v>0.30838715431756464</v>
      </c>
      <c r="Q139" s="519">
        <f t="shared" si="21"/>
        <v>13.877421944290408</v>
      </c>
      <c r="R139" s="53"/>
      <c r="S139" s="1213">
        <f t="shared" si="22"/>
        <v>0.83264531665742436</v>
      </c>
      <c r="T139" s="1200">
        <f t="shared" si="23"/>
        <v>0.82339999156673094</v>
      </c>
      <c r="U139" s="1201">
        <f t="shared" si="23"/>
        <v>37.052999620502888</v>
      </c>
      <c r="V139" s="1201">
        <f t="shared" si="23"/>
        <v>0</v>
      </c>
      <c r="W139" s="1202">
        <f t="shared" si="23"/>
        <v>2.2231799772301732</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3957.1719651903718</v>
      </c>
      <c r="L140" s="1211">
        <f t="shared" si="34"/>
        <v>0.1</v>
      </c>
      <c r="M140" s="1211">
        <f t="shared" si="28"/>
        <v>0.9</v>
      </c>
      <c r="N140" s="53">
        <f t="shared" si="35"/>
        <v>0</v>
      </c>
      <c r="O140" s="53">
        <f t="shared" si="35"/>
        <v>0</v>
      </c>
      <c r="P140" s="776">
        <f t="shared" si="32"/>
        <v>0.31657375721522985</v>
      </c>
      <c r="Q140" s="519">
        <f t="shared" si="21"/>
        <v>14.245819074685338</v>
      </c>
      <c r="R140" s="53"/>
      <c r="S140" s="1213">
        <f t="shared" si="22"/>
        <v>0.85474914448112027</v>
      </c>
      <c r="T140" s="1200">
        <f t="shared" si="23"/>
        <v>0.8315865944643962</v>
      </c>
      <c r="U140" s="1201">
        <f t="shared" si="23"/>
        <v>37.42139675089782</v>
      </c>
      <c r="V140" s="1201">
        <f t="shared" si="23"/>
        <v>0</v>
      </c>
      <c r="W140" s="1202">
        <f t="shared" si="23"/>
        <v>2.2452838050538695</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4065.4111322371223</v>
      </c>
      <c r="L141" s="1211">
        <f t="shared" si="34"/>
        <v>0.1</v>
      </c>
      <c r="M141" s="1211">
        <f t="shared" si="28"/>
        <v>0.9</v>
      </c>
      <c r="N141" s="53">
        <f t="shared" si="35"/>
        <v>0</v>
      </c>
      <c r="O141" s="53">
        <f t="shared" si="35"/>
        <v>0</v>
      </c>
      <c r="P141" s="776">
        <f t="shared" si="32"/>
        <v>0.32523289057896981</v>
      </c>
      <c r="Q141" s="519">
        <f t="shared" si="21"/>
        <v>14.635480076053639</v>
      </c>
      <c r="R141" s="53"/>
      <c r="S141" s="1213">
        <f t="shared" si="22"/>
        <v>0.8781288045632184</v>
      </c>
      <c r="T141" s="1200">
        <f t="shared" si="23"/>
        <v>0.84024572782813611</v>
      </c>
      <c r="U141" s="1201">
        <f t="shared" si="23"/>
        <v>37.811057752266123</v>
      </c>
      <c r="V141" s="1201">
        <f t="shared" si="23"/>
        <v>0</v>
      </c>
      <c r="W141" s="1202">
        <f t="shared" si="23"/>
        <v>2.2686634651359676</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4179.2246442763708</v>
      </c>
      <c r="L142" s="1211">
        <f t="shared" si="34"/>
        <v>0.1</v>
      </c>
      <c r="M142" s="1211">
        <f t="shared" si="28"/>
        <v>0.9</v>
      </c>
      <c r="N142" s="53">
        <f t="shared" si="35"/>
        <v>0</v>
      </c>
      <c r="O142" s="53">
        <f t="shared" si="35"/>
        <v>0</v>
      </c>
      <c r="P142" s="776">
        <f t="shared" si="32"/>
        <v>0.33433797154210976</v>
      </c>
      <c r="Q142" s="519">
        <f t="shared" si="21"/>
        <v>15.045208719394935</v>
      </c>
      <c r="R142" s="53"/>
      <c r="S142" s="1213">
        <f t="shared" si="22"/>
        <v>0.9027125231636961</v>
      </c>
      <c r="T142" s="1200">
        <f t="shared" si="23"/>
        <v>0.84935080879127611</v>
      </c>
      <c r="U142" s="1201">
        <f t="shared" si="23"/>
        <v>38.220786395607419</v>
      </c>
      <c r="V142" s="1201">
        <f t="shared" si="23"/>
        <v>0</v>
      </c>
      <c r="W142" s="1202">
        <f t="shared" si="23"/>
        <v>2.2932471837364452</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4300.8842516652903</v>
      </c>
      <c r="L143" s="1211">
        <f t="shared" si="34"/>
        <v>0.1</v>
      </c>
      <c r="M143" s="1211">
        <f t="shared" si="28"/>
        <v>0.9</v>
      </c>
      <c r="N143" s="53">
        <f t="shared" si="35"/>
        <v>0</v>
      </c>
      <c r="O143" s="53">
        <f t="shared" si="35"/>
        <v>0</v>
      </c>
      <c r="P143" s="776">
        <f t="shared" si="32"/>
        <v>0.34407074013322331</v>
      </c>
      <c r="Q143" s="519">
        <f t="shared" si="21"/>
        <v>15.483183305995047</v>
      </c>
      <c r="R143" s="53"/>
      <c r="S143" s="1213">
        <f t="shared" si="22"/>
        <v>0.92899099835970267</v>
      </c>
      <c r="T143" s="1200">
        <f t="shared" si="23"/>
        <v>0.85908357738238972</v>
      </c>
      <c r="U143" s="1201">
        <f t="shared" si="23"/>
        <v>38.658760982207532</v>
      </c>
      <c r="V143" s="1201">
        <f t="shared" si="23"/>
        <v>0</v>
      </c>
      <c r="W143" s="1202">
        <f t="shared" si="23"/>
        <v>2.3195256589324518</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4429.0494038884372</v>
      </c>
      <c r="L144" s="1211">
        <f t="shared" si="34"/>
        <v>0.1</v>
      </c>
      <c r="M144" s="1211">
        <f t="shared" si="28"/>
        <v>0.9</v>
      </c>
      <c r="N144" s="53">
        <f t="shared" si="35"/>
        <v>0</v>
      </c>
      <c r="O144" s="53">
        <f t="shared" si="35"/>
        <v>0</v>
      </c>
      <c r="P144" s="776">
        <f t="shared" si="32"/>
        <v>0.35432395231107505</v>
      </c>
      <c r="Q144" s="519">
        <f t="shared" si="21"/>
        <v>15.944577853998375</v>
      </c>
      <c r="R144" s="53"/>
      <c r="S144" s="1213">
        <f t="shared" si="22"/>
        <v>0.95667467123990246</v>
      </c>
      <c r="T144" s="1200">
        <f t="shared" si="23"/>
        <v>0.86933678956024141</v>
      </c>
      <c r="U144" s="1201">
        <f t="shared" si="23"/>
        <v>39.120155530210859</v>
      </c>
      <c r="V144" s="1201">
        <f t="shared" si="23"/>
        <v>0</v>
      </c>
      <c r="W144" s="1202">
        <f t="shared" si="23"/>
        <v>2.3472093318126515</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4563.0515055795049</v>
      </c>
      <c r="L145" s="1211">
        <f t="shared" si="34"/>
        <v>0.1</v>
      </c>
      <c r="M145" s="1211">
        <f t="shared" si="28"/>
        <v>0.9</v>
      </c>
      <c r="N145" s="53">
        <f t="shared" si="35"/>
        <v>0</v>
      </c>
      <c r="O145" s="53">
        <f t="shared" si="35"/>
        <v>0</v>
      </c>
      <c r="P145" s="776">
        <f t="shared" si="32"/>
        <v>0.36504412044636048</v>
      </c>
      <c r="Q145" s="519">
        <f t="shared" si="21"/>
        <v>16.426985420086218</v>
      </c>
      <c r="R145" s="53"/>
      <c r="S145" s="1213">
        <f t="shared" si="22"/>
        <v>0.98561912520517303</v>
      </c>
      <c r="T145" s="1200">
        <f t="shared" si="23"/>
        <v>0.88005695769552683</v>
      </c>
      <c r="U145" s="1201">
        <f t="shared" si="23"/>
        <v>39.602563096298702</v>
      </c>
      <c r="V145" s="1201">
        <f t="shared" si="23"/>
        <v>0</v>
      </c>
      <c r="W145" s="1202">
        <f t="shared" si="23"/>
        <v>2.3761537857779222</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4697.3262811853629</v>
      </c>
      <c r="L146" s="1211">
        <f t="shared" si="34"/>
        <v>0.1</v>
      </c>
      <c r="M146" s="1211">
        <f t="shared" si="28"/>
        <v>0.9</v>
      </c>
      <c r="N146" s="53">
        <f t="shared" si="35"/>
        <v>0</v>
      </c>
      <c r="O146" s="53">
        <f t="shared" si="35"/>
        <v>0</v>
      </c>
      <c r="P146" s="776">
        <f t="shared" si="32"/>
        <v>0.37578610249482908</v>
      </c>
      <c r="Q146" s="519">
        <f t="shared" si="21"/>
        <v>16.910374612267308</v>
      </c>
      <c r="R146" s="53"/>
      <c r="S146" s="1213">
        <f t="shared" si="22"/>
        <v>1.0146224767360383</v>
      </c>
      <c r="T146" s="1200">
        <f t="shared" si="23"/>
        <v>0.89079893974399549</v>
      </c>
      <c r="U146" s="1201">
        <f t="shared" si="23"/>
        <v>40.085952288479788</v>
      </c>
      <c r="V146" s="1201">
        <f t="shared" si="23"/>
        <v>0</v>
      </c>
      <c r="W146" s="1202">
        <f t="shared" si="23"/>
        <v>2.4051571373087874</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4837.9956617458229</v>
      </c>
      <c r="L147" s="1211">
        <f t="shared" si="34"/>
        <v>0.1</v>
      </c>
      <c r="M147" s="1211">
        <f t="shared" si="28"/>
        <v>0.9</v>
      </c>
      <c r="N147" s="53">
        <f t="shared" si="35"/>
        <v>0</v>
      </c>
      <c r="O147" s="53">
        <f t="shared" si="35"/>
        <v>0</v>
      </c>
      <c r="P147" s="776">
        <f t="shared" si="32"/>
        <v>0.38703965293966591</v>
      </c>
      <c r="Q147" s="519">
        <f t="shared" si="21"/>
        <v>17.416784382284966</v>
      </c>
      <c r="R147" s="53"/>
      <c r="S147" s="1213">
        <f t="shared" si="22"/>
        <v>1.0450070629370978</v>
      </c>
      <c r="T147" s="1200">
        <f t="shared" si="23"/>
        <v>0.90205249018883227</v>
      </c>
      <c r="U147" s="1201">
        <f t="shared" si="23"/>
        <v>40.59236205849745</v>
      </c>
      <c r="V147" s="1201">
        <f t="shared" si="23"/>
        <v>0</v>
      </c>
      <c r="W147" s="1202">
        <f t="shared" si="23"/>
        <v>2.4355417235098469</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4986.5586609286947</v>
      </c>
      <c r="L148" s="578">
        <f t="shared" si="34"/>
        <v>0.1</v>
      </c>
      <c r="M148" s="578">
        <f t="shared" si="28"/>
        <v>0.9</v>
      </c>
      <c r="N148" s="1214">
        <f t="shared" si="35"/>
        <v>0</v>
      </c>
      <c r="O148" s="1214">
        <f t="shared" si="35"/>
        <v>0</v>
      </c>
      <c r="P148" s="1215">
        <f t="shared" si="32"/>
        <v>0.39892469287429566</v>
      </c>
      <c r="Q148" s="1146">
        <f t="shared" si="21"/>
        <v>17.951611179343303</v>
      </c>
      <c r="R148" s="1214"/>
      <c r="S148" s="1216">
        <f t="shared" si="22"/>
        <v>1.077096670760598</v>
      </c>
      <c r="T148" s="1217">
        <f t="shared" si="23"/>
        <v>0.91393753012346202</v>
      </c>
      <c r="U148" s="1218">
        <f t="shared" si="23"/>
        <v>41.127188855555787</v>
      </c>
      <c r="V148" s="1218">
        <f t="shared" si="23"/>
        <v>0</v>
      </c>
      <c r="W148" s="1219">
        <f t="shared" si="23"/>
        <v>2.4676313313333473</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1795.8958632668132</v>
      </c>
      <c r="L150" s="1211">
        <f>($L$154-$L$80)/($A$154-$A$80)+L80</f>
        <v>0.1</v>
      </c>
      <c r="M150" s="1211">
        <f>($M$154-$M$80)/($A$154-$A$80)+M80</f>
        <v>0.9</v>
      </c>
      <c r="N150" s="53">
        <f>N114</f>
        <v>0</v>
      </c>
      <c r="O150" s="53">
        <f>O114</f>
        <v>0</v>
      </c>
      <c r="P150" s="776">
        <f>L150*$D$5*K150/1000-N150</f>
        <v>0.1436716690613451</v>
      </c>
      <c r="Q150" s="519">
        <f t="shared" ref="Q150:Q182" si="37">M150*$D$4*K150/1000-O150</f>
        <v>6.4652251077605278</v>
      </c>
      <c r="R150" s="53"/>
      <c r="S150" s="1213">
        <f t="shared" ref="S150:S182" si="38">M150*$D$7*K150/1000</f>
        <v>0.38791350646563166</v>
      </c>
      <c r="T150" s="1200">
        <f t="shared" ref="T150:W182" si="39">G150+P150</f>
        <v>0.3216327990937955</v>
      </c>
      <c r="U150" s="1201">
        <f t="shared" si="39"/>
        <v>20.405513626969139</v>
      </c>
      <c r="V150" s="1201">
        <f t="shared" si="39"/>
        <v>0</v>
      </c>
      <c r="W150" s="1202">
        <f t="shared" si="39"/>
        <v>1.2243308176181482</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1896.1128679221383</v>
      </c>
      <c r="L151" s="1211">
        <f>($L$154-$L$80)/($A$154-$A$80)+L150</f>
        <v>0.1</v>
      </c>
      <c r="M151" s="1211">
        <f>($M$154-$M$80)/($A$154-$A$80)+M150</f>
        <v>0.9</v>
      </c>
      <c r="N151" s="53">
        <f t="shared" ref="N151:O166" si="44">N149</f>
        <v>0</v>
      </c>
      <c r="O151" s="53">
        <f t="shared" si="44"/>
        <v>0</v>
      </c>
      <c r="P151" s="776">
        <f t="shared" ref="P151:P182" si="45">L151*$D$5*K151/1000-N151</f>
        <v>0.15168902943377108</v>
      </c>
      <c r="Q151" s="519">
        <f t="shared" si="37"/>
        <v>6.8260063245196978</v>
      </c>
      <c r="R151" s="53"/>
      <c r="S151" s="1213">
        <f t="shared" si="38"/>
        <v>0.4095603794711819</v>
      </c>
      <c r="T151" s="1200">
        <f t="shared" si="39"/>
        <v>0.37629786643865482</v>
      </c>
      <c r="U151" s="1201">
        <f t="shared" si="39"/>
        <v>21.746450496986974</v>
      </c>
      <c r="V151" s="1201">
        <f t="shared" si="39"/>
        <v>0</v>
      </c>
      <c r="W151" s="1202">
        <f t="shared" si="39"/>
        <v>1.3047870298192183</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1918.4904391677128</v>
      </c>
      <c r="L152" s="1211">
        <f>($L$154-$L$80)/($A$154-$A$80)+L151</f>
        <v>0.1</v>
      </c>
      <c r="M152" s="1211">
        <f>($M$154-$M$80)/($A$154-$A$80)+M151</f>
        <v>0.9</v>
      </c>
      <c r="N152" s="53">
        <f t="shared" si="44"/>
        <v>0</v>
      </c>
      <c r="O152" s="53">
        <f t="shared" si="44"/>
        <v>0</v>
      </c>
      <c r="P152" s="776">
        <f t="shared" si="45"/>
        <v>0.15347923513341707</v>
      </c>
      <c r="Q152" s="519">
        <f t="shared" si="37"/>
        <v>6.9065655810037665</v>
      </c>
      <c r="R152" s="53"/>
      <c r="S152" s="1213">
        <f t="shared" si="38"/>
        <v>0.41439393486022597</v>
      </c>
      <c r="T152" s="1200">
        <f t="shared" si="39"/>
        <v>0.44900366287315063</v>
      </c>
      <c r="U152" s="1201">
        <f t="shared" si="39"/>
        <v>23.899220176038448</v>
      </c>
      <c r="V152" s="1201">
        <f t="shared" si="39"/>
        <v>0</v>
      </c>
      <c r="W152" s="1202">
        <f t="shared" si="39"/>
        <v>1.4339532105623067</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2263.2771643110218</v>
      </c>
      <c r="L153" s="1211">
        <f>($L$154-$L$80)/($A$154-$A$80)+L152</f>
        <v>0.1</v>
      </c>
      <c r="M153" s="1211">
        <f>($M$154-$M$80)/($A$154-$A$80)+M152</f>
        <v>0.9</v>
      </c>
      <c r="N153" s="53">
        <f t="shared" si="44"/>
        <v>0</v>
      </c>
      <c r="O153" s="53">
        <f t="shared" si="44"/>
        <v>0</v>
      </c>
      <c r="P153" s="776">
        <f t="shared" si="45"/>
        <v>0.18106217314488177</v>
      </c>
      <c r="Q153" s="519">
        <f t="shared" si="37"/>
        <v>8.1477977915196789</v>
      </c>
      <c r="R153" s="53"/>
      <c r="S153" s="1213">
        <f t="shared" si="38"/>
        <v>0.48886786749118072</v>
      </c>
      <c r="T153" s="1200">
        <f t="shared" si="39"/>
        <v>0.60089153589678168</v>
      </c>
      <c r="U153" s="1201">
        <f t="shared" si="39"/>
        <v>29.372504463976842</v>
      </c>
      <c r="V153" s="1201">
        <f t="shared" si="39"/>
        <v>0</v>
      </c>
      <c r="W153" s="1202">
        <f t="shared" si="39"/>
        <v>1.7623502678386105</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2456.0029912929672</v>
      </c>
      <c r="L154" s="1211">
        <f>'Recycling - Case 2'!E31</f>
        <v>0.1</v>
      </c>
      <c r="M154" s="1211">
        <f>'Recycling - Case 2'!F31</f>
        <v>0.9</v>
      </c>
      <c r="N154" s="53">
        <f t="shared" si="44"/>
        <v>0</v>
      </c>
      <c r="O154" s="53">
        <f t="shared" si="44"/>
        <v>0</v>
      </c>
      <c r="P154" s="776">
        <f t="shared" si="45"/>
        <v>0.19648023930343739</v>
      </c>
      <c r="Q154" s="519">
        <f t="shared" si="37"/>
        <v>8.8416107686546823</v>
      </c>
      <c r="R154" s="53"/>
      <c r="S154" s="1213">
        <f t="shared" si="38"/>
        <v>0.53049664611928082</v>
      </c>
      <c r="T154" s="1200">
        <f t="shared" si="39"/>
        <v>0.71149307655260374</v>
      </c>
      <c r="U154" s="1201">
        <f t="shared" si="39"/>
        <v>32.017188444867166</v>
      </c>
      <c r="V154" s="1201">
        <f t="shared" si="39"/>
        <v>0</v>
      </c>
      <c r="W154" s="1202">
        <f t="shared" si="39"/>
        <v>1.9210313066920299</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2499.4438615150179</v>
      </c>
      <c r="L155" s="1211">
        <f>L154</f>
        <v>0.1</v>
      </c>
      <c r="M155" s="1211">
        <f>M154</f>
        <v>0.9</v>
      </c>
      <c r="N155" s="53">
        <f t="shared" si="44"/>
        <v>0</v>
      </c>
      <c r="O155" s="53">
        <f t="shared" si="44"/>
        <v>0</v>
      </c>
      <c r="P155" s="776">
        <f t="shared" si="45"/>
        <v>0.19995550892120148</v>
      </c>
      <c r="Q155" s="519">
        <f t="shared" si="37"/>
        <v>8.9979979014540632</v>
      </c>
      <c r="R155" s="53"/>
      <c r="S155" s="1213">
        <f t="shared" si="38"/>
        <v>0.53987987408724381</v>
      </c>
      <c r="T155" s="1200">
        <f t="shared" si="39"/>
        <v>0.71496834617036786</v>
      </c>
      <c r="U155" s="1201">
        <f t="shared" si="39"/>
        <v>32.173575577666547</v>
      </c>
      <c r="V155" s="1201">
        <f t="shared" si="39"/>
        <v>0</v>
      </c>
      <c r="W155" s="1202">
        <f t="shared" si="39"/>
        <v>1.930414534659993</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2546.0161747281622</v>
      </c>
      <c r="L156" s="1211">
        <f t="shared" ref="L156:M171" si="47">L155</f>
        <v>0.1</v>
      </c>
      <c r="M156" s="1211">
        <f t="shared" si="47"/>
        <v>0.9</v>
      </c>
      <c r="N156" s="53">
        <f t="shared" si="44"/>
        <v>0</v>
      </c>
      <c r="O156" s="53">
        <f t="shared" si="44"/>
        <v>0</v>
      </c>
      <c r="P156" s="776">
        <f t="shared" si="45"/>
        <v>0.20368129397825302</v>
      </c>
      <c r="Q156" s="519">
        <f t="shared" si="37"/>
        <v>9.1656582290213855</v>
      </c>
      <c r="R156" s="53"/>
      <c r="S156" s="1213">
        <f t="shared" si="38"/>
        <v>0.54993949374128304</v>
      </c>
      <c r="T156" s="1200">
        <f t="shared" si="39"/>
        <v>0.71869413122741932</v>
      </c>
      <c r="U156" s="1201">
        <f t="shared" si="39"/>
        <v>32.341235905233873</v>
      </c>
      <c r="V156" s="1201">
        <f t="shared" si="39"/>
        <v>0</v>
      </c>
      <c r="W156" s="1202">
        <f t="shared" si="39"/>
        <v>1.9404741543140323</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2597.2542262069223</v>
      </c>
      <c r="L157" s="1211">
        <f t="shared" si="47"/>
        <v>0.1</v>
      </c>
      <c r="M157" s="1211">
        <f t="shared" si="47"/>
        <v>0.9</v>
      </c>
      <c r="N157" s="53">
        <f t="shared" si="44"/>
        <v>0</v>
      </c>
      <c r="O157" s="53">
        <f t="shared" si="44"/>
        <v>0</v>
      </c>
      <c r="P157" s="776">
        <f t="shared" si="45"/>
        <v>0.20778033809655383</v>
      </c>
      <c r="Q157" s="519">
        <f t="shared" si="37"/>
        <v>9.3501152143449193</v>
      </c>
      <c r="R157" s="53"/>
      <c r="S157" s="1213">
        <f t="shared" si="38"/>
        <v>0.56100691286069526</v>
      </c>
      <c r="T157" s="1200">
        <f t="shared" si="39"/>
        <v>0.72279317534572018</v>
      </c>
      <c r="U157" s="1201">
        <f t="shared" si="39"/>
        <v>32.525692890557401</v>
      </c>
      <c r="V157" s="1201">
        <f t="shared" si="39"/>
        <v>0</v>
      </c>
      <c r="W157" s="1202">
        <f t="shared" si="39"/>
        <v>1.9515415734334445</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2650.1358986825171</v>
      </c>
      <c r="L158" s="1211">
        <f t="shared" si="47"/>
        <v>0.1</v>
      </c>
      <c r="M158" s="1211">
        <f t="shared" si="47"/>
        <v>0.9</v>
      </c>
      <c r="N158" s="53">
        <f t="shared" si="44"/>
        <v>0</v>
      </c>
      <c r="O158" s="53">
        <f t="shared" si="44"/>
        <v>0</v>
      </c>
      <c r="P158" s="776">
        <f t="shared" si="45"/>
        <v>0.21201087189460141</v>
      </c>
      <c r="Q158" s="519">
        <f t="shared" si="37"/>
        <v>9.5404892352570627</v>
      </c>
      <c r="R158" s="53"/>
      <c r="S158" s="1213">
        <f t="shared" si="38"/>
        <v>0.57242935411542373</v>
      </c>
      <c r="T158" s="1200">
        <f t="shared" si="39"/>
        <v>0.72702370914376779</v>
      </c>
      <c r="U158" s="1201">
        <f t="shared" si="39"/>
        <v>32.716066911469547</v>
      </c>
      <c r="V158" s="1201">
        <f t="shared" si="39"/>
        <v>0</v>
      </c>
      <c r="W158" s="1202">
        <f t="shared" si="39"/>
        <v>1.9629640146881728</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2706.340254078752</v>
      </c>
      <c r="L159" s="1211">
        <f t="shared" si="47"/>
        <v>0.1</v>
      </c>
      <c r="M159" s="1211">
        <f t="shared" si="47"/>
        <v>0.9</v>
      </c>
      <c r="N159" s="53">
        <f t="shared" si="44"/>
        <v>0</v>
      </c>
      <c r="O159" s="53">
        <f t="shared" si="44"/>
        <v>0</v>
      </c>
      <c r="P159" s="776">
        <f t="shared" si="45"/>
        <v>0.21650722032630021</v>
      </c>
      <c r="Q159" s="519">
        <f t="shared" si="37"/>
        <v>9.7428249146835082</v>
      </c>
      <c r="R159" s="53"/>
      <c r="S159" s="1213">
        <f t="shared" si="38"/>
        <v>0.5845694948810104</v>
      </c>
      <c r="T159" s="1200">
        <f t="shared" si="39"/>
        <v>0.73152005757546656</v>
      </c>
      <c r="U159" s="1201">
        <f t="shared" si="39"/>
        <v>32.918402590895994</v>
      </c>
      <c r="V159" s="1201">
        <f t="shared" si="39"/>
        <v>0</v>
      </c>
      <c r="W159" s="1202">
        <f t="shared" si="39"/>
        <v>1.9751041554537596</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2766.2591931914562</v>
      </c>
      <c r="L160" s="1211">
        <f t="shared" si="47"/>
        <v>0.1</v>
      </c>
      <c r="M160" s="1211">
        <f t="shared" si="47"/>
        <v>0.9</v>
      </c>
      <c r="N160" s="53">
        <f t="shared" si="44"/>
        <v>0</v>
      </c>
      <c r="O160" s="53">
        <f t="shared" si="44"/>
        <v>0</v>
      </c>
      <c r="P160" s="776">
        <f t="shared" si="45"/>
        <v>0.22130073545531656</v>
      </c>
      <c r="Q160" s="519">
        <f t="shared" si="37"/>
        <v>9.9585330954892441</v>
      </c>
      <c r="R160" s="53"/>
      <c r="S160" s="1213">
        <f t="shared" si="38"/>
        <v>0.5975119857293546</v>
      </c>
      <c r="T160" s="1200">
        <f t="shared" si="39"/>
        <v>0.73631357270448294</v>
      </c>
      <c r="U160" s="1201">
        <f t="shared" si="39"/>
        <v>33.134110771701728</v>
      </c>
      <c r="V160" s="1201">
        <f t="shared" si="39"/>
        <v>0</v>
      </c>
      <c r="W160" s="1202">
        <f t="shared" si="39"/>
        <v>1.9880466463021036</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2833.1408478034955</v>
      </c>
      <c r="L161" s="1211">
        <f t="shared" si="47"/>
        <v>0.1</v>
      </c>
      <c r="M161" s="1211">
        <f t="shared" si="47"/>
        <v>0.9</v>
      </c>
      <c r="N161" s="53">
        <f t="shared" si="44"/>
        <v>0</v>
      </c>
      <c r="O161" s="53">
        <f t="shared" si="44"/>
        <v>0</v>
      </c>
      <c r="P161" s="776">
        <f t="shared" si="45"/>
        <v>0.22665126782427966</v>
      </c>
      <c r="Q161" s="519">
        <f t="shared" si="37"/>
        <v>10.199307052092585</v>
      </c>
      <c r="R161" s="53"/>
      <c r="S161" s="1213">
        <f t="shared" si="38"/>
        <v>0.61195842312555504</v>
      </c>
      <c r="T161" s="1200">
        <f t="shared" si="39"/>
        <v>0.74166410507344604</v>
      </c>
      <c r="U161" s="1201">
        <f t="shared" si="39"/>
        <v>33.374884728305069</v>
      </c>
      <c r="V161" s="1201">
        <f t="shared" si="39"/>
        <v>0</v>
      </c>
      <c r="W161" s="1202">
        <f t="shared" si="39"/>
        <v>2.0024930836983041</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2900.1190631071054</v>
      </c>
      <c r="L162" s="1211">
        <f t="shared" si="47"/>
        <v>0.1</v>
      </c>
      <c r="M162" s="1211">
        <f t="shared" si="47"/>
        <v>0.9</v>
      </c>
      <c r="N162" s="53">
        <f t="shared" si="44"/>
        <v>0</v>
      </c>
      <c r="O162" s="53">
        <f t="shared" si="44"/>
        <v>0</v>
      </c>
      <c r="P162" s="776">
        <f t="shared" si="45"/>
        <v>0.23200952504856848</v>
      </c>
      <c r="Q162" s="519">
        <f t="shared" si="37"/>
        <v>10.440428627185581</v>
      </c>
      <c r="R162" s="53"/>
      <c r="S162" s="1213">
        <f t="shared" si="38"/>
        <v>0.62642571763113475</v>
      </c>
      <c r="T162" s="1200">
        <f t="shared" si="39"/>
        <v>0.74702236229773478</v>
      </c>
      <c r="U162" s="1201">
        <f t="shared" si="39"/>
        <v>33.616006303398066</v>
      </c>
      <c r="V162" s="1201">
        <f t="shared" si="39"/>
        <v>0</v>
      </c>
      <c r="W162" s="1202">
        <f t="shared" si="39"/>
        <v>2.0169603782038839</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2977.1108247850489</v>
      </c>
      <c r="L163" s="1211">
        <f t="shared" si="47"/>
        <v>0.1</v>
      </c>
      <c r="M163" s="1211">
        <f t="shared" si="47"/>
        <v>0.9</v>
      </c>
      <c r="N163" s="53">
        <f t="shared" si="44"/>
        <v>0</v>
      </c>
      <c r="O163" s="53">
        <f t="shared" si="44"/>
        <v>0</v>
      </c>
      <c r="P163" s="776">
        <f t="shared" si="45"/>
        <v>0.23816886598280396</v>
      </c>
      <c r="Q163" s="519">
        <f t="shared" si="37"/>
        <v>10.717598969226175</v>
      </c>
      <c r="R163" s="53"/>
      <c r="S163" s="1213">
        <f t="shared" si="38"/>
        <v>0.64305593815357054</v>
      </c>
      <c r="T163" s="1200">
        <f t="shared" si="39"/>
        <v>0.75318170323197031</v>
      </c>
      <c r="U163" s="1201">
        <f t="shared" si="39"/>
        <v>33.893176645438658</v>
      </c>
      <c r="V163" s="1201">
        <f t="shared" si="39"/>
        <v>0</v>
      </c>
      <c r="W163" s="1202">
        <f t="shared" si="39"/>
        <v>2.0335905987263194</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3057.0638789686905</v>
      </c>
      <c r="L164" s="1211">
        <f t="shared" si="47"/>
        <v>0.1</v>
      </c>
      <c r="M164" s="1211">
        <f t="shared" si="47"/>
        <v>0.9</v>
      </c>
      <c r="N164" s="53">
        <f t="shared" si="44"/>
        <v>0</v>
      </c>
      <c r="O164" s="53">
        <f t="shared" si="44"/>
        <v>0</v>
      </c>
      <c r="P164" s="776">
        <f t="shared" si="45"/>
        <v>0.24456511031749528</v>
      </c>
      <c r="Q164" s="519">
        <f t="shared" si="37"/>
        <v>11.005429964287286</v>
      </c>
      <c r="R164" s="53"/>
      <c r="S164" s="1213">
        <f t="shared" si="38"/>
        <v>0.66032579785723711</v>
      </c>
      <c r="T164" s="1200">
        <f t="shared" si="39"/>
        <v>0.75957794756666164</v>
      </c>
      <c r="U164" s="1201">
        <f t="shared" si="39"/>
        <v>34.181007640499772</v>
      </c>
      <c r="V164" s="1201">
        <f t="shared" si="39"/>
        <v>0</v>
      </c>
      <c r="W164" s="1202">
        <f t="shared" si="39"/>
        <v>2.0508604584299861</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3139.6941234451924</v>
      </c>
      <c r="L165" s="1211">
        <f t="shared" si="47"/>
        <v>0.1</v>
      </c>
      <c r="M165" s="1211">
        <f t="shared" si="47"/>
        <v>0.9</v>
      </c>
      <c r="N165" s="53">
        <f t="shared" si="44"/>
        <v>0</v>
      </c>
      <c r="O165" s="53">
        <f t="shared" si="44"/>
        <v>0</v>
      </c>
      <c r="P165" s="776">
        <f t="shared" si="45"/>
        <v>0.25117552987561542</v>
      </c>
      <c r="Q165" s="519">
        <f t="shared" si="37"/>
        <v>11.302898844402693</v>
      </c>
      <c r="R165" s="53"/>
      <c r="S165" s="1213">
        <f t="shared" si="38"/>
        <v>0.67817393066416154</v>
      </c>
      <c r="T165" s="1200">
        <f t="shared" si="39"/>
        <v>0.76618836712478178</v>
      </c>
      <c r="U165" s="1201">
        <f t="shared" si="39"/>
        <v>34.478476520615175</v>
      </c>
      <c r="V165" s="1201">
        <f t="shared" si="39"/>
        <v>0</v>
      </c>
      <c r="W165" s="1202">
        <f t="shared" si="39"/>
        <v>2.0687085912369105</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3224.6805597313769</v>
      </c>
      <c r="L166" s="1211">
        <f t="shared" si="47"/>
        <v>0.1</v>
      </c>
      <c r="M166" s="1211">
        <f t="shared" si="47"/>
        <v>0.9</v>
      </c>
      <c r="N166" s="53">
        <f t="shared" si="44"/>
        <v>0</v>
      </c>
      <c r="O166" s="53">
        <f t="shared" si="44"/>
        <v>0</v>
      </c>
      <c r="P166" s="776">
        <f t="shared" si="45"/>
        <v>0.25797444477851017</v>
      </c>
      <c r="Q166" s="519">
        <f t="shared" si="37"/>
        <v>11.608850015032957</v>
      </c>
      <c r="R166" s="53"/>
      <c r="S166" s="1213">
        <f t="shared" si="38"/>
        <v>0.6965310009019775</v>
      </c>
      <c r="T166" s="1200">
        <f t="shared" si="39"/>
        <v>0.77298728202767653</v>
      </c>
      <c r="U166" s="1201">
        <f t="shared" si="39"/>
        <v>34.78442769124544</v>
      </c>
      <c r="V166" s="1201">
        <f t="shared" si="39"/>
        <v>0</v>
      </c>
      <c r="W166" s="1202">
        <f t="shared" si="39"/>
        <v>2.0870656614747265</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3304.8374198390679</v>
      </c>
      <c r="L167" s="1211">
        <f t="shared" si="47"/>
        <v>0.1</v>
      </c>
      <c r="M167" s="1211">
        <f t="shared" si="47"/>
        <v>0.9</v>
      </c>
      <c r="N167" s="53">
        <f t="shared" ref="N167:O182" si="48">N165</f>
        <v>0</v>
      </c>
      <c r="O167" s="53">
        <f t="shared" si="48"/>
        <v>0</v>
      </c>
      <c r="P167" s="776">
        <f t="shared" si="45"/>
        <v>0.26438699358712547</v>
      </c>
      <c r="Q167" s="519">
        <f t="shared" si="37"/>
        <v>11.897414711420645</v>
      </c>
      <c r="R167" s="53"/>
      <c r="S167" s="1213">
        <f t="shared" si="38"/>
        <v>0.7138448826852386</v>
      </c>
      <c r="T167" s="1200">
        <f t="shared" si="39"/>
        <v>0.77939983083629183</v>
      </c>
      <c r="U167" s="1201">
        <f t="shared" si="39"/>
        <v>35.072992387633128</v>
      </c>
      <c r="V167" s="1201">
        <f t="shared" si="39"/>
        <v>0</v>
      </c>
      <c r="W167" s="1202">
        <f t="shared" si="39"/>
        <v>2.1043795432579877</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3388.2658930553844</v>
      </c>
      <c r="L168" s="1211">
        <f t="shared" si="47"/>
        <v>0.1</v>
      </c>
      <c r="M168" s="1211">
        <f t="shared" si="47"/>
        <v>0.9</v>
      </c>
      <c r="N168" s="53">
        <f t="shared" si="48"/>
        <v>0</v>
      </c>
      <c r="O168" s="53">
        <f t="shared" si="48"/>
        <v>0</v>
      </c>
      <c r="P168" s="776">
        <f t="shared" si="45"/>
        <v>0.27106127144443082</v>
      </c>
      <c r="Q168" s="519">
        <f t="shared" si="37"/>
        <v>12.197757214999385</v>
      </c>
      <c r="R168" s="53"/>
      <c r="S168" s="1213">
        <f t="shared" si="38"/>
        <v>0.73186543289996298</v>
      </c>
      <c r="T168" s="1200">
        <f t="shared" si="39"/>
        <v>0.78607410869359717</v>
      </c>
      <c r="U168" s="1201">
        <f t="shared" si="39"/>
        <v>35.373334891211869</v>
      </c>
      <c r="V168" s="1201">
        <f t="shared" si="39"/>
        <v>0</v>
      </c>
      <c r="W168" s="1202">
        <f t="shared" si="39"/>
        <v>2.1224000934727121</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3477.4816999935711</v>
      </c>
      <c r="L169" s="1211">
        <f t="shared" si="47"/>
        <v>0.1</v>
      </c>
      <c r="M169" s="1211">
        <f t="shared" si="47"/>
        <v>0.9</v>
      </c>
      <c r="N169" s="53">
        <f t="shared" si="48"/>
        <v>0</v>
      </c>
      <c r="O169" s="53">
        <f t="shared" si="48"/>
        <v>0</v>
      </c>
      <c r="P169" s="776">
        <f t="shared" si="45"/>
        <v>0.27819853599948574</v>
      </c>
      <c r="Q169" s="519">
        <f t="shared" si="37"/>
        <v>12.518934119976857</v>
      </c>
      <c r="R169" s="53"/>
      <c r="S169" s="1213">
        <f t="shared" si="38"/>
        <v>0.75113604719861127</v>
      </c>
      <c r="T169" s="1200">
        <f t="shared" si="39"/>
        <v>0.7932113732486521</v>
      </c>
      <c r="U169" s="1201">
        <f t="shared" si="39"/>
        <v>35.694511796189339</v>
      </c>
      <c r="V169" s="1201">
        <f t="shared" si="39"/>
        <v>0</v>
      </c>
      <c r="W169" s="1202">
        <f t="shared" si="39"/>
        <v>2.1416707077713601</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3570.8981256104553</v>
      </c>
      <c r="L170" s="1211">
        <f t="shared" si="47"/>
        <v>0.1</v>
      </c>
      <c r="M170" s="1211">
        <f t="shared" si="47"/>
        <v>0.9</v>
      </c>
      <c r="N170" s="53">
        <f t="shared" si="48"/>
        <v>0</v>
      </c>
      <c r="O170" s="53">
        <f t="shared" si="48"/>
        <v>0</v>
      </c>
      <c r="P170" s="776">
        <f t="shared" si="45"/>
        <v>0.28567185004883644</v>
      </c>
      <c r="Q170" s="519">
        <f t="shared" si="37"/>
        <v>12.855233252197639</v>
      </c>
      <c r="R170" s="53"/>
      <c r="S170" s="1213">
        <f t="shared" si="38"/>
        <v>0.77131399513185828</v>
      </c>
      <c r="T170" s="1200">
        <f t="shared" si="39"/>
        <v>0.8006846872980028</v>
      </c>
      <c r="U170" s="1201">
        <f t="shared" si="39"/>
        <v>36.030810928410119</v>
      </c>
      <c r="V170" s="1201">
        <f t="shared" si="39"/>
        <v>0</v>
      </c>
      <c r="W170" s="1202">
        <f t="shared" si="39"/>
        <v>2.1618486557046075</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3663.1844027776374</v>
      </c>
      <c r="L171" s="1211">
        <f t="shared" si="47"/>
        <v>0.1</v>
      </c>
      <c r="M171" s="1211">
        <f t="shared" si="47"/>
        <v>0.9</v>
      </c>
      <c r="N171" s="53">
        <f t="shared" si="48"/>
        <v>0</v>
      </c>
      <c r="O171" s="53">
        <f t="shared" si="48"/>
        <v>0</v>
      </c>
      <c r="P171" s="776">
        <f t="shared" si="45"/>
        <v>0.29305475222221106</v>
      </c>
      <c r="Q171" s="519">
        <f t="shared" si="37"/>
        <v>13.187463849999494</v>
      </c>
      <c r="R171" s="53"/>
      <c r="S171" s="1213">
        <f t="shared" si="38"/>
        <v>0.79124783099996965</v>
      </c>
      <c r="T171" s="1200">
        <f t="shared" si="39"/>
        <v>0.80806758947137736</v>
      </c>
      <c r="U171" s="1201">
        <f t="shared" si="39"/>
        <v>36.36304152621198</v>
      </c>
      <c r="V171" s="1201">
        <f t="shared" si="39"/>
        <v>0</v>
      </c>
      <c r="W171" s="1202">
        <f t="shared" si="39"/>
        <v>2.1817824915727186</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3757.3205700711787</v>
      </c>
      <c r="L172" s="1211">
        <f t="shared" ref="L172:M182" si="50">L171</f>
        <v>0.1</v>
      </c>
      <c r="M172" s="1211">
        <f t="shared" si="50"/>
        <v>0.9</v>
      </c>
      <c r="N172" s="53">
        <f t="shared" si="48"/>
        <v>0</v>
      </c>
      <c r="O172" s="53">
        <f t="shared" si="48"/>
        <v>0</v>
      </c>
      <c r="P172" s="776">
        <f t="shared" si="45"/>
        <v>0.30058564560569434</v>
      </c>
      <c r="Q172" s="519">
        <f t="shared" si="37"/>
        <v>13.526354052256243</v>
      </c>
      <c r="R172" s="53"/>
      <c r="S172" s="1213">
        <f t="shared" si="38"/>
        <v>0.81158124313537461</v>
      </c>
      <c r="T172" s="1200">
        <f t="shared" si="39"/>
        <v>0.8155984828548607</v>
      </c>
      <c r="U172" s="1201">
        <f t="shared" si="39"/>
        <v>36.701931728468729</v>
      </c>
      <c r="V172" s="1201">
        <f t="shared" si="39"/>
        <v>0</v>
      </c>
      <c r="W172" s="1202">
        <f t="shared" si="39"/>
        <v>2.2021159037081235</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3854.8394289695575</v>
      </c>
      <c r="L173" s="1211">
        <f t="shared" si="50"/>
        <v>0.1</v>
      </c>
      <c r="M173" s="1211">
        <f t="shared" si="50"/>
        <v>0.9</v>
      </c>
      <c r="N173" s="53">
        <f t="shared" si="48"/>
        <v>0</v>
      </c>
      <c r="O173" s="53">
        <f t="shared" si="48"/>
        <v>0</v>
      </c>
      <c r="P173" s="776">
        <f t="shared" si="45"/>
        <v>0.30838715431756464</v>
      </c>
      <c r="Q173" s="519">
        <f t="shared" si="37"/>
        <v>13.877421944290408</v>
      </c>
      <c r="R173" s="53"/>
      <c r="S173" s="1213">
        <f t="shared" si="38"/>
        <v>0.83264531665742436</v>
      </c>
      <c r="T173" s="1200">
        <f t="shared" si="39"/>
        <v>0.82339999156673094</v>
      </c>
      <c r="U173" s="1201">
        <f t="shared" si="39"/>
        <v>37.052999620502888</v>
      </c>
      <c r="V173" s="1201">
        <f t="shared" si="39"/>
        <v>0</v>
      </c>
      <c r="W173" s="1202">
        <f t="shared" si="39"/>
        <v>2.2231799772301732</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3957.1719651903718</v>
      </c>
      <c r="L174" s="1211">
        <f t="shared" si="50"/>
        <v>0.1</v>
      </c>
      <c r="M174" s="1211">
        <f t="shared" si="50"/>
        <v>0.9</v>
      </c>
      <c r="N174" s="53">
        <f t="shared" si="48"/>
        <v>0</v>
      </c>
      <c r="O174" s="53">
        <f t="shared" si="48"/>
        <v>0</v>
      </c>
      <c r="P174" s="776">
        <f t="shared" si="45"/>
        <v>0.31657375721522985</v>
      </c>
      <c r="Q174" s="519">
        <f t="shared" si="37"/>
        <v>14.245819074685338</v>
      </c>
      <c r="R174" s="53"/>
      <c r="S174" s="1213">
        <f t="shared" si="38"/>
        <v>0.85474914448112027</v>
      </c>
      <c r="T174" s="1200">
        <f t="shared" si="39"/>
        <v>0.8315865944643962</v>
      </c>
      <c r="U174" s="1201">
        <f t="shared" si="39"/>
        <v>37.42139675089782</v>
      </c>
      <c r="V174" s="1201">
        <f t="shared" si="39"/>
        <v>0</v>
      </c>
      <c r="W174" s="1202">
        <f t="shared" si="39"/>
        <v>2.2452838050538695</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4065.4111322371223</v>
      </c>
      <c r="L175" s="1211">
        <f t="shared" si="50"/>
        <v>0.1</v>
      </c>
      <c r="M175" s="1211">
        <f t="shared" si="50"/>
        <v>0.9</v>
      </c>
      <c r="N175" s="53">
        <f t="shared" si="48"/>
        <v>0</v>
      </c>
      <c r="O175" s="53">
        <f t="shared" si="48"/>
        <v>0</v>
      </c>
      <c r="P175" s="776">
        <f t="shared" si="45"/>
        <v>0.32523289057896981</v>
      </c>
      <c r="Q175" s="519">
        <f t="shared" si="37"/>
        <v>14.635480076053639</v>
      </c>
      <c r="R175" s="53"/>
      <c r="S175" s="1213">
        <f t="shared" si="38"/>
        <v>0.8781288045632184</v>
      </c>
      <c r="T175" s="1200">
        <f t="shared" si="39"/>
        <v>0.84024572782813611</v>
      </c>
      <c r="U175" s="1201">
        <f t="shared" si="39"/>
        <v>37.811057752266123</v>
      </c>
      <c r="V175" s="1201">
        <f t="shared" si="39"/>
        <v>0</v>
      </c>
      <c r="W175" s="1202">
        <f t="shared" si="39"/>
        <v>2.2686634651359676</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4179.2246442763708</v>
      </c>
      <c r="L176" s="1211">
        <f t="shared" si="50"/>
        <v>0.1</v>
      </c>
      <c r="M176" s="1211">
        <f t="shared" si="50"/>
        <v>0.9</v>
      </c>
      <c r="N176" s="53">
        <f t="shared" si="48"/>
        <v>0</v>
      </c>
      <c r="O176" s="53">
        <f t="shared" si="48"/>
        <v>0</v>
      </c>
      <c r="P176" s="776">
        <f t="shared" si="45"/>
        <v>0.33433797154210976</v>
      </c>
      <c r="Q176" s="519">
        <f t="shared" si="37"/>
        <v>15.045208719394935</v>
      </c>
      <c r="R176" s="53"/>
      <c r="S176" s="1213">
        <f t="shared" si="38"/>
        <v>0.9027125231636961</v>
      </c>
      <c r="T176" s="1200">
        <f t="shared" si="39"/>
        <v>0.84935080879127611</v>
      </c>
      <c r="U176" s="1201">
        <f t="shared" si="39"/>
        <v>38.220786395607419</v>
      </c>
      <c r="V176" s="1201">
        <f t="shared" si="39"/>
        <v>0</v>
      </c>
      <c r="W176" s="1202">
        <f t="shared" si="39"/>
        <v>2.2932471837364452</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4300.8842516652903</v>
      </c>
      <c r="L177" s="1211">
        <f t="shared" si="50"/>
        <v>0.1</v>
      </c>
      <c r="M177" s="1211">
        <f t="shared" si="50"/>
        <v>0.9</v>
      </c>
      <c r="N177" s="53">
        <f t="shared" si="48"/>
        <v>0</v>
      </c>
      <c r="O177" s="53">
        <f t="shared" si="48"/>
        <v>0</v>
      </c>
      <c r="P177" s="776">
        <f t="shared" si="45"/>
        <v>0.34407074013322331</v>
      </c>
      <c r="Q177" s="519">
        <f t="shared" si="37"/>
        <v>15.483183305995047</v>
      </c>
      <c r="R177" s="53"/>
      <c r="S177" s="1213">
        <f t="shared" si="38"/>
        <v>0.92899099835970267</v>
      </c>
      <c r="T177" s="1200">
        <f t="shared" si="39"/>
        <v>0.85908357738238972</v>
      </c>
      <c r="U177" s="1201">
        <f t="shared" si="39"/>
        <v>38.658760982207532</v>
      </c>
      <c r="V177" s="1201">
        <f t="shared" si="39"/>
        <v>0</v>
      </c>
      <c r="W177" s="1202">
        <f t="shared" si="39"/>
        <v>2.3195256589324518</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4429.0494038884372</v>
      </c>
      <c r="L178" s="1211">
        <f t="shared" si="50"/>
        <v>0.1</v>
      </c>
      <c r="M178" s="1211">
        <f t="shared" si="50"/>
        <v>0.9</v>
      </c>
      <c r="N178" s="53">
        <f t="shared" si="48"/>
        <v>0</v>
      </c>
      <c r="O178" s="53">
        <f t="shared" si="48"/>
        <v>0</v>
      </c>
      <c r="P178" s="776">
        <f t="shared" si="45"/>
        <v>0.35432395231107505</v>
      </c>
      <c r="Q178" s="519">
        <f t="shared" si="37"/>
        <v>15.944577853998375</v>
      </c>
      <c r="R178" s="53"/>
      <c r="S178" s="1213">
        <f t="shared" si="38"/>
        <v>0.95667467123990246</v>
      </c>
      <c r="T178" s="1200">
        <f t="shared" si="39"/>
        <v>0.86933678956024141</v>
      </c>
      <c r="U178" s="1201">
        <f t="shared" si="39"/>
        <v>39.120155530210859</v>
      </c>
      <c r="V178" s="1201">
        <f t="shared" si="39"/>
        <v>0</v>
      </c>
      <c r="W178" s="1202">
        <f t="shared" si="39"/>
        <v>2.3472093318126515</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4563.0515055795049</v>
      </c>
      <c r="L179" s="1211">
        <f t="shared" si="50"/>
        <v>0.1</v>
      </c>
      <c r="M179" s="1211">
        <f t="shared" si="50"/>
        <v>0.9</v>
      </c>
      <c r="N179" s="53">
        <f t="shared" si="48"/>
        <v>0</v>
      </c>
      <c r="O179" s="53">
        <f t="shared" si="48"/>
        <v>0</v>
      </c>
      <c r="P179" s="776">
        <f t="shared" si="45"/>
        <v>0.36504412044636048</v>
      </c>
      <c r="Q179" s="519">
        <f t="shared" si="37"/>
        <v>16.426985420086218</v>
      </c>
      <c r="R179" s="53"/>
      <c r="S179" s="1213">
        <f t="shared" si="38"/>
        <v>0.98561912520517303</v>
      </c>
      <c r="T179" s="1200">
        <f t="shared" si="39"/>
        <v>0.88005695769552683</v>
      </c>
      <c r="U179" s="1201">
        <f t="shared" si="39"/>
        <v>39.602563096298702</v>
      </c>
      <c r="V179" s="1201">
        <f t="shared" si="39"/>
        <v>0</v>
      </c>
      <c r="W179" s="1202">
        <f t="shared" si="39"/>
        <v>2.3761537857779222</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4697.3262811853629</v>
      </c>
      <c r="L180" s="1211">
        <f t="shared" si="50"/>
        <v>0.1</v>
      </c>
      <c r="M180" s="1211">
        <f t="shared" si="50"/>
        <v>0.9</v>
      </c>
      <c r="N180" s="53">
        <f t="shared" si="48"/>
        <v>0</v>
      </c>
      <c r="O180" s="53">
        <f t="shared" si="48"/>
        <v>0</v>
      </c>
      <c r="P180" s="776">
        <f t="shared" si="45"/>
        <v>0.37578610249482908</v>
      </c>
      <c r="Q180" s="519">
        <f t="shared" si="37"/>
        <v>16.910374612267308</v>
      </c>
      <c r="R180" s="53"/>
      <c r="S180" s="1213">
        <f t="shared" si="38"/>
        <v>1.0146224767360383</v>
      </c>
      <c r="T180" s="1200">
        <f t="shared" si="39"/>
        <v>0.89079893974399549</v>
      </c>
      <c r="U180" s="1201">
        <f t="shared" si="39"/>
        <v>40.085952288479788</v>
      </c>
      <c r="V180" s="1201">
        <f t="shared" si="39"/>
        <v>0</v>
      </c>
      <c r="W180" s="1202">
        <f t="shared" si="39"/>
        <v>2.4051571373087874</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4837.9956617458229</v>
      </c>
      <c r="L181" s="1211">
        <f t="shared" si="50"/>
        <v>0.1</v>
      </c>
      <c r="M181" s="1211">
        <f t="shared" si="50"/>
        <v>0.9</v>
      </c>
      <c r="N181" s="53">
        <f t="shared" si="48"/>
        <v>0</v>
      </c>
      <c r="O181" s="53">
        <f t="shared" si="48"/>
        <v>0</v>
      </c>
      <c r="P181" s="776">
        <f t="shared" si="45"/>
        <v>0.38703965293966591</v>
      </c>
      <c r="Q181" s="519">
        <f t="shared" si="37"/>
        <v>17.416784382284966</v>
      </c>
      <c r="R181" s="53"/>
      <c r="S181" s="1213">
        <f t="shared" si="38"/>
        <v>1.0450070629370978</v>
      </c>
      <c r="T181" s="1200">
        <f t="shared" si="39"/>
        <v>0.90205249018883227</v>
      </c>
      <c r="U181" s="1201">
        <f t="shared" si="39"/>
        <v>40.59236205849745</v>
      </c>
      <c r="V181" s="1201">
        <f t="shared" si="39"/>
        <v>0</v>
      </c>
      <c r="W181" s="1202">
        <f t="shared" si="39"/>
        <v>2.4355417235098469</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4986.5586609286947</v>
      </c>
      <c r="L182" s="578">
        <f t="shared" si="50"/>
        <v>0.1</v>
      </c>
      <c r="M182" s="578">
        <f t="shared" si="50"/>
        <v>0.9</v>
      </c>
      <c r="N182" s="1214">
        <f t="shared" si="48"/>
        <v>0</v>
      </c>
      <c r="O182" s="1214">
        <f t="shared" si="48"/>
        <v>0</v>
      </c>
      <c r="P182" s="1215">
        <f t="shared" si="45"/>
        <v>0.39892469287429566</v>
      </c>
      <c r="Q182" s="1146">
        <f t="shared" si="37"/>
        <v>17.951611179343303</v>
      </c>
      <c r="R182" s="1214"/>
      <c r="S182" s="1216">
        <f t="shared" si="38"/>
        <v>1.077096670760598</v>
      </c>
      <c r="T182" s="1217">
        <f t="shared" si="39"/>
        <v>0.91393753012346202</v>
      </c>
      <c r="U182" s="1218">
        <f t="shared" si="39"/>
        <v>41.127188855555787</v>
      </c>
      <c r="V182" s="1218">
        <f t="shared" si="39"/>
        <v>0</v>
      </c>
      <c r="W182" s="1219">
        <f t="shared" si="39"/>
        <v>2.4676313313333473</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1795.8958632668132</v>
      </c>
      <c r="L184" s="1211">
        <f>($L$188-$L$80)/($A$188-$A$80)+L80</f>
        <v>0.1</v>
      </c>
      <c r="M184" s="1211">
        <f>1-L184</f>
        <v>0.9</v>
      </c>
      <c r="N184" s="53">
        <f>N148</f>
        <v>0</v>
      </c>
      <c r="O184" s="53">
        <f>O148</f>
        <v>0</v>
      </c>
      <c r="P184" s="776">
        <f t="shared" ref="P184:P216" si="54">L184*$D$5*K184/1000-N184</f>
        <v>0.1436716690613451</v>
      </c>
      <c r="Q184" s="519">
        <f t="shared" ref="Q184:Q216" si="55">M184*$D$4*K184/1000-O184</f>
        <v>6.4652251077605278</v>
      </c>
      <c r="R184" s="53"/>
      <c r="S184" s="1213">
        <f t="shared" ref="S184:S216" si="56">M184*$D$7*K184/1000</f>
        <v>0.38791350646563166</v>
      </c>
      <c r="T184" s="1200">
        <f t="shared" ref="T184:W216" si="57">G184+P184</f>
        <v>0.3216327990937955</v>
      </c>
      <c r="U184" s="1201">
        <f t="shared" si="57"/>
        <v>20.405513626969139</v>
      </c>
      <c r="V184" s="1201">
        <f t="shared" si="57"/>
        <v>0</v>
      </c>
      <c r="W184" s="1202">
        <f t="shared" si="57"/>
        <v>1.2243308176181482</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1896.1128679221383</v>
      </c>
      <c r="L185" s="1211">
        <f>($L$188-$L$80)/($A$188-$A$80)+L184</f>
        <v>0.1</v>
      </c>
      <c r="M185" s="1211">
        <f t="shared" ref="M185:M216" si="59">1-L185</f>
        <v>0.9</v>
      </c>
      <c r="N185" s="53">
        <f t="shared" ref="N185:O200" si="60">N183</f>
        <v>0</v>
      </c>
      <c r="O185" s="53">
        <f t="shared" si="60"/>
        <v>0</v>
      </c>
      <c r="P185" s="776">
        <f t="shared" si="54"/>
        <v>0.15168902943377108</v>
      </c>
      <c r="Q185" s="519">
        <f t="shared" si="55"/>
        <v>6.8260063245196978</v>
      </c>
      <c r="R185" s="53"/>
      <c r="S185" s="1213">
        <f t="shared" si="56"/>
        <v>0.4095603794711819</v>
      </c>
      <c r="T185" s="1200">
        <f t="shared" si="57"/>
        <v>0.37629786643865482</v>
      </c>
      <c r="U185" s="1201">
        <f t="shared" si="57"/>
        <v>21.746450496986974</v>
      </c>
      <c r="V185" s="1201">
        <f t="shared" si="57"/>
        <v>0</v>
      </c>
      <c r="W185" s="1202">
        <f t="shared" si="57"/>
        <v>1.3047870298192183</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1918.4904391677128</v>
      </c>
      <c r="L186" s="1211">
        <f t="shared" ref="L186:L187" si="62">($L$188-$L$80)/($A$188-$A$80)+L185</f>
        <v>0.1</v>
      </c>
      <c r="M186" s="1211">
        <f t="shared" si="59"/>
        <v>0.9</v>
      </c>
      <c r="N186" s="53">
        <f t="shared" si="60"/>
        <v>0</v>
      </c>
      <c r="O186" s="53">
        <f t="shared" si="60"/>
        <v>0</v>
      </c>
      <c r="P186" s="776">
        <f t="shared" si="54"/>
        <v>0.15347923513341707</v>
      </c>
      <c r="Q186" s="519">
        <f t="shared" si="55"/>
        <v>6.9065655810037665</v>
      </c>
      <c r="R186" s="53"/>
      <c r="S186" s="1213">
        <f t="shared" si="56"/>
        <v>0.41439393486022597</v>
      </c>
      <c r="T186" s="1200">
        <f t="shared" si="57"/>
        <v>0.44900366287315063</v>
      </c>
      <c r="U186" s="1201">
        <f t="shared" si="57"/>
        <v>23.899220176038448</v>
      </c>
      <c r="V186" s="1201">
        <f t="shared" si="57"/>
        <v>0</v>
      </c>
      <c r="W186" s="1202">
        <f t="shared" si="57"/>
        <v>1.4339532105623067</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2263.2771643110218</v>
      </c>
      <c r="L187" s="1211">
        <f t="shared" si="62"/>
        <v>0.1</v>
      </c>
      <c r="M187" s="1211">
        <f t="shared" si="59"/>
        <v>0.9</v>
      </c>
      <c r="N187" s="53">
        <f t="shared" si="60"/>
        <v>0</v>
      </c>
      <c r="O187" s="53">
        <f t="shared" si="60"/>
        <v>0</v>
      </c>
      <c r="P187" s="776">
        <f t="shared" si="54"/>
        <v>0.18106217314488177</v>
      </c>
      <c r="Q187" s="519">
        <f t="shared" si="55"/>
        <v>8.1477977915196789</v>
      </c>
      <c r="R187" s="53"/>
      <c r="S187" s="1213">
        <f t="shared" si="56"/>
        <v>0.48886786749118072</v>
      </c>
      <c r="T187" s="1200">
        <f t="shared" si="57"/>
        <v>0.60089153589678168</v>
      </c>
      <c r="U187" s="1201">
        <f t="shared" si="57"/>
        <v>29.372504463976842</v>
      </c>
      <c r="V187" s="1201">
        <f t="shared" si="57"/>
        <v>0</v>
      </c>
      <c r="W187" s="1202">
        <f t="shared" si="57"/>
        <v>1.7623502678386105</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2456.0029912929672</v>
      </c>
      <c r="L188" s="1211">
        <f>'Recycling - Case 2'!E31</f>
        <v>0.1</v>
      </c>
      <c r="M188" s="1211">
        <f t="shared" si="59"/>
        <v>0.9</v>
      </c>
      <c r="N188" s="53">
        <f t="shared" si="60"/>
        <v>0</v>
      </c>
      <c r="O188" s="53">
        <f t="shared" si="60"/>
        <v>0</v>
      </c>
      <c r="P188" s="776">
        <f t="shared" si="54"/>
        <v>0.19648023930343739</v>
      </c>
      <c r="Q188" s="519">
        <f t="shared" si="55"/>
        <v>8.8416107686546823</v>
      </c>
      <c r="R188" s="53"/>
      <c r="S188" s="1213">
        <f t="shared" si="56"/>
        <v>0.53049664611928082</v>
      </c>
      <c r="T188" s="1200">
        <f t="shared" si="57"/>
        <v>0.71149307655260374</v>
      </c>
      <c r="U188" s="1201">
        <f t="shared" si="57"/>
        <v>32.017188444867166</v>
      </c>
      <c r="V188" s="1201">
        <f t="shared" si="57"/>
        <v>0</v>
      </c>
      <c r="W188" s="1202">
        <f t="shared" si="57"/>
        <v>1.9210313066920299</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2499.4438615150179</v>
      </c>
      <c r="L189" s="1211">
        <f>L188</f>
        <v>0.1</v>
      </c>
      <c r="M189" s="1211">
        <f t="shared" si="59"/>
        <v>0.9</v>
      </c>
      <c r="N189" s="53">
        <f t="shared" si="60"/>
        <v>0</v>
      </c>
      <c r="O189" s="53">
        <f t="shared" si="60"/>
        <v>0</v>
      </c>
      <c r="P189" s="776">
        <f t="shared" si="54"/>
        <v>0.19995550892120148</v>
      </c>
      <c r="Q189" s="519">
        <f t="shared" si="55"/>
        <v>8.9979979014540632</v>
      </c>
      <c r="R189" s="53"/>
      <c r="S189" s="1213">
        <f t="shared" si="56"/>
        <v>0.53987987408724381</v>
      </c>
      <c r="T189" s="1200">
        <f t="shared" si="57"/>
        <v>0.71496834617036786</v>
      </c>
      <c r="U189" s="1201">
        <f t="shared" si="57"/>
        <v>32.173575577666547</v>
      </c>
      <c r="V189" s="1201">
        <f t="shared" si="57"/>
        <v>0</v>
      </c>
      <c r="W189" s="1202">
        <f t="shared" si="57"/>
        <v>1.930414534659993</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2546.0161747281622</v>
      </c>
      <c r="L190" s="1211">
        <f t="shared" ref="L190:L216" si="64">L189</f>
        <v>0.1</v>
      </c>
      <c r="M190" s="1211">
        <f t="shared" si="59"/>
        <v>0.9</v>
      </c>
      <c r="N190" s="53">
        <f t="shared" si="60"/>
        <v>0</v>
      </c>
      <c r="O190" s="53">
        <f t="shared" si="60"/>
        <v>0</v>
      </c>
      <c r="P190" s="776">
        <f t="shared" si="54"/>
        <v>0.20368129397825302</v>
      </c>
      <c r="Q190" s="519">
        <f t="shared" si="55"/>
        <v>9.1656582290213855</v>
      </c>
      <c r="R190" s="53"/>
      <c r="S190" s="1213">
        <f t="shared" si="56"/>
        <v>0.54993949374128304</v>
      </c>
      <c r="T190" s="1200">
        <f t="shared" si="57"/>
        <v>0.71869413122741932</v>
      </c>
      <c r="U190" s="1201">
        <f t="shared" si="57"/>
        <v>32.341235905233873</v>
      </c>
      <c r="V190" s="1201">
        <f t="shared" si="57"/>
        <v>0</v>
      </c>
      <c r="W190" s="1202">
        <f t="shared" si="57"/>
        <v>1.9404741543140323</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2597.2542262069223</v>
      </c>
      <c r="L191" s="1211">
        <f t="shared" si="64"/>
        <v>0.1</v>
      </c>
      <c r="M191" s="1211">
        <f t="shared" si="59"/>
        <v>0.9</v>
      </c>
      <c r="N191" s="53">
        <f t="shared" si="60"/>
        <v>0</v>
      </c>
      <c r="O191" s="53">
        <f t="shared" si="60"/>
        <v>0</v>
      </c>
      <c r="P191" s="776">
        <f t="shared" si="54"/>
        <v>0.20778033809655383</v>
      </c>
      <c r="Q191" s="519">
        <f t="shared" si="55"/>
        <v>9.3501152143449193</v>
      </c>
      <c r="R191" s="53"/>
      <c r="S191" s="1213">
        <f t="shared" si="56"/>
        <v>0.56100691286069526</v>
      </c>
      <c r="T191" s="1200">
        <f t="shared" si="57"/>
        <v>0.72279317534572018</v>
      </c>
      <c r="U191" s="1201">
        <f t="shared" si="57"/>
        <v>32.525692890557401</v>
      </c>
      <c r="V191" s="1201">
        <f t="shared" si="57"/>
        <v>0</v>
      </c>
      <c r="W191" s="1202">
        <f t="shared" si="57"/>
        <v>1.9515415734334445</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2650.1358986825171</v>
      </c>
      <c r="L192" s="1211">
        <f t="shared" si="64"/>
        <v>0.1</v>
      </c>
      <c r="M192" s="1211">
        <f t="shared" si="59"/>
        <v>0.9</v>
      </c>
      <c r="N192" s="53">
        <f t="shared" si="60"/>
        <v>0</v>
      </c>
      <c r="O192" s="53">
        <f t="shared" si="60"/>
        <v>0</v>
      </c>
      <c r="P192" s="776">
        <f t="shared" si="54"/>
        <v>0.21201087189460141</v>
      </c>
      <c r="Q192" s="519">
        <f t="shared" si="55"/>
        <v>9.5404892352570627</v>
      </c>
      <c r="R192" s="53"/>
      <c r="S192" s="1213">
        <f t="shared" si="56"/>
        <v>0.57242935411542373</v>
      </c>
      <c r="T192" s="1200">
        <f t="shared" si="57"/>
        <v>0.72702370914376779</v>
      </c>
      <c r="U192" s="1201">
        <f t="shared" si="57"/>
        <v>32.716066911469547</v>
      </c>
      <c r="V192" s="1201">
        <f t="shared" si="57"/>
        <v>0</v>
      </c>
      <c r="W192" s="1202">
        <f t="shared" si="57"/>
        <v>1.9629640146881728</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2706.340254078752</v>
      </c>
      <c r="L193" s="1211">
        <f t="shared" si="64"/>
        <v>0.1</v>
      </c>
      <c r="M193" s="1211">
        <f t="shared" si="59"/>
        <v>0.9</v>
      </c>
      <c r="N193" s="53">
        <f t="shared" si="60"/>
        <v>0</v>
      </c>
      <c r="O193" s="53">
        <f t="shared" si="60"/>
        <v>0</v>
      </c>
      <c r="P193" s="776">
        <f t="shared" si="54"/>
        <v>0.21650722032630021</v>
      </c>
      <c r="Q193" s="519">
        <f t="shared" si="55"/>
        <v>9.7428249146835082</v>
      </c>
      <c r="R193" s="53"/>
      <c r="S193" s="1213">
        <f t="shared" si="56"/>
        <v>0.5845694948810104</v>
      </c>
      <c r="T193" s="1200">
        <f t="shared" si="57"/>
        <v>0.73152005757546656</v>
      </c>
      <c r="U193" s="1201">
        <f t="shared" si="57"/>
        <v>32.918402590895994</v>
      </c>
      <c r="V193" s="1201">
        <f t="shared" si="57"/>
        <v>0</v>
      </c>
      <c r="W193" s="1202">
        <f t="shared" si="57"/>
        <v>1.9751041554537596</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2766.2591931914562</v>
      </c>
      <c r="L194" s="1211">
        <f t="shared" si="64"/>
        <v>0.1</v>
      </c>
      <c r="M194" s="1211">
        <f t="shared" si="59"/>
        <v>0.9</v>
      </c>
      <c r="N194" s="53">
        <f t="shared" si="60"/>
        <v>0</v>
      </c>
      <c r="O194" s="53">
        <f t="shared" si="60"/>
        <v>0</v>
      </c>
      <c r="P194" s="776">
        <f t="shared" si="54"/>
        <v>0.22130073545531656</v>
      </c>
      <c r="Q194" s="519">
        <f t="shared" si="55"/>
        <v>9.9585330954892441</v>
      </c>
      <c r="R194" s="53"/>
      <c r="S194" s="1213">
        <f t="shared" si="56"/>
        <v>0.5975119857293546</v>
      </c>
      <c r="T194" s="1200">
        <f t="shared" si="57"/>
        <v>0.73631357270448294</v>
      </c>
      <c r="U194" s="1201">
        <f t="shared" si="57"/>
        <v>33.134110771701728</v>
      </c>
      <c r="V194" s="1201">
        <f t="shared" si="57"/>
        <v>0</v>
      </c>
      <c r="W194" s="1202">
        <f t="shared" si="57"/>
        <v>1.9880466463021036</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2833.1408478034955</v>
      </c>
      <c r="L195" s="1211">
        <f t="shared" si="64"/>
        <v>0.1</v>
      </c>
      <c r="M195" s="1211">
        <f t="shared" si="59"/>
        <v>0.9</v>
      </c>
      <c r="N195" s="53">
        <f t="shared" si="60"/>
        <v>0</v>
      </c>
      <c r="O195" s="53">
        <f t="shared" si="60"/>
        <v>0</v>
      </c>
      <c r="P195" s="776">
        <f t="shared" si="54"/>
        <v>0.22665126782427966</v>
      </c>
      <c r="Q195" s="519">
        <f t="shared" si="55"/>
        <v>10.199307052092585</v>
      </c>
      <c r="R195" s="53"/>
      <c r="S195" s="1213">
        <f t="shared" si="56"/>
        <v>0.61195842312555504</v>
      </c>
      <c r="T195" s="1200">
        <f t="shared" si="57"/>
        <v>0.74166410507344604</v>
      </c>
      <c r="U195" s="1201">
        <f t="shared" si="57"/>
        <v>33.374884728305069</v>
      </c>
      <c r="V195" s="1201">
        <f t="shared" si="57"/>
        <v>0</v>
      </c>
      <c r="W195" s="1202">
        <f t="shared" si="57"/>
        <v>2.0024930836983041</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2900.1190631071054</v>
      </c>
      <c r="L196" s="1211">
        <f t="shared" si="64"/>
        <v>0.1</v>
      </c>
      <c r="M196" s="1211">
        <f t="shared" si="59"/>
        <v>0.9</v>
      </c>
      <c r="N196" s="53">
        <f t="shared" si="60"/>
        <v>0</v>
      </c>
      <c r="O196" s="53">
        <f t="shared" si="60"/>
        <v>0</v>
      </c>
      <c r="P196" s="776">
        <f t="shared" si="54"/>
        <v>0.23200952504856848</v>
      </c>
      <c r="Q196" s="519">
        <f t="shared" si="55"/>
        <v>10.440428627185581</v>
      </c>
      <c r="R196" s="53"/>
      <c r="S196" s="1213">
        <f t="shared" si="56"/>
        <v>0.62642571763113475</v>
      </c>
      <c r="T196" s="1200">
        <f t="shared" si="57"/>
        <v>0.74702236229773478</v>
      </c>
      <c r="U196" s="1201">
        <f t="shared" si="57"/>
        <v>33.616006303398066</v>
      </c>
      <c r="V196" s="1201">
        <f t="shared" si="57"/>
        <v>0</v>
      </c>
      <c r="W196" s="1202">
        <f t="shared" si="57"/>
        <v>2.0169603782038839</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2977.1108247850489</v>
      </c>
      <c r="L197" s="1211">
        <f t="shared" si="64"/>
        <v>0.1</v>
      </c>
      <c r="M197" s="1211">
        <f t="shared" si="59"/>
        <v>0.9</v>
      </c>
      <c r="N197" s="53">
        <f t="shared" si="60"/>
        <v>0</v>
      </c>
      <c r="O197" s="53">
        <f t="shared" si="60"/>
        <v>0</v>
      </c>
      <c r="P197" s="776">
        <f t="shared" si="54"/>
        <v>0.23816886598280396</v>
      </c>
      <c r="Q197" s="519">
        <f t="shared" si="55"/>
        <v>10.717598969226175</v>
      </c>
      <c r="R197" s="53"/>
      <c r="S197" s="1213">
        <f t="shared" si="56"/>
        <v>0.64305593815357054</v>
      </c>
      <c r="T197" s="1200">
        <f t="shared" si="57"/>
        <v>0.75318170323197031</v>
      </c>
      <c r="U197" s="1201">
        <f t="shared" si="57"/>
        <v>33.893176645438658</v>
      </c>
      <c r="V197" s="1201">
        <f t="shared" si="57"/>
        <v>0</v>
      </c>
      <c r="W197" s="1202">
        <f t="shared" si="57"/>
        <v>2.0335905987263194</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3057.0638789686905</v>
      </c>
      <c r="L198" s="1211">
        <f t="shared" si="64"/>
        <v>0.1</v>
      </c>
      <c r="M198" s="1211">
        <f t="shared" si="59"/>
        <v>0.9</v>
      </c>
      <c r="N198" s="53">
        <f t="shared" si="60"/>
        <v>0</v>
      </c>
      <c r="O198" s="53">
        <f t="shared" si="60"/>
        <v>0</v>
      </c>
      <c r="P198" s="776">
        <f t="shared" si="54"/>
        <v>0.24456511031749528</v>
      </c>
      <c r="Q198" s="519">
        <f t="shared" si="55"/>
        <v>11.005429964287286</v>
      </c>
      <c r="R198" s="53"/>
      <c r="S198" s="1213">
        <f t="shared" si="56"/>
        <v>0.66032579785723711</v>
      </c>
      <c r="T198" s="1200">
        <f t="shared" si="57"/>
        <v>0.75957794756666164</v>
      </c>
      <c r="U198" s="1201">
        <f t="shared" si="57"/>
        <v>34.181007640499772</v>
      </c>
      <c r="V198" s="1201">
        <f t="shared" si="57"/>
        <v>0</v>
      </c>
      <c r="W198" s="1202">
        <f t="shared" si="57"/>
        <v>2.0508604584299861</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3139.6941234451924</v>
      </c>
      <c r="L199" s="1211">
        <f t="shared" si="64"/>
        <v>0.1</v>
      </c>
      <c r="M199" s="1211">
        <f t="shared" si="59"/>
        <v>0.9</v>
      </c>
      <c r="N199" s="53">
        <f t="shared" si="60"/>
        <v>0</v>
      </c>
      <c r="O199" s="53">
        <f t="shared" si="60"/>
        <v>0</v>
      </c>
      <c r="P199" s="776">
        <f t="shared" si="54"/>
        <v>0.25117552987561542</v>
      </c>
      <c r="Q199" s="519">
        <f t="shared" si="55"/>
        <v>11.302898844402693</v>
      </c>
      <c r="R199" s="53"/>
      <c r="S199" s="1213">
        <f t="shared" si="56"/>
        <v>0.67817393066416154</v>
      </c>
      <c r="T199" s="1200">
        <f t="shared" si="57"/>
        <v>0.76618836712478178</v>
      </c>
      <c r="U199" s="1201">
        <f t="shared" si="57"/>
        <v>34.478476520615175</v>
      </c>
      <c r="V199" s="1201">
        <f t="shared" si="57"/>
        <v>0</v>
      </c>
      <c r="W199" s="1202">
        <f t="shared" si="57"/>
        <v>2.0687085912369105</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3224.6805597313769</v>
      </c>
      <c r="L200" s="1211">
        <f t="shared" si="64"/>
        <v>0.1</v>
      </c>
      <c r="M200" s="1211">
        <f t="shared" si="59"/>
        <v>0.9</v>
      </c>
      <c r="N200" s="53">
        <f t="shared" si="60"/>
        <v>0</v>
      </c>
      <c r="O200" s="53">
        <f t="shared" si="60"/>
        <v>0</v>
      </c>
      <c r="P200" s="776">
        <f t="shared" si="54"/>
        <v>0.25797444477851017</v>
      </c>
      <c r="Q200" s="519">
        <f t="shared" si="55"/>
        <v>11.608850015032957</v>
      </c>
      <c r="R200" s="53"/>
      <c r="S200" s="1213">
        <f t="shared" si="56"/>
        <v>0.6965310009019775</v>
      </c>
      <c r="T200" s="1200">
        <f t="shared" si="57"/>
        <v>0.77298728202767653</v>
      </c>
      <c r="U200" s="1201">
        <f t="shared" si="57"/>
        <v>34.78442769124544</v>
      </c>
      <c r="V200" s="1201">
        <f t="shared" si="57"/>
        <v>0</v>
      </c>
      <c r="W200" s="1202">
        <f t="shared" si="57"/>
        <v>2.0870656614747265</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3304.8374198390679</v>
      </c>
      <c r="L201" s="1211">
        <f t="shared" si="64"/>
        <v>0.1</v>
      </c>
      <c r="M201" s="1211">
        <f t="shared" si="59"/>
        <v>0.9</v>
      </c>
      <c r="N201" s="53">
        <f t="shared" ref="N201:O216" si="65">N199</f>
        <v>0</v>
      </c>
      <c r="O201" s="53">
        <f t="shared" si="65"/>
        <v>0</v>
      </c>
      <c r="P201" s="776">
        <f t="shared" si="54"/>
        <v>0.26438699358712547</v>
      </c>
      <c r="Q201" s="519">
        <f t="shared" si="55"/>
        <v>11.897414711420645</v>
      </c>
      <c r="R201" s="53"/>
      <c r="S201" s="1213">
        <f t="shared" si="56"/>
        <v>0.7138448826852386</v>
      </c>
      <c r="T201" s="1200">
        <f t="shared" si="57"/>
        <v>0.77939983083629183</v>
      </c>
      <c r="U201" s="1201">
        <f t="shared" si="57"/>
        <v>35.072992387633128</v>
      </c>
      <c r="V201" s="1201">
        <f t="shared" si="57"/>
        <v>0</v>
      </c>
      <c r="W201" s="1202">
        <f t="shared" si="57"/>
        <v>2.1043795432579877</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3388.2658930553844</v>
      </c>
      <c r="L202" s="1211">
        <f t="shared" si="64"/>
        <v>0.1</v>
      </c>
      <c r="M202" s="1211">
        <f t="shared" si="59"/>
        <v>0.9</v>
      </c>
      <c r="N202" s="53">
        <f t="shared" si="65"/>
        <v>0</v>
      </c>
      <c r="O202" s="53">
        <f t="shared" si="65"/>
        <v>0</v>
      </c>
      <c r="P202" s="776">
        <f t="shared" si="54"/>
        <v>0.27106127144443082</v>
      </c>
      <c r="Q202" s="519">
        <f t="shared" si="55"/>
        <v>12.197757214999385</v>
      </c>
      <c r="R202" s="53"/>
      <c r="S202" s="1213">
        <f t="shared" si="56"/>
        <v>0.73186543289996298</v>
      </c>
      <c r="T202" s="1200">
        <f t="shared" si="57"/>
        <v>0.78607410869359717</v>
      </c>
      <c r="U202" s="1201">
        <f t="shared" si="57"/>
        <v>35.373334891211869</v>
      </c>
      <c r="V202" s="1201">
        <f t="shared" si="57"/>
        <v>0</v>
      </c>
      <c r="W202" s="1202">
        <f t="shared" si="57"/>
        <v>2.1224000934727121</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3477.4816999935711</v>
      </c>
      <c r="L203" s="1211">
        <f t="shared" si="64"/>
        <v>0.1</v>
      </c>
      <c r="M203" s="1211">
        <f t="shared" si="59"/>
        <v>0.9</v>
      </c>
      <c r="N203" s="53">
        <f t="shared" si="65"/>
        <v>0</v>
      </c>
      <c r="O203" s="53">
        <f t="shared" si="65"/>
        <v>0</v>
      </c>
      <c r="P203" s="776">
        <f t="shared" si="54"/>
        <v>0.27819853599948574</v>
      </c>
      <c r="Q203" s="519">
        <f t="shared" si="55"/>
        <v>12.518934119976857</v>
      </c>
      <c r="R203" s="53"/>
      <c r="S203" s="1213">
        <f t="shared" si="56"/>
        <v>0.75113604719861127</v>
      </c>
      <c r="T203" s="1200">
        <f t="shared" si="57"/>
        <v>0.7932113732486521</v>
      </c>
      <c r="U203" s="1201">
        <f t="shared" si="57"/>
        <v>35.694511796189339</v>
      </c>
      <c r="V203" s="1201">
        <f t="shared" si="57"/>
        <v>0</v>
      </c>
      <c r="W203" s="1202">
        <f t="shared" si="57"/>
        <v>2.1416707077713601</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3570.8981256104553</v>
      </c>
      <c r="L204" s="1211">
        <f t="shared" si="64"/>
        <v>0.1</v>
      </c>
      <c r="M204" s="1211">
        <f t="shared" si="59"/>
        <v>0.9</v>
      </c>
      <c r="N204" s="53">
        <f t="shared" si="65"/>
        <v>0</v>
      </c>
      <c r="O204" s="53">
        <f t="shared" si="65"/>
        <v>0</v>
      </c>
      <c r="P204" s="776">
        <f t="shared" si="54"/>
        <v>0.28567185004883644</v>
      </c>
      <c r="Q204" s="519">
        <f t="shared" si="55"/>
        <v>12.855233252197639</v>
      </c>
      <c r="R204" s="53"/>
      <c r="S204" s="1213">
        <f t="shared" si="56"/>
        <v>0.77131399513185828</v>
      </c>
      <c r="T204" s="1200">
        <f t="shared" si="57"/>
        <v>0.8006846872980028</v>
      </c>
      <c r="U204" s="1201">
        <f t="shared" si="57"/>
        <v>36.030810928410119</v>
      </c>
      <c r="V204" s="1201">
        <f t="shared" si="57"/>
        <v>0</v>
      </c>
      <c r="W204" s="1202">
        <f t="shared" si="57"/>
        <v>2.1618486557046075</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3663.1844027776374</v>
      </c>
      <c r="L205" s="1211">
        <f t="shared" si="64"/>
        <v>0.1</v>
      </c>
      <c r="M205" s="1211">
        <f t="shared" si="59"/>
        <v>0.9</v>
      </c>
      <c r="N205" s="53">
        <f t="shared" si="65"/>
        <v>0</v>
      </c>
      <c r="O205" s="53">
        <f t="shared" si="65"/>
        <v>0</v>
      </c>
      <c r="P205" s="776">
        <f t="shared" si="54"/>
        <v>0.29305475222221106</v>
      </c>
      <c r="Q205" s="519">
        <f t="shared" si="55"/>
        <v>13.187463849999494</v>
      </c>
      <c r="R205" s="53"/>
      <c r="S205" s="1213">
        <f t="shared" si="56"/>
        <v>0.79124783099996965</v>
      </c>
      <c r="T205" s="1200">
        <f t="shared" si="57"/>
        <v>0.80806758947137736</v>
      </c>
      <c r="U205" s="1201">
        <f t="shared" si="57"/>
        <v>36.36304152621198</v>
      </c>
      <c r="V205" s="1201">
        <f t="shared" si="57"/>
        <v>0</v>
      </c>
      <c r="W205" s="1202">
        <f t="shared" si="57"/>
        <v>2.1817824915727186</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3757.3205700711787</v>
      </c>
      <c r="L206" s="1211">
        <f t="shared" si="64"/>
        <v>0.1</v>
      </c>
      <c r="M206" s="1211">
        <f t="shared" si="59"/>
        <v>0.9</v>
      </c>
      <c r="N206" s="53">
        <f t="shared" si="65"/>
        <v>0</v>
      </c>
      <c r="O206" s="53">
        <f t="shared" si="65"/>
        <v>0</v>
      </c>
      <c r="P206" s="776">
        <f t="shared" si="54"/>
        <v>0.30058564560569434</v>
      </c>
      <c r="Q206" s="519">
        <f t="shared" si="55"/>
        <v>13.526354052256243</v>
      </c>
      <c r="R206" s="53"/>
      <c r="S206" s="1213">
        <f t="shared" si="56"/>
        <v>0.81158124313537461</v>
      </c>
      <c r="T206" s="1200">
        <f t="shared" si="57"/>
        <v>0.8155984828548607</v>
      </c>
      <c r="U206" s="1201">
        <f t="shared" si="57"/>
        <v>36.701931728468729</v>
      </c>
      <c r="V206" s="1201">
        <f t="shared" si="57"/>
        <v>0</v>
      </c>
      <c r="W206" s="1202">
        <f t="shared" si="57"/>
        <v>2.2021159037081235</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3854.8394289695575</v>
      </c>
      <c r="L207" s="1211">
        <f t="shared" si="64"/>
        <v>0.1</v>
      </c>
      <c r="M207" s="1211">
        <f t="shared" si="59"/>
        <v>0.9</v>
      </c>
      <c r="N207" s="53">
        <f t="shared" si="65"/>
        <v>0</v>
      </c>
      <c r="O207" s="53">
        <f t="shared" si="65"/>
        <v>0</v>
      </c>
      <c r="P207" s="776">
        <f t="shared" si="54"/>
        <v>0.30838715431756464</v>
      </c>
      <c r="Q207" s="519">
        <f t="shared" si="55"/>
        <v>13.877421944290408</v>
      </c>
      <c r="R207" s="53"/>
      <c r="S207" s="1213">
        <f t="shared" si="56"/>
        <v>0.83264531665742436</v>
      </c>
      <c r="T207" s="1200">
        <f t="shared" si="57"/>
        <v>0.82339999156673094</v>
      </c>
      <c r="U207" s="1201">
        <f t="shared" si="57"/>
        <v>37.052999620502888</v>
      </c>
      <c r="V207" s="1201">
        <f t="shared" si="57"/>
        <v>0</v>
      </c>
      <c r="W207" s="1202">
        <f t="shared" si="57"/>
        <v>2.2231799772301732</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3957.1719651903718</v>
      </c>
      <c r="L208" s="1211">
        <f t="shared" si="64"/>
        <v>0.1</v>
      </c>
      <c r="M208" s="1211">
        <f t="shared" si="59"/>
        <v>0.9</v>
      </c>
      <c r="N208" s="53">
        <f t="shared" si="65"/>
        <v>0</v>
      </c>
      <c r="O208" s="53">
        <f t="shared" si="65"/>
        <v>0</v>
      </c>
      <c r="P208" s="776">
        <f t="shared" si="54"/>
        <v>0.31657375721522985</v>
      </c>
      <c r="Q208" s="519">
        <f t="shared" si="55"/>
        <v>14.245819074685338</v>
      </c>
      <c r="R208" s="53"/>
      <c r="S208" s="1213">
        <f t="shared" si="56"/>
        <v>0.85474914448112027</v>
      </c>
      <c r="T208" s="1200">
        <f t="shared" si="57"/>
        <v>0.8315865944643962</v>
      </c>
      <c r="U208" s="1201">
        <f t="shared" si="57"/>
        <v>37.42139675089782</v>
      </c>
      <c r="V208" s="1201">
        <f t="shared" si="57"/>
        <v>0</v>
      </c>
      <c r="W208" s="1202">
        <f t="shared" si="57"/>
        <v>2.2452838050538695</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4065.4111322371223</v>
      </c>
      <c r="L209" s="1211">
        <f t="shared" si="64"/>
        <v>0.1</v>
      </c>
      <c r="M209" s="1211">
        <f t="shared" si="59"/>
        <v>0.9</v>
      </c>
      <c r="N209" s="53">
        <f t="shared" si="65"/>
        <v>0</v>
      </c>
      <c r="O209" s="53">
        <f t="shared" si="65"/>
        <v>0</v>
      </c>
      <c r="P209" s="776">
        <f t="shared" si="54"/>
        <v>0.32523289057896981</v>
      </c>
      <c r="Q209" s="519">
        <f t="shared" si="55"/>
        <v>14.635480076053639</v>
      </c>
      <c r="R209" s="53"/>
      <c r="S209" s="1213">
        <f t="shared" si="56"/>
        <v>0.8781288045632184</v>
      </c>
      <c r="T209" s="1200">
        <f t="shared" si="57"/>
        <v>0.84024572782813611</v>
      </c>
      <c r="U209" s="1201">
        <f t="shared" si="57"/>
        <v>37.811057752266123</v>
      </c>
      <c r="V209" s="1201">
        <f t="shared" si="57"/>
        <v>0</v>
      </c>
      <c r="W209" s="1202">
        <f t="shared" si="57"/>
        <v>2.2686634651359676</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4179.2246442763708</v>
      </c>
      <c r="L210" s="1211">
        <f t="shared" si="64"/>
        <v>0.1</v>
      </c>
      <c r="M210" s="1211">
        <f t="shared" si="59"/>
        <v>0.9</v>
      </c>
      <c r="N210" s="53">
        <f t="shared" si="65"/>
        <v>0</v>
      </c>
      <c r="O210" s="53">
        <f t="shared" si="65"/>
        <v>0</v>
      </c>
      <c r="P210" s="776">
        <f t="shared" si="54"/>
        <v>0.33433797154210976</v>
      </c>
      <c r="Q210" s="519">
        <f t="shared" si="55"/>
        <v>15.045208719394935</v>
      </c>
      <c r="R210" s="53"/>
      <c r="S210" s="1213">
        <f t="shared" si="56"/>
        <v>0.9027125231636961</v>
      </c>
      <c r="T210" s="1200">
        <f t="shared" si="57"/>
        <v>0.84935080879127611</v>
      </c>
      <c r="U210" s="1201">
        <f t="shared" si="57"/>
        <v>38.220786395607419</v>
      </c>
      <c r="V210" s="1201">
        <f t="shared" si="57"/>
        <v>0</v>
      </c>
      <c r="W210" s="1202">
        <f t="shared" si="57"/>
        <v>2.2932471837364452</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4300.8842516652903</v>
      </c>
      <c r="L211" s="1211">
        <f t="shared" si="64"/>
        <v>0.1</v>
      </c>
      <c r="M211" s="1211">
        <f t="shared" si="59"/>
        <v>0.9</v>
      </c>
      <c r="N211" s="53">
        <f t="shared" si="65"/>
        <v>0</v>
      </c>
      <c r="O211" s="53">
        <f t="shared" si="65"/>
        <v>0</v>
      </c>
      <c r="P211" s="776">
        <f t="shared" si="54"/>
        <v>0.34407074013322331</v>
      </c>
      <c r="Q211" s="519">
        <f t="shared" si="55"/>
        <v>15.483183305995047</v>
      </c>
      <c r="R211" s="53"/>
      <c r="S211" s="1213">
        <f t="shared" si="56"/>
        <v>0.92899099835970267</v>
      </c>
      <c r="T211" s="1200">
        <f t="shared" si="57"/>
        <v>0.85908357738238972</v>
      </c>
      <c r="U211" s="1201">
        <f t="shared" si="57"/>
        <v>38.658760982207532</v>
      </c>
      <c r="V211" s="1201">
        <f t="shared" si="57"/>
        <v>0</v>
      </c>
      <c r="W211" s="1202">
        <f t="shared" si="57"/>
        <v>2.3195256589324518</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4429.0494038884372</v>
      </c>
      <c r="L212" s="1211">
        <f t="shared" si="64"/>
        <v>0.1</v>
      </c>
      <c r="M212" s="1211">
        <f t="shared" si="59"/>
        <v>0.9</v>
      </c>
      <c r="N212" s="53">
        <f t="shared" si="65"/>
        <v>0</v>
      </c>
      <c r="O212" s="53">
        <f t="shared" si="65"/>
        <v>0</v>
      </c>
      <c r="P212" s="776">
        <f t="shared" si="54"/>
        <v>0.35432395231107505</v>
      </c>
      <c r="Q212" s="519">
        <f t="shared" si="55"/>
        <v>15.944577853998375</v>
      </c>
      <c r="R212" s="53"/>
      <c r="S212" s="1213">
        <f t="shared" si="56"/>
        <v>0.95667467123990246</v>
      </c>
      <c r="T212" s="1200">
        <f t="shared" si="57"/>
        <v>0.86933678956024141</v>
      </c>
      <c r="U212" s="1201">
        <f t="shared" si="57"/>
        <v>39.120155530210859</v>
      </c>
      <c r="V212" s="1201">
        <f t="shared" si="57"/>
        <v>0</v>
      </c>
      <c r="W212" s="1202">
        <f t="shared" si="57"/>
        <v>2.3472093318126515</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4563.0515055795049</v>
      </c>
      <c r="L213" s="1211">
        <f t="shared" si="64"/>
        <v>0.1</v>
      </c>
      <c r="M213" s="1211">
        <f t="shared" si="59"/>
        <v>0.9</v>
      </c>
      <c r="N213" s="53">
        <f t="shared" si="65"/>
        <v>0</v>
      </c>
      <c r="O213" s="53">
        <f t="shared" si="65"/>
        <v>0</v>
      </c>
      <c r="P213" s="776">
        <f t="shared" si="54"/>
        <v>0.36504412044636048</v>
      </c>
      <c r="Q213" s="519">
        <f t="shared" si="55"/>
        <v>16.426985420086218</v>
      </c>
      <c r="R213" s="53"/>
      <c r="S213" s="1213">
        <f t="shared" si="56"/>
        <v>0.98561912520517303</v>
      </c>
      <c r="T213" s="1200">
        <f t="shared" si="57"/>
        <v>0.88005695769552683</v>
      </c>
      <c r="U213" s="1201">
        <f t="shared" si="57"/>
        <v>39.602563096298702</v>
      </c>
      <c r="V213" s="1201">
        <f t="shared" si="57"/>
        <v>0</v>
      </c>
      <c r="W213" s="1202">
        <f t="shared" si="57"/>
        <v>2.3761537857779222</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4697.3262811853629</v>
      </c>
      <c r="L214" s="1211">
        <f t="shared" si="64"/>
        <v>0.1</v>
      </c>
      <c r="M214" s="1211">
        <f t="shared" si="59"/>
        <v>0.9</v>
      </c>
      <c r="N214" s="53">
        <f t="shared" si="65"/>
        <v>0</v>
      </c>
      <c r="O214" s="53">
        <f t="shared" si="65"/>
        <v>0</v>
      </c>
      <c r="P214" s="776">
        <f t="shared" si="54"/>
        <v>0.37578610249482908</v>
      </c>
      <c r="Q214" s="519">
        <f t="shared" si="55"/>
        <v>16.910374612267308</v>
      </c>
      <c r="R214" s="53"/>
      <c r="S214" s="1213">
        <f t="shared" si="56"/>
        <v>1.0146224767360383</v>
      </c>
      <c r="T214" s="1200">
        <f t="shared" si="57"/>
        <v>0.89079893974399549</v>
      </c>
      <c r="U214" s="1201">
        <f t="shared" si="57"/>
        <v>40.085952288479788</v>
      </c>
      <c r="V214" s="1201">
        <f t="shared" si="57"/>
        <v>0</v>
      </c>
      <c r="W214" s="1202">
        <f t="shared" si="57"/>
        <v>2.4051571373087874</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4837.9956617458229</v>
      </c>
      <c r="L215" s="1211">
        <f t="shared" si="64"/>
        <v>0.1</v>
      </c>
      <c r="M215" s="1211">
        <f t="shared" si="59"/>
        <v>0.9</v>
      </c>
      <c r="N215" s="53">
        <f t="shared" si="65"/>
        <v>0</v>
      </c>
      <c r="O215" s="53">
        <f t="shared" si="65"/>
        <v>0</v>
      </c>
      <c r="P215" s="776">
        <f t="shared" si="54"/>
        <v>0.38703965293966591</v>
      </c>
      <c r="Q215" s="519">
        <f t="shared" si="55"/>
        <v>17.416784382284966</v>
      </c>
      <c r="R215" s="53"/>
      <c r="S215" s="1213">
        <f t="shared" si="56"/>
        <v>1.0450070629370978</v>
      </c>
      <c r="T215" s="1200">
        <f t="shared" si="57"/>
        <v>0.90205249018883227</v>
      </c>
      <c r="U215" s="1201">
        <f t="shared" si="57"/>
        <v>40.59236205849745</v>
      </c>
      <c r="V215" s="1201">
        <f t="shared" si="57"/>
        <v>0</v>
      </c>
      <c r="W215" s="1202">
        <f t="shared" si="57"/>
        <v>2.4355417235098469</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4986.5586609286947</v>
      </c>
      <c r="L216" s="578">
        <f t="shared" si="64"/>
        <v>0.1</v>
      </c>
      <c r="M216" s="578">
        <f t="shared" si="59"/>
        <v>0.9</v>
      </c>
      <c r="N216" s="1214">
        <f t="shared" si="65"/>
        <v>0</v>
      </c>
      <c r="O216" s="1214">
        <f t="shared" si="65"/>
        <v>0</v>
      </c>
      <c r="P216" s="1215">
        <f t="shared" si="54"/>
        <v>0.39892469287429566</v>
      </c>
      <c r="Q216" s="1146">
        <f t="shared" si="55"/>
        <v>17.951611179343303</v>
      </c>
      <c r="R216" s="1214"/>
      <c r="S216" s="1216">
        <f t="shared" si="56"/>
        <v>1.077096670760598</v>
      </c>
      <c r="T216" s="1217">
        <f t="shared" si="57"/>
        <v>0.91393753012346202</v>
      </c>
      <c r="U216" s="1218">
        <f t="shared" si="57"/>
        <v>41.127188855555787</v>
      </c>
      <c r="V216" s="1218">
        <f t="shared" si="57"/>
        <v>0</v>
      </c>
      <c r="W216" s="1219">
        <f t="shared" si="57"/>
        <v>2.4676313313333473</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1795.8958632668132</v>
      </c>
      <c r="L218" s="1211">
        <f>($L$222-$L$80)/($A$222-$A$80)+L80</f>
        <v>0.18</v>
      </c>
      <c r="M218" s="1211">
        <f>($M$222-$M$80)/($A$222-$A$80)+M80</f>
        <v>0.82000000000000006</v>
      </c>
      <c r="N218" s="53">
        <f t="shared" ref="N218:O233" si="66">N80</f>
        <v>0</v>
      </c>
      <c r="O218" s="53">
        <f t="shared" si="66"/>
        <v>0</v>
      </c>
      <c r="P218" s="776">
        <f t="shared" ref="P218:P250" si="67">L218*$D$5*K218/1000-N218</f>
        <v>0.25860900431042111</v>
      </c>
      <c r="Q218" s="519">
        <f t="shared" ref="Q218:Q250" si="68">M218*$D$4*K218/1000-O218</f>
        <v>5.8905384315151474</v>
      </c>
      <c r="R218" s="53"/>
      <c r="S218" s="1213">
        <f t="shared" ref="S218:S250" si="69">M218*$D$7*K218/1000</f>
        <v>0.35343230589090885</v>
      </c>
      <c r="T218" s="1200">
        <f t="shared" ref="T218:W250" si="70">G218+P218</f>
        <v>0.67385164105280537</v>
      </c>
      <c r="U218" s="1201">
        <f t="shared" si="70"/>
        <v>18.644419417174092</v>
      </c>
      <c r="V218" s="1201">
        <f t="shared" si="70"/>
        <v>0</v>
      </c>
      <c r="W218" s="1202">
        <f t="shared" si="70"/>
        <v>1.1186651650304453</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1896.1128679221383</v>
      </c>
      <c r="L219" s="1211">
        <f>($L$222-$L$80)/($A$222-$A$80)+L218</f>
        <v>0.26</v>
      </c>
      <c r="M219" s="1211">
        <f>($M$222-$M$80)/($A$222-$A$80)+M218</f>
        <v>0.7400000000000001</v>
      </c>
      <c r="N219" s="53">
        <f t="shared" si="66"/>
        <v>0</v>
      </c>
      <c r="O219" s="53">
        <f t="shared" si="66"/>
        <v>0</v>
      </c>
      <c r="P219" s="776">
        <f t="shared" si="67"/>
        <v>0.39439147652780482</v>
      </c>
      <c r="Q219" s="519">
        <f t="shared" si="68"/>
        <v>5.6124940890495303</v>
      </c>
      <c r="R219" s="53"/>
      <c r="S219" s="1213">
        <f t="shared" si="69"/>
        <v>0.3367496453429718</v>
      </c>
      <c r="T219" s="1200">
        <f t="shared" si="70"/>
        <v>1.1323919409724228</v>
      </c>
      <c r="U219" s="1201">
        <f t="shared" si="70"/>
        <v>17.965980124318136</v>
      </c>
      <c r="V219" s="1201">
        <f t="shared" si="70"/>
        <v>0</v>
      </c>
      <c r="W219" s="1202">
        <f t="shared" si="70"/>
        <v>1.077958807459088</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1918.4904391677128</v>
      </c>
      <c r="L220" s="1211">
        <f>($L$222-$L$80)/($A$222-$A$80)+L219</f>
        <v>0.34</v>
      </c>
      <c r="M220" s="1211">
        <f>($M$222-$M$80)/($A$222-$A$80)+M219</f>
        <v>0.66000000000000014</v>
      </c>
      <c r="N220" s="53">
        <f t="shared" si="66"/>
        <v>0</v>
      </c>
      <c r="O220" s="53">
        <f t="shared" si="66"/>
        <v>0</v>
      </c>
      <c r="P220" s="776">
        <f t="shared" si="67"/>
        <v>0.52182939945361795</v>
      </c>
      <c r="Q220" s="519">
        <f t="shared" si="68"/>
        <v>5.064814759402763</v>
      </c>
      <c r="R220" s="53"/>
      <c r="S220" s="1213">
        <f t="shared" si="69"/>
        <v>0.30388888556416577</v>
      </c>
      <c r="T220" s="1200">
        <f t="shared" si="70"/>
        <v>1.7039271104125522</v>
      </c>
      <c r="U220" s="1201">
        <f t="shared" si="70"/>
        <v>17.62460293834144</v>
      </c>
      <c r="V220" s="1201">
        <f t="shared" si="70"/>
        <v>0</v>
      </c>
      <c r="W220" s="1202">
        <f t="shared" si="70"/>
        <v>1.0574761763004863</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2263.2771643110218</v>
      </c>
      <c r="L221" s="1211">
        <f>($L$222-$L$80)/($A$222-$A$80)+L220</f>
        <v>0.42000000000000004</v>
      </c>
      <c r="M221" s="1211">
        <f>($M$222-$M$80)/($A$222-$A$80)+M220</f>
        <v>0.58000000000000018</v>
      </c>
      <c r="N221" s="53">
        <f t="shared" si="66"/>
        <v>0</v>
      </c>
      <c r="O221" s="53">
        <f t="shared" si="66"/>
        <v>0</v>
      </c>
      <c r="P221" s="776">
        <f t="shared" si="67"/>
        <v>0.76046112720850356</v>
      </c>
      <c r="Q221" s="519">
        <f t="shared" si="68"/>
        <v>5.2508030212015715</v>
      </c>
      <c r="R221" s="53"/>
      <c r="S221" s="1213">
        <f t="shared" si="69"/>
        <v>0.31504818127209433</v>
      </c>
      <c r="T221" s="1200">
        <f t="shared" si="70"/>
        <v>2.6730171130782701</v>
      </c>
      <c r="U221" s="1201">
        <f t="shared" si="70"/>
        <v>19.011876578069401</v>
      </c>
      <c r="V221" s="1201">
        <f t="shared" si="70"/>
        <v>0</v>
      </c>
      <c r="W221" s="1202">
        <f t="shared" si="70"/>
        <v>1.1407125946841641</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2456.0029912929672</v>
      </c>
      <c r="L222" s="1211">
        <f>'Recycling - Case 3'!G31</f>
        <v>0.5</v>
      </c>
      <c r="M222" s="1211">
        <f>'Recycling - Case 3'!H31</f>
        <v>0.5</v>
      </c>
      <c r="N222" s="53">
        <f t="shared" si="66"/>
        <v>0</v>
      </c>
      <c r="O222" s="53">
        <f t="shared" si="66"/>
        <v>0</v>
      </c>
      <c r="P222" s="776">
        <f t="shared" si="67"/>
        <v>0.98240119651718694</v>
      </c>
      <c r="Q222" s="519">
        <f t="shared" si="68"/>
        <v>4.9120059825859341</v>
      </c>
      <c r="R222" s="53"/>
      <c r="S222" s="1213">
        <f t="shared" si="69"/>
        <v>0.29472035895515603</v>
      </c>
      <c r="T222" s="1200">
        <f t="shared" si="70"/>
        <v>3.5574653827630187</v>
      </c>
      <c r="U222" s="1201">
        <f t="shared" si="70"/>
        <v>17.787326913815093</v>
      </c>
      <c r="V222" s="1201">
        <f t="shared" si="70"/>
        <v>0</v>
      </c>
      <c r="W222" s="1202">
        <f t="shared" si="70"/>
        <v>1.0672396148289054</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2499.4438615150179</v>
      </c>
      <c r="L223" s="1211">
        <f>L222</f>
        <v>0.5</v>
      </c>
      <c r="M223" s="1211">
        <f>M222</f>
        <v>0.5</v>
      </c>
      <c r="N223" s="53">
        <f t="shared" si="66"/>
        <v>0</v>
      </c>
      <c r="O223" s="53">
        <f t="shared" si="66"/>
        <v>0</v>
      </c>
      <c r="P223" s="776">
        <f t="shared" si="67"/>
        <v>0.99977754460600732</v>
      </c>
      <c r="Q223" s="519">
        <f t="shared" si="68"/>
        <v>4.9988877230300357</v>
      </c>
      <c r="R223" s="53"/>
      <c r="S223" s="1213">
        <f t="shared" si="69"/>
        <v>0.29993326338180215</v>
      </c>
      <c r="T223" s="1200">
        <f t="shared" si="70"/>
        <v>3.5748417308518392</v>
      </c>
      <c r="U223" s="1201">
        <f t="shared" si="70"/>
        <v>17.874208654259192</v>
      </c>
      <c r="V223" s="1201">
        <f t="shared" si="70"/>
        <v>0</v>
      </c>
      <c r="W223" s="1202">
        <f t="shared" si="70"/>
        <v>1.0724525192555516</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2546.0161747281622</v>
      </c>
      <c r="L224" s="1211">
        <f t="shared" ref="L224:M239" si="76">L223</f>
        <v>0.5</v>
      </c>
      <c r="M224" s="1211">
        <f t="shared" si="76"/>
        <v>0.5</v>
      </c>
      <c r="N224" s="53">
        <f t="shared" si="66"/>
        <v>0</v>
      </c>
      <c r="O224" s="53">
        <f t="shared" si="66"/>
        <v>0</v>
      </c>
      <c r="P224" s="776">
        <f t="shared" si="67"/>
        <v>1.0184064698912649</v>
      </c>
      <c r="Q224" s="519">
        <f t="shared" si="68"/>
        <v>5.0920323494563249</v>
      </c>
      <c r="R224" s="53"/>
      <c r="S224" s="1213">
        <f t="shared" si="69"/>
        <v>0.30552194096737945</v>
      </c>
      <c r="T224" s="1200">
        <f t="shared" si="70"/>
        <v>3.5934706561370966</v>
      </c>
      <c r="U224" s="1201">
        <f t="shared" si="70"/>
        <v>17.967353280685483</v>
      </c>
      <c r="V224" s="1201">
        <f t="shared" si="70"/>
        <v>0</v>
      </c>
      <c r="W224" s="1202">
        <f t="shared" si="70"/>
        <v>1.078041196841129</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2597.2542262069223</v>
      </c>
      <c r="L225" s="1211">
        <f t="shared" si="76"/>
        <v>0.5</v>
      </c>
      <c r="M225" s="1211">
        <f t="shared" si="76"/>
        <v>0.5</v>
      </c>
      <c r="N225" s="53">
        <f t="shared" si="66"/>
        <v>0</v>
      </c>
      <c r="O225" s="53">
        <f t="shared" si="66"/>
        <v>0</v>
      </c>
      <c r="P225" s="776">
        <f t="shared" si="67"/>
        <v>1.038901690482769</v>
      </c>
      <c r="Q225" s="519">
        <f t="shared" si="68"/>
        <v>5.194508452413845</v>
      </c>
      <c r="R225" s="53"/>
      <c r="S225" s="1213">
        <f t="shared" si="69"/>
        <v>0.31167050714483063</v>
      </c>
      <c r="T225" s="1200">
        <f t="shared" si="70"/>
        <v>3.6139658767286011</v>
      </c>
      <c r="U225" s="1201">
        <f t="shared" si="70"/>
        <v>18.069829383643004</v>
      </c>
      <c r="V225" s="1201">
        <f t="shared" si="70"/>
        <v>0</v>
      </c>
      <c r="W225" s="1202">
        <f t="shared" si="70"/>
        <v>1.0841897630185802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2650.1358986825171</v>
      </c>
      <c r="L226" s="1211">
        <f t="shared" si="76"/>
        <v>0.5</v>
      </c>
      <c r="M226" s="1211">
        <f t="shared" si="76"/>
        <v>0.5</v>
      </c>
      <c r="N226" s="53">
        <f t="shared" si="66"/>
        <v>0</v>
      </c>
      <c r="O226" s="53">
        <f t="shared" si="66"/>
        <v>0</v>
      </c>
      <c r="P226" s="776">
        <f t="shared" si="67"/>
        <v>1.0600543594730067</v>
      </c>
      <c r="Q226" s="519">
        <f t="shared" si="68"/>
        <v>5.300271797365034</v>
      </c>
      <c r="R226" s="53"/>
      <c r="S226" s="1213">
        <f t="shared" si="69"/>
        <v>0.31801630784190205</v>
      </c>
      <c r="T226" s="1200">
        <f t="shared" si="70"/>
        <v>3.6351185457188384</v>
      </c>
      <c r="U226" s="1201">
        <f t="shared" si="70"/>
        <v>18.175592728594193</v>
      </c>
      <c r="V226" s="1201">
        <f t="shared" si="70"/>
        <v>0</v>
      </c>
      <c r="W226" s="1202">
        <f t="shared" si="70"/>
        <v>1.0905355637156515</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2706.340254078752</v>
      </c>
      <c r="L227" s="1211">
        <f t="shared" si="76"/>
        <v>0.5</v>
      </c>
      <c r="M227" s="1211">
        <f t="shared" si="76"/>
        <v>0.5</v>
      </c>
      <c r="N227" s="53">
        <f t="shared" si="66"/>
        <v>0</v>
      </c>
      <c r="O227" s="53">
        <f t="shared" si="66"/>
        <v>0</v>
      </c>
      <c r="P227" s="776">
        <f t="shared" si="67"/>
        <v>1.0825361016315007</v>
      </c>
      <c r="Q227" s="519">
        <f t="shared" si="68"/>
        <v>5.4126805081575036</v>
      </c>
      <c r="R227" s="53"/>
      <c r="S227" s="1213">
        <f t="shared" si="69"/>
        <v>0.3247608304894502</v>
      </c>
      <c r="T227" s="1200">
        <f t="shared" si="70"/>
        <v>3.6576002878773326</v>
      </c>
      <c r="U227" s="1201">
        <f t="shared" si="70"/>
        <v>18.288001439386662</v>
      </c>
      <c r="V227" s="1201">
        <f t="shared" si="70"/>
        <v>0</v>
      </c>
      <c r="W227" s="1202">
        <f t="shared" si="70"/>
        <v>1.0972800863631997</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2766.2591931914562</v>
      </c>
      <c r="L228" s="1211">
        <f t="shared" si="76"/>
        <v>0.5</v>
      </c>
      <c r="M228" s="1211">
        <f t="shared" si="76"/>
        <v>0.5</v>
      </c>
      <c r="N228" s="53">
        <f t="shared" si="66"/>
        <v>0</v>
      </c>
      <c r="O228" s="53">
        <f t="shared" si="66"/>
        <v>0</v>
      </c>
      <c r="P228" s="776">
        <f t="shared" si="67"/>
        <v>1.1065036772765824</v>
      </c>
      <c r="Q228" s="519">
        <f t="shared" si="68"/>
        <v>5.5325183863829128</v>
      </c>
      <c r="R228" s="53"/>
      <c r="S228" s="1213">
        <f t="shared" si="69"/>
        <v>0.33195110318297477</v>
      </c>
      <c r="T228" s="1200">
        <f t="shared" si="70"/>
        <v>3.6815678635224143</v>
      </c>
      <c r="U228" s="1201">
        <f t="shared" si="70"/>
        <v>18.407839317612073</v>
      </c>
      <c r="V228" s="1201">
        <f t="shared" si="70"/>
        <v>0</v>
      </c>
      <c r="W228" s="1202">
        <f t="shared" si="70"/>
        <v>1.1044703590567242</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2833.1408478034955</v>
      </c>
      <c r="L229" s="1211">
        <f t="shared" si="76"/>
        <v>0.5</v>
      </c>
      <c r="M229" s="1211">
        <f t="shared" si="76"/>
        <v>0.5</v>
      </c>
      <c r="N229" s="53">
        <f t="shared" si="66"/>
        <v>0</v>
      </c>
      <c r="O229" s="53">
        <f t="shared" si="66"/>
        <v>0</v>
      </c>
      <c r="P229" s="776">
        <f t="shared" si="67"/>
        <v>1.1332563391213983</v>
      </c>
      <c r="Q229" s="519">
        <f t="shared" si="68"/>
        <v>5.6662816956069912</v>
      </c>
      <c r="R229" s="53"/>
      <c r="S229" s="1213">
        <f t="shared" si="69"/>
        <v>0.33997690173641942</v>
      </c>
      <c r="T229" s="1200">
        <f t="shared" si="70"/>
        <v>3.7083205253672302</v>
      </c>
      <c r="U229" s="1201">
        <f t="shared" si="70"/>
        <v>18.541602626836148</v>
      </c>
      <c r="V229" s="1201">
        <f t="shared" si="70"/>
        <v>0</v>
      </c>
      <c r="W229" s="1202">
        <f t="shared" si="70"/>
        <v>1.1124961576101688</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2900.1190631071054</v>
      </c>
      <c r="L230" s="1211">
        <f t="shared" si="76"/>
        <v>0.5</v>
      </c>
      <c r="M230" s="1211">
        <f t="shared" si="76"/>
        <v>0.5</v>
      </c>
      <c r="N230" s="53">
        <f t="shared" si="66"/>
        <v>0</v>
      </c>
      <c r="O230" s="53">
        <f t="shared" si="66"/>
        <v>0</v>
      </c>
      <c r="P230" s="776">
        <f t="shared" si="67"/>
        <v>1.1600476252428422</v>
      </c>
      <c r="Q230" s="519">
        <f t="shared" si="68"/>
        <v>5.8002381262142109</v>
      </c>
      <c r="R230" s="53"/>
      <c r="S230" s="1213">
        <f t="shared" si="69"/>
        <v>0.34801428757285263</v>
      </c>
      <c r="T230" s="1200">
        <f t="shared" si="70"/>
        <v>3.7351118114886743</v>
      </c>
      <c r="U230" s="1201">
        <f t="shared" si="70"/>
        <v>18.675559057443369</v>
      </c>
      <c r="V230" s="1201">
        <f t="shared" si="70"/>
        <v>0</v>
      </c>
      <c r="W230" s="1202">
        <f t="shared" si="70"/>
        <v>1.1205335434466022</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2977.1108247850489</v>
      </c>
      <c r="L231" s="1211">
        <f t="shared" si="76"/>
        <v>0.5</v>
      </c>
      <c r="M231" s="1211">
        <f t="shared" si="76"/>
        <v>0.5</v>
      </c>
      <c r="N231" s="53">
        <f t="shared" si="66"/>
        <v>0</v>
      </c>
      <c r="O231" s="53">
        <f t="shared" si="66"/>
        <v>0</v>
      </c>
      <c r="P231" s="776">
        <f t="shared" si="67"/>
        <v>1.1908443299140197</v>
      </c>
      <c r="Q231" s="519">
        <f t="shared" si="68"/>
        <v>5.9542216495700977</v>
      </c>
      <c r="R231" s="53"/>
      <c r="S231" s="1213">
        <f t="shared" si="69"/>
        <v>0.35725329897420582</v>
      </c>
      <c r="T231" s="1200">
        <f t="shared" si="70"/>
        <v>3.7659085161598513</v>
      </c>
      <c r="U231" s="1201">
        <f t="shared" si="70"/>
        <v>18.829542580799256</v>
      </c>
      <c r="V231" s="1201">
        <f t="shared" si="70"/>
        <v>0</v>
      </c>
      <c r="W231" s="1202">
        <f t="shared" si="70"/>
        <v>1.1297725548479554</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3057.0638789686905</v>
      </c>
      <c r="L232" s="1211">
        <f t="shared" si="76"/>
        <v>0.5</v>
      </c>
      <c r="M232" s="1211">
        <f t="shared" si="76"/>
        <v>0.5</v>
      </c>
      <c r="N232" s="53">
        <f t="shared" si="66"/>
        <v>0</v>
      </c>
      <c r="O232" s="53">
        <f t="shared" si="66"/>
        <v>0</v>
      </c>
      <c r="P232" s="776">
        <f t="shared" si="67"/>
        <v>1.2228255515874762</v>
      </c>
      <c r="Q232" s="519">
        <f t="shared" si="68"/>
        <v>6.1141277579373812</v>
      </c>
      <c r="R232" s="53"/>
      <c r="S232" s="1213">
        <f t="shared" si="69"/>
        <v>0.36684766547624287</v>
      </c>
      <c r="T232" s="1200">
        <f t="shared" si="70"/>
        <v>3.7978897378333079</v>
      </c>
      <c r="U232" s="1201">
        <f t="shared" si="70"/>
        <v>18.98944868916654</v>
      </c>
      <c r="V232" s="1201">
        <f t="shared" si="70"/>
        <v>0</v>
      </c>
      <c r="W232" s="1202">
        <f t="shared" si="70"/>
        <v>1.1393669213499924</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3139.6941234451924</v>
      </c>
      <c r="L233" s="1211">
        <f t="shared" si="76"/>
        <v>0.5</v>
      </c>
      <c r="M233" s="1211">
        <f t="shared" si="76"/>
        <v>0.5</v>
      </c>
      <c r="N233" s="53">
        <f t="shared" si="66"/>
        <v>0</v>
      </c>
      <c r="O233" s="53">
        <f t="shared" si="66"/>
        <v>0</v>
      </c>
      <c r="P233" s="776">
        <f t="shared" si="67"/>
        <v>1.255877649378077</v>
      </c>
      <c r="Q233" s="519">
        <f t="shared" si="68"/>
        <v>6.2793882468903846</v>
      </c>
      <c r="R233" s="53"/>
      <c r="S233" s="1213">
        <f t="shared" si="69"/>
        <v>0.37676329481342308</v>
      </c>
      <c r="T233" s="1200">
        <f t="shared" si="70"/>
        <v>3.8309418356239089</v>
      </c>
      <c r="U233" s="1201">
        <f t="shared" si="70"/>
        <v>19.154709178119543</v>
      </c>
      <c r="V233" s="1201">
        <f t="shared" si="70"/>
        <v>0</v>
      </c>
      <c r="W233" s="1202">
        <f t="shared" si="70"/>
        <v>1.1492825506871727</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3224.6805597313769</v>
      </c>
      <c r="L234" s="1211">
        <f t="shared" si="76"/>
        <v>0.5</v>
      </c>
      <c r="M234" s="1211">
        <f t="shared" si="76"/>
        <v>0.5</v>
      </c>
      <c r="N234" s="53">
        <f t="shared" ref="N234:O249" si="77">N96</f>
        <v>0</v>
      </c>
      <c r="O234" s="53">
        <f t="shared" si="77"/>
        <v>0</v>
      </c>
      <c r="P234" s="776">
        <f t="shared" si="67"/>
        <v>1.2898722238925509</v>
      </c>
      <c r="Q234" s="519">
        <f t="shared" si="68"/>
        <v>6.449361119462754</v>
      </c>
      <c r="R234" s="53"/>
      <c r="S234" s="1213">
        <f t="shared" si="69"/>
        <v>0.3869616671677652</v>
      </c>
      <c r="T234" s="1200">
        <f t="shared" si="70"/>
        <v>3.864936410138383</v>
      </c>
      <c r="U234" s="1201">
        <f t="shared" si="70"/>
        <v>19.324682050691912</v>
      </c>
      <c r="V234" s="1201">
        <f t="shared" si="70"/>
        <v>0</v>
      </c>
      <c r="W234" s="1202">
        <f t="shared" si="70"/>
        <v>1.1594809230415146</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3304.8374198390679</v>
      </c>
      <c r="L235" s="1211">
        <f t="shared" si="76"/>
        <v>0.5</v>
      </c>
      <c r="M235" s="1211">
        <f t="shared" si="76"/>
        <v>0.5</v>
      </c>
      <c r="N235" s="53">
        <f t="shared" si="77"/>
        <v>0</v>
      </c>
      <c r="O235" s="53">
        <f t="shared" si="77"/>
        <v>0</v>
      </c>
      <c r="P235" s="776">
        <f t="shared" si="67"/>
        <v>1.3219349679356274</v>
      </c>
      <c r="Q235" s="519">
        <f t="shared" si="68"/>
        <v>6.609674839678136</v>
      </c>
      <c r="R235" s="53"/>
      <c r="S235" s="1213">
        <f t="shared" si="69"/>
        <v>0.39658049038068816</v>
      </c>
      <c r="T235" s="1200">
        <f t="shared" si="70"/>
        <v>3.8969991541814593</v>
      </c>
      <c r="U235" s="1201">
        <f t="shared" si="70"/>
        <v>19.484995770907293</v>
      </c>
      <c r="V235" s="1201">
        <f t="shared" si="70"/>
        <v>0</v>
      </c>
      <c r="W235" s="1202">
        <f t="shared" si="70"/>
        <v>1.1690997462544377</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3388.2658930553844</v>
      </c>
      <c r="L236" s="1211">
        <f t="shared" si="76"/>
        <v>0.5</v>
      </c>
      <c r="M236" s="1211">
        <f t="shared" si="76"/>
        <v>0.5</v>
      </c>
      <c r="N236" s="53">
        <f t="shared" si="77"/>
        <v>0</v>
      </c>
      <c r="O236" s="53">
        <f t="shared" si="77"/>
        <v>0</v>
      </c>
      <c r="P236" s="776">
        <f t="shared" si="67"/>
        <v>1.3553063572221538</v>
      </c>
      <c r="Q236" s="519">
        <f t="shared" si="68"/>
        <v>6.7765317861107688</v>
      </c>
      <c r="R236" s="53"/>
      <c r="S236" s="1213">
        <f t="shared" si="69"/>
        <v>0.40659190716664606</v>
      </c>
      <c r="T236" s="1200">
        <f t="shared" si="70"/>
        <v>3.9303705434679856</v>
      </c>
      <c r="U236" s="1201">
        <f t="shared" si="70"/>
        <v>19.651852717339928</v>
      </c>
      <c r="V236" s="1201">
        <f t="shared" si="70"/>
        <v>0</v>
      </c>
      <c r="W236" s="1202">
        <f t="shared" si="70"/>
        <v>1.1791111630403956</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3477.4816999935711</v>
      </c>
      <c r="L237" s="1211">
        <f t="shared" si="76"/>
        <v>0.5</v>
      </c>
      <c r="M237" s="1211">
        <f t="shared" si="76"/>
        <v>0.5</v>
      </c>
      <c r="N237" s="53">
        <f t="shared" si="77"/>
        <v>0</v>
      </c>
      <c r="O237" s="53">
        <f t="shared" si="77"/>
        <v>0</v>
      </c>
      <c r="P237" s="776">
        <f t="shared" si="67"/>
        <v>1.3909926799974284</v>
      </c>
      <c r="Q237" s="519">
        <f t="shared" si="68"/>
        <v>6.9549633999871423</v>
      </c>
      <c r="R237" s="53"/>
      <c r="S237" s="1213">
        <f t="shared" si="69"/>
        <v>0.4172978039992285</v>
      </c>
      <c r="T237" s="1200">
        <f t="shared" si="70"/>
        <v>3.9660568662432603</v>
      </c>
      <c r="U237" s="1201">
        <f t="shared" si="70"/>
        <v>19.830284331216301</v>
      </c>
      <c r="V237" s="1201">
        <f t="shared" si="70"/>
        <v>0</v>
      </c>
      <c r="W237" s="1202">
        <f t="shared" si="70"/>
        <v>1.189817059872978</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3570.8981256104553</v>
      </c>
      <c r="L238" s="1211">
        <f t="shared" si="76"/>
        <v>0.5</v>
      </c>
      <c r="M238" s="1211">
        <f t="shared" si="76"/>
        <v>0.5</v>
      </c>
      <c r="N238" s="53">
        <f t="shared" si="77"/>
        <v>0</v>
      </c>
      <c r="O238" s="53">
        <f t="shared" si="77"/>
        <v>0</v>
      </c>
      <c r="P238" s="776">
        <f t="shared" si="67"/>
        <v>1.4283592502441822</v>
      </c>
      <c r="Q238" s="519">
        <f t="shared" si="68"/>
        <v>7.141796251220911</v>
      </c>
      <c r="R238" s="53"/>
      <c r="S238" s="1213">
        <f t="shared" si="69"/>
        <v>0.4285077750732546</v>
      </c>
      <c r="T238" s="1200">
        <f t="shared" si="70"/>
        <v>4.0034234364900136</v>
      </c>
      <c r="U238" s="1201">
        <f t="shared" si="70"/>
        <v>20.017117182450068</v>
      </c>
      <c r="V238" s="1201">
        <f t="shared" si="70"/>
        <v>0</v>
      </c>
      <c r="W238" s="1202">
        <f t="shared" si="70"/>
        <v>1.2010270309470041</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3663.1844027776374</v>
      </c>
      <c r="L239" s="1211">
        <f t="shared" si="76"/>
        <v>0.5</v>
      </c>
      <c r="M239" s="1211">
        <f t="shared" si="76"/>
        <v>0.5</v>
      </c>
      <c r="N239" s="53">
        <f t="shared" si="77"/>
        <v>0</v>
      </c>
      <c r="O239" s="53">
        <f t="shared" si="77"/>
        <v>0</v>
      </c>
      <c r="P239" s="776">
        <f t="shared" si="67"/>
        <v>1.4652737611110551</v>
      </c>
      <c r="Q239" s="519">
        <f t="shared" si="68"/>
        <v>7.3263688055552745</v>
      </c>
      <c r="R239" s="53"/>
      <c r="S239" s="1213">
        <f t="shared" si="69"/>
        <v>0.43958212833331645</v>
      </c>
      <c r="T239" s="1200">
        <f t="shared" si="70"/>
        <v>4.0403379473568872</v>
      </c>
      <c r="U239" s="1201">
        <f t="shared" si="70"/>
        <v>20.201689736784431</v>
      </c>
      <c r="V239" s="1201">
        <f t="shared" si="70"/>
        <v>0</v>
      </c>
      <c r="W239" s="1202">
        <f t="shared" si="70"/>
        <v>1.2121013842070658</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3757.3205700711787</v>
      </c>
      <c r="L240" s="1211">
        <f t="shared" ref="L240:M250" si="79">L239</f>
        <v>0.5</v>
      </c>
      <c r="M240" s="1211">
        <f t="shared" si="79"/>
        <v>0.5</v>
      </c>
      <c r="N240" s="53">
        <f t="shared" si="77"/>
        <v>0</v>
      </c>
      <c r="O240" s="53">
        <f t="shared" si="77"/>
        <v>0</v>
      </c>
      <c r="P240" s="776">
        <f t="shared" si="67"/>
        <v>1.5029282280284715</v>
      </c>
      <c r="Q240" s="519">
        <f t="shared" si="68"/>
        <v>7.5146411401423574</v>
      </c>
      <c r="R240" s="53"/>
      <c r="S240" s="1213">
        <f t="shared" si="69"/>
        <v>0.45087846840854146</v>
      </c>
      <c r="T240" s="1200">
        <f t="shared" si="70"/>
        <v>4.0779924142743038</v>
      </c>
      <c r="U240" s="1201">
        <f t="shared" si="70"/>
        <v>20.389962071371514</v>
      </c>
      <c r="V240" s="1201">
        <f t="shared" si="70"/>
        <v>0</v>
      </c>
      <c r="W240" s="1202">
        <f t="shared" si="70"/>
        <v>1.2233977242822909</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3854.8394289695575</v>
      </c>
      <c r="L241" s="1211">
        <f t="shared" si="79"/>
        <v>0.5</v>
      </c>
      <c r="M241" s="1211">
        <f t="shared" si="79"/>
        <v>0.5</v>
      </c>
      <c r="N241" s="53">
        <f t="shared" si="77"/>
        <v>0</v>
      </c>
      <c r="O241" s="53">
        <f t="shared" si="77"/>
        <v>0</v>
      </c>
      <c r="P241" s="776">
        <f t="shared" si="67"/>
        <v>1.5419357715878232</v>
      </c>
      <c r="Q241" s="519">
        <f t="shared" si="68"/>
        <v>7.7096788579391147</v>
      </c>
      <c r="R241" s="53"/>
      <c r="S241" s="1213">
        <f t="shared" si="69"/>
        <v>0.46258073147634687</v>
      </c>
      <c r="T241" s="1200">
        <f t="shared" si="70"/>
        <v>4.1169999578336549</v>
      </c>
      <c r="U241" s="1201">
        <f t="shared" si="70"/>
        <v>20.584999789168272</v>
      </c>
      <c r="V241" s="1201">
        <f t="shared" si="70"/>
        <v>0</v>
      </c>
      <c r="W241" s="1202">
        <f t="shared" si="70"/>
        <v>1.2350999873500963</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3957.1719651903718</v>
      </c>
      <c r="L242" s="1211">
        <f t="shared" si="79"/>
        <v>0.5</v>
      </c>
      <c r="M242" s="1211">
        <f t="shared" si="79"/>
        <v>0.5</v>
      </c>
      <c r="N242" s="53">
        <f t="shared" si="77"/>
        <v>0</v>
      </c>
      <c r="O242" s="53">
        <f t="shared" si="77"/>
        <v>0</v>
      </c>
      <c r="P242" s="776">
        <f t="shared" si="67"/>
        <v>1.5828687860761488</v>
      </c>
      <c r="Q242" s="519">
        <f t="shared" si="68"/>
        <v>7.9143439303807437</v>
      </c>
      <c r="R242" s="53"/>
      <c r="S242" s="1213">
        <f t="shared" si="69"/>
        <v>0.4748606358228446</v>
      </c>
      <c r="T242" s="1200">
        <f t="shared" si="70"/>
        <v>4.1579329723219809</v>
      </c>
      <c r="U242" s="1201">
        <f t="shared" si="70"/>
        <v>20.7896648616099</v>
      </c>
      <c r="V242" s="1201">
        <f t="shared" si="70"/>
        <v>0</v>
      </c>
      <c r="W242" s="1202">
        <f t="shared" si="70"/>
        <v>1.2473798916965941</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4065.4111322371223</v>
      </c>
      <c r="L243" s="1211">
        <f t="shared" si="79"/>
        <v>0.5</v>
      </c>
      <c r="M243" s="1211">
        <f t="shared" si="79"/>
        <v>0.5</v>
      </c>
      <c r="N243" s="53">
        <f t="shared" si="77"/>
        <v>0</v>
      </c>
      <c r="O243" s="53">
        <f t="shared" si="77"/>
        <v>0</v>
      </c>
      <c r="P243" s="776">
        <f t="shared" si="67"/>
        <v>1.6261644528948491</v>
      </c>
      <c r="Q243" s="519">
        <f t="shared" si="68"/>
        <v>8.1308222644742454</v>
      </c>
      <c r="R243" s="53"/>
      <c r="S243" s="1213">
        <f t="shared" si="69"/>
        <v>0.48784933586845464</v>
      </c>
      <c r="T243" s="1200">
        <f t="shared" si="70"/>
        <v>4.2012286391406812</v>
      </c>
      <c r="U243" s="1201">
        <f t="shared" si="70"/>
        <v>21.006143195703402</v>
      </c>
      <c r="V243" s="1201">
        <f t="shared" si="70"/>
        <v>0</v>
      </c>
      <c r="W243" s="1202">
        <f t="shared" si="70"/>
        <v>1.2603685917422041</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4179.2246442763708</v>
      </c>
      <c r="L244" s="1211">
        <f t="shared" si="79"/>
        <v>0.5</v>
      </c>
      <c r="M244" s="1211">
        <f t="shared" si="79"/>
        <v>0.5</v>
      </c>
      <c r="N244" s="53">
        <f t="shared" si="77"/>
        <v>0</v>
      </c>
      <c r="O244" s="53">
        <f t="shared" si="77"/>
        <v>0</v>
      </c>
      <c r="P244" s="776">
        <f t="shared" si="67"/>
        <v>1.6716898577105486</v>
      </c>
      <c r="Q244" s="519">
        <f t="shared" si="68"/>
        <v>8.3584492885527411</v>
      </c>
      <c r="R244" s="53"/>
      <c r="S244" s="1213">
        <f t="shared" si="69"/>
        <v>0.50150695731316453</v>
      </c>
      <c r="T244" s="1200">
        <f t="shared" si="70"/>
        <v>4.2467540439563809</v>
      </c>
      <c r="U244" s="1201">
        <f t="shared" si="70"/>
        <v>21.233770219781899</v>
      </c>
      <c r="V244" s="1201">
        <f t="shared" si="70"/>
        <v>0</v>
      </c>
      <c r="W244" s="1202">
        <f t="shared" si="70"/>
        <v>1.274026213186914</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4300.8842516652903</v>
      </c>
      <c r="L245" s="1211">
        <f t="shared" si="79"/>
        <v>0.5</v>
      </c>
      <c r="M245" s="1211">
        <f t="shared" si="79"/>
        <v>0.5</v>
      </c>
      <c r="N245" s="53">
        <f t="shared" si="77"/>
        <v>0</v>
      </c>
      <c r="O245" s="53">
        <f t="shared" si="77"/>
        <v>0</v>
      </c>
      <c r="P245" s="776">
        <f t="shared" si="67"/>
        <v>1.7203537006661163</v>
      </c>
      <c r="Q245" s="519">
        <f t="shared" si="68"/>
        <v>8.6017685033305806</v>
      </c>
      <c r="R245" s="53"/>
      <c r="S245" s="1213">
        <f t="shared" si="69"/>
        <v>0.51610611019983477</v>
      </c>
      <c r="T245" s="1200">
        <f t="shared" si="70"/>
        <v>4.2954178869119479</v>
      </c>
      <c r="U245" s="1201">
        <f t="shared" si="70"/>
        <v>21.477089434559737</v>
      </c>
      <c r="V245" s="1201">
        <f t="shared" si="70"/>
        <v>0</v>
      </c>
      <c r="W245" s="1202">
        <f t="shared" si="70"/>
        <v>1.2886253660735842</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4429.0494038884372</v>
      </c>
      <c r="L246" s="1211">
        <f t="shared" si="79"/>
        <v>0.5</v>
      </c>
      <c r="M246" s="1211">
        <f t="shared" si="79"/>
        <v>0.5</v>
      </c>
      <c r="N246" s="53">
        <f t="shared" si="77"/>
        <v>0</v>
      </c>
      <c r="O246" s="53">
        <f t="shared" si="77"/>
        <v>0</v>
      </c>
      <c r="P246" s="776">
        <f t="shared" si="67"/>
        <v>1.7716197615553748</v>
      </c>
      <c r="Q246" s="519">
        <f t="shared" si="68"/>
        <v>8.8580988077768748</v>
      </c>
      <c r="R246" s="53"/>
      <c r="S246" s="1213">
        <f t="shared" si="69"/>
        <v>0.53148592846661247</v>
      </c>
      <c r="T246" s="1200">
        <f t="shared" si="70"/>
        <v>4.3466839478012069</v>
      </c>
      <c r="U246" s="1201">
        <f t="shared" si="70"/>
        <v>21.733419739006031</v>
      </c>
      <c r="V246" s="1201">
        <f t="shared" si="70"/>
        <v>0</v>
      </c>
      <c r="W246" s="1202">
        <f t="shared" si="70"/>
        <v>1.3040051843403619</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4563.0515055795049</v>
      </c>
      <c r="L247" s="1211">
        <f t="shared" si="79"/>
        <v>0.5</v>
      </c>
      <c r="M247" s="1211">
        <f t="shared" si="79"/>
        <v>0.5</v>
      </c>
      <c r="N247" s="53">
        <f t="shared" si="77"/>
        <v>0</v>
      </c>
      <c r="O247" s="53">
        <f t="shared" si="77"/>
        <v>0</v>
      </c>
      <c r="P247" s="776">
        <f t="shared" si="67"/>
        <v>1.825220602231802</v>
      </c>
      <c r="Q247" s="519">
        <f t="shared" si="68"/>
        <v>9.1261030111590102</v>
      </c>
      <c r="R247" s="53"/>
      <c r="S247" s="1213">
        <f t="shared" si="69"/>
        <v>0.54756618066954055</v>
      </c>
      <c r="T247" s="1200">
        <f t="shared" si="70"/>
        <v>4.4002847884776344</v>
      </c>
      <c r="U247" s="1201">
        <f t="shared" si="70"/>
        <v>22.001423942388168</v>
      </c>
      <c r="V247" s="1201">
        <f t="shared" si="70"/>
        <v>0</v>
      </c>
      <c r="W247" s="1202">
        <f t="shared" si="70"/>
        <v>1.3200854365432901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4697.3262811853629</v>
      </c>
      <c r="L248" s="1211">
        <f t="shared" si="79"/>
        <v>0.5</v>
      </c>
      <c r="M248" s="1211">
        <f t="shared" si="79"/>
        <v>0.5</v>
      </c>
      <c r="N248" s="53">
        <f t="shared" si="77"/>
        <v>0</v>
      </c>
      <c r="O248" s="53">
        <f t="shared" si="77"/>
        <v>0</v>
      </c>
      <c r="P248" s="776">
        <f t="shared" si="67"/>
        <v>1.8789305124741451</v>
      </c>
      <c r="Q248" s="519">
        <f t="shared" si="68"/>
        <v>9.3946525623707249</v>
      </c>
      <c r="R248" s="53"/>
      <c r="S248" s="1213">
        <f t="shared" si="69"/>
        <v>0.56367915374224353</v>
      </c>
      <c r="T248" s="1200">
        <f t="shared" si="70"/>
        <v>4.4539946987199768</v>
      </c>
      <c r="U248" s="1201">
        <f t="shared" si="70"/>
        <v>22.269973493599885</v>
      </c>
      <c r="V248" s="1201">
        <f t="shared" si="70"/>
        <v>0</v>
      </c>
      <c r="W248" s="1202">
        <f t="shared" si="70"/>
        <v>1.3361984096159931</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4837.9956617458229</v>
      </c>
      <c r="L249" s="1211">
        <f t="shared" si="79"/>
        <v>0.5</v>
      </c>
      <c r="M249" s="1211">
        <f t="shared" si="79"/>
        <v>0.5</v>
      </c>
      <c r="N249" s="53">
        <f t="shared" si="77"/>
        <v>0</v>
      </c>
      <c r="O249" s="53">
        <f t="shared" si="77"/>
        <v>0</v>
      </c>
      <c r="P249" s="776">
        <f t="shared" si="67"/>
        <v>1.9351982646983292</v>
      </c>
      <c r="Q249" s="519">
        <f t="shared" si="68"/>
        <v>9.6759913234916457</v>
      </c>
      <c r="R249" s="53"/>
      <c r="S249" s="1213">
        <f t="shared" si="69"/>
        <v>0.5805594794094987</v>
      </c>
      <c r="T249" s="1200">
        <f t="shared" si="70"/>
        <v>4.5102624509441611</v>
      </c>
      <c r="U249" s="1201">
        <f t="shared" si="70"/>
        <v>22.551312254720806</v>
      </c>
      <c r="V249" s="1201">
        <f t="shared" si="70"/>
        <v>0</v>
      </c>
      <c r="W249" s="1202">
        <f t="shared" si="70"/>
        <v>1.3530787352832481</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4986.5586609286947</v>
      </c>
      <c r="L250" s="578">
        <f t="shared" si="79"/>
        <v>0.5</v>
      </c>
      <c r="M250" s="578">
        <f t="shared" si="79"/>
        <v>0.5</v>
      </c>
      <c r="N250" s="1214">
        <f t="shared" ref="N250:O250" si="80">N112</f>
        <v>0</v>
      </c>
      <c r="O250" s="1214">
        <f t="shared" si="80"/>
        <v>0</v>
      </c>
      <c r="P250" s="1215">
        <f t="shared" si="67"/>
        <v>1.994623464371478</v>
      </c>
      <c r="Q250" s="1146">
        <f t="shared" si="68"/>
        <v>9.973117321857389</v>
      </c>
      <c r="R250" s="1214"/>
      <c r="S250" s="1216">
        <f t="shared" si="69"/>
        <v>0.59838703931144333</v>
      </c>
      <c r="T250" s="1217">
        <f t="shared" si="70"/>
        <v>4.5696876506173094</v>
      </c>
      <c r="U250" s="1218">
        <f t="shared" si="70"/>
        <v>22.848438253086549</v>
      </c>
      <c r="V250" s="1218">
        <f t="shared" si="70"/>
        <v>0</v>
      </c>
      <c r="W250" s="1219">
        <f t="shared" si="70"/>
        <v>1.3709062951851929</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1795.8958632668132</v>
      </c>
      <c r="L252" s="576">
        <f>($L$256-$L$80)/($A$256-$A$80)+L80</f>
        <v>0.18</v>
      </c>
      <c r="M252" s="576">
        <f>1-L252</f>
        <v>0.82000000000000006</v>
      </c>
      <c r="N252" s="58">
        <f t="shared" ref="N252:O267" si="81">N114</f>
        <v>0</v>
      </c>
      <c r="O252" s="58">
        <f t="shared" si="81"/>
        <v>0</v>
      </c>
      <c r="P252" s="1367">
        <f t="shared" ref="P252:P284" si="82">L252*$D$5*K252/1000-N252</f>
        <v>0.25860900431042111</v>
      </c>
      <c r="Q252" s="1102">
        <f t="shared" ref="Q252:Q284" si="83">M252*$D$4*K252/1000-O252</f>
        <v>5.8905384315151474</v>
      </c>
      <c r="R252" s="58"/>
      <c r="S252" s="1213">
        <f t="shared" ref="S252:S284" si="84">M252*$D$7*K252/1000</f>
        <v>0.35343230589090885</v>
      </c>
      <c r="T252" s="1200">
        <f t="shared" ref="T252:W284" si="85">G252+P252</f>
        <v>0.67385164105280537</v>
      </c>
      <c r="U252" s="1615">
        <f t="shared" si="85"/>
        <v>18.644419417174092</v>
      </c>
      <c r="V252" s="1615">
        <f t="shared" si="85"/>
        <v>0</v>
      </c>
      <c r="W252" s="1202">
        <f t="shared" si="85"/>
        <v>1.1186651650304453</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1896.1128679221383</v>
      </c>
      <c r="L253" s="576">
        <f>($L$256-$L$80)/($A$256-$A$80)+L252</f>
        <v>0.26</v>
      </c>
      <c r="M253" s="576">
        <f t="shared" ref="M253:M284" si="90">1-L253</f>
        <v>0.74</v>
      </c>
      <c r="N253" s="58">
        <f t="shared" si="81"/>
        <v>0</v>
      </c>
      <c r="O253" s="58">
        <f t="shared" si="81"/>
        <v>0</v>
      </c>
      <c r="P253" s="1367">
        <f t="shared" si="82"/>
        <v>0.39439147652780482</v>
      </c>
      <c r="Q253" s="1102">
        <f t="shared" si="83"/>
        <v>5.6124940890495294</v>
      </c>
      <c r="R253" s="58"/>
      <c r="S253" s="1213">
        <f t="shared" si="84"/>
        <v>0.33674964534297175</v>
      </c>
      <c r="T253" s="1200">
        <f t="shared" si="85"/>
        <v>1.1323919409724228</v>
      </c>
      <c r="U253" s="1615">
        <f t="shared" si="85"/>
        <v>17.965980124318133</v>
      </c>
      <c r="V253" s="1615">
        <f t="shared" si="85"/>
        <v>0</v>
      </c>
      <c r="W253" s="1202">
        <f t="shared" si="85"/>
        <v>1.077958807459088</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1918.4904391677128</v>
      </c>
      <c r="L254" s="576">
        <f t="shared" ref="L254:L255" si="92">($L$256-$L$80)/($A$256-$A$80)+L253</f>
        <v>0.34</v>
      </c>
      <c r="M254" s="576">
        <f t="shared" si="90"/>
        <v>0.65999999999999992</v>
      </c>
      <c r="N254" s="58">
        <f t="shared" si="81"/>
        <v>0</v>
      </c>
      <c r="O254" s="58">
        <f t="shared" si="81"/>
        <v>0</v>
      </c>
      <c r="P254" s="1367">
        <f t="shared" si="82"/>
        <v>0.52182939945361795</v>
      </c>
      <c r="Q254" s="1102">
        <f t="shared" si="83"/>
        <v>5.0648147594027613</v>
      </c>
      <c r="R254" s="58"/>
      <c r="S254" s="1213">
        <f t="shared" si="84"/>
        <v>0.30388888556416566</v>
      </c>
      <c r="T254" s="1200">
        <f t="shared" si="85"/>
        <v>1.7039271104125522</v>
      </c>
      <c r="U254" s="1615">
        <f t="shared" si="85"/>
        <v>17.62460293834144</v>
      </c>
      <c r="V254" s="1615">
        <f t="shared" si="85"/>
        <v>0</v>
      </c>
      <c r="W254" s="1202">
        <f t="shared" si="85"/>
        <v>1.0574761763004863</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2263.2771643110218</v>
      </c>
      <c r="L255" s="576">
        <f t="shared" si="92"/>
        <v>0.42000000000000004</v>
      </c>
      <c r="M255" s="576">
        <f t="shared" si="90"/>
        <v>0.57999999999999996</v>
      </c>
      <c r="N255" s="58">
        <f t="shared" si="81"/>
        <v>0</v>
      </c>
      <c r="O255" s="58">
        <f t="shared" si="81"/>
        <v>0</v>
      </c>
      <c r="P255" s="1367">
        <f t="shared" si="82"/>
        <v>0.76046112720850356</v>
      </c>
      <c r="Q255" s="1102">
        <f t="shared" si="83"/>
        <v>5.2508030212015697</v>
      </c>
      <c r="R255" s="58"/>
      <c r="S255" s="1213">
        <f t="shared" si="84"/>
        <v>0.31504818127209422</v>
      </c>
      <c r="T255" s="1200">
        <f t="shared" si="85"/>
        <v>2.6730171130782701</v>
      </c>
      <c r="U255" s="1615">
        <f t="shared" si="85"/>
        <v>19.011876578069398</v>
      </c>
      <c r="V255" s="1615">
        <f t="shared" si="85"/>
        <v>0</v>
      </c>
      <c r="W255" s="1202">
        <f t="shared" si="85"/>
        <v>1.1407125946841639</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2456.0029912929672</v>
      </c>
      <c r="L256" s="576">
        <f>'Recycling - Case 3'!G31</f>
        <v>0.5</v>
      </c>
      <c r="M256" s="576">
        <f t="shared" si="90"/>
        <v>0.5</v>
      </c>
      <c r="N256" s="58">
        <f t="shared" si="81"/>
        <v>0</v>
      </c>
      <c r="O256" s="58">
        <f t="shared" si="81"/>
        <v>0</v>
      </c>
      <c r="P256" s="1367">
        <f t="shared" si="82"/>
        <v>0.98240119651718694</v>
      </c>
      <c r="Q256" s="1102">
        <f t="shared" si="83"/>
        <v>4.9120059825859341</v>
      </c>
      <c r="R256" s="58"/>
      <c r="S256" s="1213">
        <f t="shared" si="84"/>
        <v>0.29472035895515603</v>
      </c>
      <c r="T256" s="1200">
        <f t="shared" si="85"/>
        <v>3.5574653827630187</v>
      </c>
      <c r="U256" s="1615">
        <f t="shared" si="85"/>
        <v>17.787326913815093</v>
      </c>
      <c r="V256" s="1615">
        <f t="shared" si="85"/>
        <v>0</v>
      </c>
      <c r="W256" s="1202">
        <f t="shared" si="85"/>
        <v>1.0672396148289054</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2499.4438615150179</v>
      </c>
      <c r="L257" s="576">
        <f>L256</f>
        <v>0.5</v>
      </c>
      <c r="M257" s="576">
        <f t="shared" si="90"/>
        <v>0.5</v>
      </c>
      <c r="N257" s="58">
        <f t="shared" si="81"/>
        <v>0</v>
      </c>
      <c r="O257" s="58">
        <f t="shared" si="81"/>
        <v>0</v>
      </c>
      <c r="P257" s="1367">
        <f t="shared" si="82"/>
        <v>0.99977754460600732</v>
      </c>
      <c r="Q257" s="1102">
        <f t="shared" si="83"/>
        <v>4.9988877230300357</v>
      </c>
      <c r="R257" s="58"/>
      <c r="S257" s="1213">
        <f t="shared" si="84"/>
        <v>0.29993326338180215</v>
      </c>
      <c r="T257" s="1200">
        <f t="shared" si="85"/>
        <v>3.5748417308518392</v>
      </c>
      <c r="U257" s="1615">
        <f t="shared" si="85"/>
        <v>17.874208654259192</v>
      </c>
      <c r="V257" s="1615">
        <f t="shared" si="85"/>
        <v>0</v>
      </c>
      <c r="W257" s="1202">
        <f t="shared" si="85"/>
        <v>1.0724525192555516</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2546.0161747281622</v>
      </c>
      <c r="L258" s="576">
        <f t="shared" ref="L258:L284" si="94">L257</f>
        <v>0.5</v>
      </c>
      <c r="M258" s="576">
        <f t="shared" si="90"/>
        <v>0.5</v>
      </c>
      <c r="N258" s="58">
        <f t="shared" si="81"/>
        <v>0</v>
      </c>
      <c r="O258" s="58">
        <f t="shared" si="81"/>
        <v>0</v>
      </c>
      <c r="P258" s="1367">
        <f t="shared" si="82"/>
        <v>1.0184064698912649</v>
      </c>
      <c r="Q258" s="1102">
        <f t="shared" si="83"/>
        <v>5.0920323494563249</v>
      </c>
      <c r="R258" s="58"/>
      <c r="S258" s="1213">
        <f t="shared" si="84"/>
        <v>0.30552194096737945</v>
      </c>
      <c r="T258" s="1200">
        <f t="shared" si="85"/>
        <v>3.5934706561370966</v>
      </c>
      <c r="U258" s="1615">
        <f t="shared" si="85"/>
        <v>17.967353280685483</v>
      </c>
      <c r="V258" s="1615">
        <f t="shared" si="85"/>
        <v>0</v>
      </c>
      <c r="W258" s="1202">
        <f t="shared" si="85"/>
        <v>1.078041196841129</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2597.2542262069223</v>
      </c>
      <c r="L259" s="576">
        <f t="shared" si="94"/>
        <v>0.5</v>
      </c>
      <c r="M259" s="576">
        <f t="shared" si="90"/>
        <v>0.5</v>
      </c>
      <c r="N259" s="58">
        <f t="shared" si="81"/>
        <v>0</v>
      </c>
      <c r="O259" s="58">
        <f t="shared" si="81"/>
        <v>0</v>
      </c>
      <c r="P259" s="1367">
        <f t="shared" si="82"/>
        <v>1.038901690482769</v>
      </c>
      <c r="Q259" s="1102">
        <f t="shared" si="83"/>
        <v>5.194508452413845</v>
      </c>
      <c r="R259" s="58"/>
      <c r="S259" s="1213">
        <f t="shared" si="84"/>
        <v>0.31167050714483063</v>
      </c>
      <c r="T259" s="1200">
        <f t="shared" si="85"/>
        <v>3.6139658767286011</v>
      </c>
      <c r="U259" s="1615">
        <f t="shared" si="85"/>
        <v>18.069829383643004</v>
      </c>
      <c r="V259" s="1615">
        <f t="shared" si="85"/>
        <v>0</v>
      </c>
      <c r="W259" s="1202">
        <f t="shared" si="85"/>
        <v>1.0841897630185802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2650.1358986825171</v>
      </c>
      <c r="L260" s="576">
        <f t="shared" si="94"/>
        <v>0.5</v>
      </c>
      <c r="M260" s="576">
        <f t="shared" si="90"/>
        <v>0.5</v>
      </c>
      <c r="N260" s="58">
        <f t="shared" si="81"/>
        <v>0</v>
      </c>
      <c r="O260" s="58">
        <f t="shared" si="81"/>
        <v>0</v>
      </c>
      <c r="P260" s="1367">
        <f t="shared" si="82"/>
        <v>1.0600543594730067</v>
      </c>
      <c r="Q260" s="1102">
        <f t="shared" si="83"/>
        <v>5.300271797365034</v>
      </c>
      <c r="R260" s="58"/>
      <c r="S260" s="1213">
        <f t="shared" si="84"/>
        <v>0.31801630784190205</v>
      </c>
      <c r="T260" s="1200">
        <f t="shared" si="85"/>
        <v>3.6351185457188384</v>
      </c>
      <c r="U260" s="1615">
        <f t="shared" si="85"/>
        <v>18.175592728594193</v>
      </c>
      <c r="V260" s="1615">
        <f t="shared" si="85"/>
        <v>0</v>
      </c>
      <c r="W260" s="1202">
        <f t="shared" si="85"/>
        <v>1.0905355637156515</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2706.340254078752</v>
      </c>
      <c r="L261" s="576">
        <f t="shared" si="94"/>
        <v>0.5</v>
      </c>
      <c r="M261" s="576">
        <f t="shared" si="90"/>
        <v>0.5</v>
      </c>
      <c r="N261" s="58">
        <f t="shared" si="81"/>
        <v>0</v>
      </c>
      <c r="O261" s="58">
        <f t="shared" si="81"/>
        <v>0</v>
      </c>
      <c r="P261" s="1367">
        <f t="shared" si="82"/>
        <v>1.0825361016315007</v>
      </c>
      <c r="Q261" s="1102">
        <f t="shared" si="83"/>
        <v>5.4126805081575036</v>
      </c>
      <c r="R261" s="58"/>
      <c r="S261" s="1213">
        <f t="shared" si="84"/>
        <v>0.3247608304894502</v>
      </c>
      <c r="T261" s="1200">
        <f t="shared" si="85"/>
        <v>3.6576002878773326</v>
      </c>
      <c r="U261" s="1615">
        <f t="shared" si="85"/>
        <v>18.288001439386662</v>
      </c>
      <c r="V261" s="1615">
        <f t="shared" si="85"/>
        <v>0</v>
      </c>
      <c r="W261" s="1202">
        <f t="shared" si="85"/>
        <v>1.0972800863631997</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2766.2591931914562</v>
      </c>
      <c r="L262" s="576">
        <f t="shared" si="94"/>
        <v>0.5</v>
      </c>
      <c r="M262" s="576">
        <f t="shared" si="90"/>
        <v>0.5</v>
      </c>
      <c r="N262" s="58">
        <f t="shared" si="81"/>
        <v>0</v>
      </c>
      <c r="O262" s="58">
        <f t="shared" si="81"/>
        <v>0</v>
      </c>
      <c r="P262" s="1367">
        <f t="shared" si="82"/>
        <v>1.1065036772765824</v>
      </c>
      <c r="Q262" s="1102">
        <f t="shared" si="83"/>
        <v>5.5325183863829128</v>
      </c>
      <c r="R262" s="58"/>
      <c r="S262" s="1213">
        <f t="shared" si="84"/>
        <v>0.33195110318297477</v>
      </c>
      <c r="T262" s="1200">
        <f t="shared" si="85"/>
        <v>3.6815678635224143</v>
      </c>
      <c r="U262" s="1615">
        <f t="shared" si="85"/>
        <v>18.407839317612073</v>
      </c>
      <c r="V262" s="1615">
        <f t="shared" si="85"/>
        <v>0</v>
      </c>
      <c r="W262" s="1202">
        <f t="shared" si="85"/>
        <v>1.1044703590567242</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2833.1408478034955</v>
      </c>
      <c r="L263" s="576">
        <f t="shared" si="94"/>
        <v>0.5</v>
      </c>
      <c r="M263" s="576">
        <f t="shared" si="90"/>
        <v>0.5</v>
      </c>
      <c r="N263" s="58">
        <f t="shared" si="81"/>
        <v>0</v>
      </c>
      <c r="O263" s="58">
        <f t="shared" si="81"/>
        <v>0</v>
      </c>
      <c r="P263" s="1367">
        <f t="shared" si="82"/>
        <v>1.1332563391213983</v>
      </c>
      <c r="Q263" s="1102">
        <f t="shared" si="83"/>
        <v>5.6662816956069912</v>
      </c>
      <c r="R263" s="58"/>
      <c r="S263" s="1213">
        <f t="shared" si="84"/>
        <v>0.33997690173641942</v>
      </c>
      <c r="T263" s="1200">
        <f t="shared" si="85"/>
        <v>3.7083205253672302</v>
      </c>
      <c r="U263" s="1615">
        <f t="shared" si="85"/>
        <v>18.541602626836148</v>
      </c>
      <c r="V263" s="1615">
        <f t="shared" si="85"/>
        <v>0</v>
      </c>
      <c r="W263" s="1202">
        <f t="shared" si="85"/>
        <v>1.1124961576101688</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2900.1190631071054</v>
      </c>
      <c r="L264" s="576">
        <f t="shared" si="94"/>
        <v>0.5</v>
      </c>
      <c r="M264" s="576">
        <f t="shared" si="90"/>
        <v>0.5</v>
      </c>
      <c r="N264" s="58">
        <f t="shared" si="81"/>
        <v>0</v>
      </c>
      <c r="O264" s="58">
        <f t="shared" si="81"/>
        <v>0</v>
      </c>
      <c r="P264" s="1367">
        <f t="shared" si="82"/>
        <v>1.1600476252428422</v>
      </c>
      <c r="Q264" s="1102">
        <f t="shared" si="83"/>
        <v>5.8002381262142109</v>
      </c>
      <c r="R264" s="58"/>
      <c r="S264" s="1213">
        <f t="shared" si="84"/>
        <v>0.34801428757285263</v>
      </c>
      <c r="T264" s="1200">
        <f t="shared" si="85"/>
        <v>3.7351118114886743</v>
      </c>
      <c r="U264" s="1615">
        <f t="shared" si="85"/>
        <v>18.675559057443369</v>
      </c>
      <c r="V264" s="1615">
        <f t="shared" si="85"/>
        <v>0</v>
      </c>
      <c r="W264" s="1202">
        <f t="shared" si="85"/>
        <v>1.1205335434466022</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2977.1108247850489</v>
      </c>
      <c r="L265" s="576">
        <f t="shared" si="94"/>
        <v>0.5</v>
      </c>
      <c r="M265" s="576">
        <f t="shared" si="90"/>
        <v>0.5</v>
      </c>
      <c r="N265" s="58">
        <f t="shared" si="81"/>
        <v>0</v>
      </c>
      <c r="O265" s="58">
        <f t="shared" si="81"/>
        <v>0</v>
      </c>
      <c r="P265" s="1367">
        <f t="shared" si="82"/>
        <v>1.1908443299140197</v>
      </c>
      <c r="Q265" s="1102">
        <f t="shared" si="83"/>
        <v>5.9542216495700977</v>
      </c>
      <c r="R265" s="58"/>
      <c r="S265" s="1213">
        <f t="shared" si="84"/>
        <v>0.35725329897420582</v>
      </c>
      <c r="T265" s="1200">
        <f t="shared" si="85"/>
        <v>3.7659085161598513</v>
      </c>
      <c r="U265" s="1615">
        <f t="shared" si="85"/>
        <v>18.829542580799256</v>
      </c>
      <c r="V265" s="1615">
        <f t="shared" si="85"/>
        <v>0</v>
      </c>
      <c r="W265" s="1202">
        <f t="shared" si="85"/>
        <v>1.1297725548479554</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3057.0638789686905</v>
      </c>
      <c r="L266" s="576">
        <f t="shared" si="94"/>
        <v>0.5</v>
      </c>
      <c r="M266" s="576">
        <f t="shared" si="90"/>
        <v>0.5</v>
      </c>
      <c r="N266" s="58">
        <f t="shared" si="81"/>
        <v>0</v>
      </c>
      <c r="O266" s="58">
        <f t="shared" si="81"/>
        <v>0</v>
      </c>
      <c r="P266" s="1367">
        <f t="shared" si="82"/>
        <v>1.2228255515874762</v>
      </c>
      <c r="Q266" s="1102">
        <f t="shared" si="83"/>
        <v>6.1141277579373812</v>
      </c>
      <c r="R266" s="58"/>
      <c r="S266" s="1213">
        <f t="shared" si="84"/>
        <v>0.36684766547624287</v>
      </c>
      <c r="T266" s="1200">
        <f t="shared" si="85"/>
        <v>3.7978897378333079</v>
      </c>
      <c r="U266" s="1615">
        <f t="shared" si="85"/>
        <v>18.98944868916654</v>
      </c>
      <c r="V266" s="1615">
        <f t="shared" si="85"/>
        <v>0</v>
      </c>
      <c r="W266" s="1202">
        <f t="shared" si="85"/>
        <v>1.1393669213499924</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3139.6941234451924</v>
      </c>
      <c r="L267" s="576">
        <f t="shared" si="94"/>
        <v>0.5</v>
      </c>
      <c r="M267" s="576">
        <f t="shared" si="90"/>
        <v>0.5</v>
      </c>
      <c r="N267" s="58">
        <f t="shared" si="81"/>
        <v>0</v>
      </c>
      <c r="O267" s="58">
        <f t="shared" si="81"/>
        <v>0</v>
      </c>
      <c r="P267" s="1367">
        <f t="shared" si="82"/>
        <v>1.255877649378077</v>
      </c>
      <c r="Q267" s="1102">
        <f t="shared" si="83"/>
        <v>6.2793882468903846</v>
      </c>
      <c r="R267" s="58"/>
      <c r="S267" s="1213">
        <f t="shared" si="84"/>
        <v>0.37676329481342308</v>
      </c>
      <c r="T267" s="1200">
        <f t="shared" si="85"/>
        <v>3.8309418356239089</v>
      </c>
      <c r="U267" s="1615">
        <f t="shared" si="85"/>
        <v>19.154709178119543</v>
      </c>
      <c r="V267" s="1615">
        <f t="shared" si="85"/>
        <v>0</v>
      </c>
      <c r="W267" s="1202">
        <f t="shared" si="85"/>
        <v>1.1492825506871727</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3224.6805597313769</v>
      </c>
      <c r="L268" s="576">
        <f t="shared" si="94"/>
        <v>0.5</v>
      </c>
      <c r="M268" s="576">
        <f t="shared" si="90"/>
        <v>0.5</v>
      </c>
      <c r="N268" s="58">
        <f t="shared" ref="N268:O283" si="95">N130</f>
        <v>0</v>
      </c>
      <c r="O268" s="58">
        <f t="shared" si="95"/>
        <v>0</v>
      </c>
      <c r="P268" s="1367">
        <f t="shared" si="82"/>
        <v>1.2898722238925509</v>
      </c>
      <c r="Q268" s="1102">
        <f t="shared" si="83"/>
        <v>6.449361119462754</v>
      </c>
      <c r="R268" s="58"/>
      <c r="S268" s="1213">
        <f t="shared" si="84"/>
        <v>0.3869616671677652</v>
      </c>
      <c r="T268" s="1200">
        <f t="shared" si="85"/>
        <v>3.864936410138383</v>
      </c>
      <c r="U268" s="1615">
        <f t="shared" si="85"/>
        <v>19.324682050691912</v>
      </c>
      <c r="V268" s="1615">
        <f t="shared" si="85"/>
        <v>0</v>
      </c>
      <c r="W268" s="1202">
        <f t="shared" si="85"/>
        <v>1.1594809230415146</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3304.8374198390679</v>
      </c>
      <c r="L269" s="576">
        <f t="shared" si="94"/>
        <v>0.5</v>
      </c>
      <c r="M269" s="576">
        <f t="shared" si="90"/>
        <v>0.5</v>
      </c>
      <c r="N269" s="58">
        <f t="shared" si="95"/>
        <v>0</v>
      </c>
      <c r="O269" s="58">
        <f t="shared" si="95"/>
        <v>0</v>
      </c>
      <c r="P269" s="1367">
        <f t="shared" si="82"/>
        <v>1.3219349679356274</v>
      </c>
      <c r="Q269" s="1102">
        <f t="shared" si="83"/>
        <v>6.609674839678136</v>
      </c>
      <c r="R269" s="58"/>
      <c r="S269" s="1213">
        <f t="shared" si="84"/>
        <v>0.39658049038068816</v>
      </c>
      <c r="T269" s="1200">
        <f t="shared" si="85"/>
        <v>3.8969991541814593</v>
      </c>
      <c r="U269" s="1615">
        <f t="shared" si="85"/>
        <v>19.484995770907293</v>
      </c>
      <c r="V269" s="1615">
        <f t="shared" si="85"/>
        <v>0</v>
      </c>
      <c r="W269" s="1202">
        <f t="shared" si="85"/>
        <v>1.1690997462544377</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3388.2658930553844</v>
      </c>
      <c r="L270" s="576">
        <f t="shared" si="94"/>
        <v>0.5</v>
      </c>
      <c r="M270" s="576">
        <f t="shared" si="90"/>
        <v>0.5</v>
      </c>
      <c r="N270" s="58">
        <f t="shared" si="95"/>
        <v>0</v>
      </c>
      <c r="O270" s="58">
        <f t="shared" si="95"/>
        <v>0</v>
      </c>
      <c r="P270" s="1367">
        <f t="shared" si="82"/>
        <v>1.3553063572221538</v>
      </c>
      <c r="Q270" s="1102">
        <f t="shared" si="83"/>
        <v>6.7765317861107688</v>
      </c>
      <c r="R270" s="58"/>
      <c r="S270" s="1213">
        <f t="shared" si="84"/>
        <v>0.40659190716664606</v>
      </c>
      <c r="T270" s="1200">
        <f t="shared" si="85"/>
        <v>3.9303705434679856</v>
      </c>
      <c r="U270" s="1615">
        <f t="shared" si="85"/>
        <v>19.651852717339928</v>
      </c>
      <c r="V270" s="1615">
        <f t="shared" si="85"/>
        <v>0</v>
      </c>
      <c r="W270" s="1202">
        <f t="shared" si="85"/>
        <v>1.1791111630403956</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3477.4816999935711</v>
      </c>
      <c r="L271" s="576">
        <f t="shared" si="94"/>
        <v>0.5</v>
      </c>
      <c r="M271" s="576">
        <f t="shared" si="90"/>
        <v>0.5</v>
      </c>
      <c r="N271" s="58">
        <f t="shared" si="95"/>
        <v>0</v>
      </c>
      <c r="O271" s="58">
        <f t="shared" si="95"/>
        <v>0</v>
      </c>
      <c r="P271" s="1367">
        <f t="shared" si="82"/>
        <v>1.3909926799974284</v>
      </c>
      <c r="Q271" s="1102">
        <f t="shared" si="83"/>
        <v>6.9549633999871423</v>
      </c>
      <c r="R271" s="58"/>
      <c r="S271" s="1213">
        <f t="shared" si="84"/>
        <v>0.4172978039992285</v>
      </c>
      <c r="T271" s="1200">
        <f t="shared" si="85"/>
        <v>3.9660568662432603</v>
      </c>
      <c r="U271" s="1615">
        <f t="shared" si="85"/>
        <v>19.830284331216301</v>
      </c>
      <c r="V271" s="1615">
        <f t="shared" si="85"/>
        <v>0</v>
      </c>
      <c r="W271" s="1202">
        <f t="shared" si="85"/>
        <v>1.189817059872978</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3570.8981256104553</v>
      </c>
      <c r="L272" s="576">
        <f t="shared" si="94"/>
        <v>0.5</v>
      </c>
      <c r="M272" s="576">
        <f t="shared" si="90"/>
        <v>0.5</v>
      </c>
      <c r="N272" s="58">
        <f t="shared" si="95"/>
        <v>0</v>
      </c>
      <c r="O272" s="58">
        <f t="shared" si="95"/>
        <v>0</v>
      </c>
      <c r="P272" s="1367">
        <f t="shared" si="82"/>
        <v>1.4283592502441822</v>
      </c>
      <c r="Q272" s="1102">
        <f t="shared" si="83"/>
        <v>7.141796251220911</v>
      </c>
      <c r="R272" s="58"/>
      <c r="S272" s="1213">
        <f t="shared" si="84"/>
        <v>0.4285077750732546</v>
      </c>
      <c r="T272" s="1200">
        <f t="shared" si="85"/>
        <v>4.0034234364900136</v>
      </c>
      <c r="U272" s="1615">
        <f t="shared" si="85"/>
        <v>20.017117182450068</v>
      </c>
      <c r="V272" s="1615">
        <f t="shared" si="85"/>
        <v>0</v>
      </c>
      <c r="W272" s="1202">
        <f t="shared" si="85"/>
        <v>1.2010270309470041</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3663.1844027776374</v>
      </c>
      <c r="L273" s="576">
        <f t="shared" si="94"/>
        <v>0.5</v>
      </c>
      <c r="M273" s="576">
        <f t="shared" si="90"/>
        <v>0.5</v>
      </c>
      <c r="N273" s="58">
        <f t="shared" si="95"/>
        <v>0</v>
      </c>
      <c r="O273" s="58">
        <f t="shared" si="95"/>
        <v>0</v>
      </c>
      <c r="P273" s="1367">
        <f t="shared" si="82"/>
        <v>1.4652737611110551</v>
      </c>
      <c r="Q273" s="1102">
        <f t="shared" si="83"/>
        <v>7.3263688055552745</v>
      </c>
      <c r="R273" s="58"/>
      <c r="S273" s="1213">
        <f t="shared" si="84"/>
        <v>0.43958212833331645</v>
      </c>
      <c r="T273" s="1200">
        <f t="shared" si="85"/>
        <v>4.0403379473568872</v>
      </c>
      <c r="U273" s="1615">
        <f t="shared" si="85"/>
        <v>20.201689736784431</v>
      </c>
      <c r="V273" s="1615">
        <f t="shared" si="85"/>
        <v>0</v>
      </c>
      <c r="W273" s="1202">
        <f t="shared" si="85"/>
        <v>1.2121013842070658</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3757.3205700711787</v>
      </c>
      <c r="L274" s="576">
        <f t="shared" si="94"/>
        <v>0.5</v>
      </c>
      <c r="M274" s="576">
        <f t="shared" si="90"/>
        <v>0.5</v>
      </c>
      <c r="N274" s="58">
        <f t="shared" si="95"/>
        <v>0</v>
      </c>
      <c r="O274" s="58">
        <f t="shared" si="95"/>
        <v>0</v>
      </c>
      <c r="P274" s="1367">
        <f t="shared" si="82"/>
        <v>1.5029282280284715</v>
      </c>
      <c r="Q274" s="1102">
        <f t="shared" si="83"/>
        <v>7.5146411401423574</v>
      </c>
      <c r="R274" s="58"/>
      <c r="S274" s="1213">
        <f t="shared" si="84"/>
        <v>0.45087846840854146</v>
      </c>
      <c r="T274" s="1200">
        <f t="shared" si="85"/>
        <v>4.0779924142743038</v>
      </c>
      <c r="U274" s="1615">
        <f t="shared" si="85"/>
        <v>20.389962071371514</v>
      </c>
      <c r="V274" s="1615">
        <f t="shared" si="85"/>
        <v>0</v>
      </c>
      <c r="W274" s="1202">
        <f t="shared" si="85"/>
        <v>1.2233977242822909</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3854.8394289695575</v>
      </c>
      <c r="L275" s="576">
        <f t="shared" si="94"/>
        <v>0.5</v>
      </c>
      <c r="M275" s="576">
        <f t="shared" si="90"/>
        <v>0.5</v>
      </c>
      <c r="N275" s="58">
        <f t="shared" si="95"/>
        <v>0</v>
      </c>
      <c r="O275" s="58">
        <f t="shared" si="95"/>
        <v>0</v>
      </c>
      <c r="P275" s="1367">
        <f t="shared" si="82"/>
        <v>1.5419357715878232</v>
      </c>
      <c r="Q275" s="1102">
        <f t="shared" si="83"/>
        <v>7.7096788579391147</v>
      </c>
      <c r="R275" s="58"/>
      <c r="S275" s="1213">
        <f t="shared" si="84"/>
        <v>0.46258073147634687</v>
      </c>
      <c r="T275" s="1200">
        <f t="shared" si="85"/>
        <v>4.1169999578336549</v>
      </c>
      <c r="U275" s="1615">
        <f t="shared" si="85"/>
        <v>20.584999789168272</v>
      </c>
      <c r="V275" s="1615">
        <f t="shared" si="85"/>
        <v>0</v>
      </c>
      <c r="W275" s="1202">
        <f t="shared" si="85"/>
        <v>1.2350999873500963</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3957.1719651903718</v>
      </c>
      <c r="L276" s="576">
        <f t="shared" si="94"/>
        <v>0.5</v>
      </c>
      <c r="M276" s="576">
        <f t="shared" si="90"/>
        <v>0.5</v>
      </c>
      <c r="N276" s="58">
        <f t="shared" si="95"/>
        <v>0</v>
      </c>
      <c r="O276" s="58">
        <f t="shared" si="95"/>
        <v>0</v>
      </c>
      <c r="P276" s="1367">
        <f t="shared" si="82"/>
        <v>1.5828687860761488</v>
      </c>
      <c r="Q276" s="1102">
        <f t="shared" si="83"/>
        <v>7.9143439303807437</v>
      </c>
      <c r="R276" s="58"/>
      <c r="S276" s="1213">
        <f t="shared" si="84"/>
        <v>0.4748606358228446</v>
      </c>
      <c r="T276" s="1200">
        <f t="shared" si="85"/>
        <v>4.1579329723219809</v>
      </c>
      <c r="U276" s="1615">
        <f t="shared" si="85"/>
        <v>20.7896648616099</v>
      </c>
      <c r="V276" s="1615">
        <f t="shared" si="85"/>
        <v>0</v>
      </c>
      <c r="W276" s="1202">
        <f t="shared" si="85"/>
        <v>1.2473798916965941</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4065.4111322371223</v>
      </c>
      <c r="L277" s="576">
        <f t="shared" si="94"/>
        <v>0.5</v>
      </c>
      <c r="M277" s="576">
        <f t="shared" si="90"/>
        <v>0.5</v>
      </c>
      <c r="N277" s="58">
        <f t="shared" si="95"/>
        <v>0</v>
      </c>
      <c r="O277" s="58">
        <f t="shared" si="95"/>
        <v>0</v>
      </c>
      <c r="P277" s="1367">
        <f t="shared" si="82"/>
        <v>1.6261644528948491</v>
      </c>
      <c r="Q277" s="1102">
        <f t="shared" si="83"/>
        <v>8.1308222644742454</v>
      </c>
      <c r="R277" s="58"/>
      <c r="S277" s="1213">
        <f t="shared" si="84"/>
        <v>0.48784933586845464</v>
      </c>
      <c r="T277" s="1200">
        <f t="shared" si="85"/>
        <v>4.2012286391406812</v>
      </c>
      <c r="U277" s="1615">
        <f t="shared" si="85"/>
        <v>21.006143195703402</v>
      </c>
      <c r="V277" s="1615">
        <f t="shared" si="85"/>
        <v>0</v>
      </c>
      <c r="W277" s="1202">
        <f t="shared" si="85"/>
        <v>1.2603685917422041</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4179.2246442763708</v>
      </c>
      <c r="L278" s="576">
        <f t="shared" si="94"/>
        <v>0.5</v>
      </c>
      <c r="M278" s="576">
        <f t="shared" si="90"/>
        <v>0.5</v>
      </c>
      <c r="N278" s="58">
        <f t="shared" si="95"/>
        <v>0</v>
      </c>
      <c r="O278" s="58">
        <f t="shared" si="95"/>
        <v>0</v>
      </c>
      <c r="P278" s="1367">
        <f t="shared" si="82"/>
        <v>1.6716898577105486</v>
      </c>
      <c r="Q278" s="1102">
        <f t="shared" si="83"/>
        <v>8.3584492885527411</v>
      </c>
      <c r="R278" s="58"/>
      <c r="S278" s="1213">
        <f t="shared" si="84"/>
        <v>0.50150695731316453</v>
      </c>
      <c r="T278" s="1200">
        <f t="shared" si="85"/>
        <v>4.2467540439563809</v>
      </c>
      <c r="U278" s="1615">
        <f t="shared" si="85"/>
        <v>21.233770219781899</v>
      </c>
      <c r="V278" s="1615">
        <f t="shared" si="85"/>
        <v>0</v>
      </c>
      <c r="W278" s="1202">
        <f t="shared" si="85"/>
        <v>1.274026213186914</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4300.8842516652903</v>
      </c>
      <c r="L279" s="576">
        <f t="shared" si="94"/>
        <v>0.5</v>
      </c>
      <c r="M279" s="576">
        <f t="shared" si="90"/>
        <v>0.5</v>
      </c>
      <c r="N279" s="58">
        <f t="shared" si="95"/>
        <v>0</v>
      </c>
      <c r="O279" s="58">
        <f t="shared" si="95"/>
        <v>0</v>
      </c>
      <c r="P279" s="1367">
        <f t="shared" si="82"/>
        <v>1.7203537006661163</v>
      </c>
      <c r="Q279" s="1102">
        <f t="shared" si="83"/>
        <v>8.6017685033305806</v>
      </c>
      <c r="R279" s="58"/>
      <c r="S279" s="1213">
        <f t="shared" si="84"/>
        <v>0.51610611019983477</v>
      </c>
      <c r="T279" s="1200">
        <f t="shared" si="85"/>
        <v>4.2954178869119479</v>
      </c>
      <c r="U279" s="1615">
        <f t="shared" si="85"/>
        <v>21.477089434559737</v>
      </c>
      <c r="V279" s="1615">
        <f t="shared" si="85"/>
        <v>0</v>
      </c>
      <c r="W279" s="1202">
        <f t="shared" si="85"/>
        <v>1.2886253660735842</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4429.0494038884372</v>
      </c>
      <c r="L280" s="576">
        <f t="shared" si="94"/>
        <v>0.5</v>
      </c>
      <c r="M280" s="576">
        <f t="shared" si="90"/>
        <v>0.5</v>
      </c>
      <c r="N280" s="58">
        <f t="shared" si="95"/>
        <v>0</v>
      </c>
      <c r="O280" s="58">
        <f t="shared" si="95"/>
        <v>0</v>
      </c>
      <c r="P280" s="1367">
        <f t="shared" si="82"/>
        <v>1.7716197615553748</v>
      </c>
      <c r="Q280" s="1102">
        <f t="shared" si="83"/>
        <v>8.8580988077768748</v>
      </c>
      <c r="R280" s="58"/>
      <c r="S280" s="1213">
        <f t="shared" si="84"/>
        <v>0.53148592846661247</v>
      </c>
      <c r="T280" s="1200">
        <f t="shared" si="85"/>
        <v>4.3466839478012069</v>
      </c>
      <c r="U280" s="1615">
        <f t="shared" si="85"/>
        <v>21.733419739006031</v>
      </c>
      <c r="V280" s="1615">
        <f t="shared" si="85"/>
        <v>0</v>
      </c>
      <c r="W280" s="1202">
        <f t="shared" si="85"/>
        <v>1.3040051843403619</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4563.0515055795049</v>
      </c>
      <c r="L281" s="576">
        <f t="shared" si="94"/>
        <v>0.5</v>
      </c>
      <c r="M281" s="576">
        <f t="shared" si="90"/>
        <v>0.5</v>
      </c>
      <c r="N281" s="58">
        <f t="shared" si="95"/>
        <v>0</v>
      </c>
      <c r="O281" s="58">
        <f t="shared" si="95"/>
        <v>0</v>
      </c>
      <c r="P281" s="1367">
        <f t="shared" si="82"/>
        <v>1.825220602231802</v>
      </c>
      <c r="Q281" s="1102">
        <f t="shared" si="83"/>
        <v>9.1261030111590102</v>
      </c>
      <c r="R281" s="58"/>
      <c r="S281" s="1213">
        <f t="shared" si="84"/>
        <v>0.54756618066954055</v>
      </c>
      <c r="T281" s="1200">
        <f t="shared" si="85"/>
        <v>4.4002847884776344</v>
      </c>
      <c r="U281" s="1615">
        <f t="shared" si="85"/>
        <v>22.001423942388168</v>
      </c>
      <c r="V281" s="1615">
        <f t="shared" si="85"/>
        <v>0</v>
      </c>
      <c r="W281" s="1202">
        <f t="shared" si="85"/>
        <v>1.3200854365432901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4697.3262811853629</v>
      </c>
      <c r="L282" s="576">
        <f t="shared" si="94"/>
        <v>0.5</v>
      </c>
      <c r="M282" s="576">
        <f t="shared" si="90"/>
        <v>0.5</v>
      </c>
      <c r="N282" s="58">
        <f t="shared" si="95"/>
        <v>0</v>
      </c>
      <c r="O282" s="58">
        <f t="shared" si="95"/>
        <v>0</v>
      </c>
      <c r="P282" s="1367">
        <f t="shared" si="82"/>
        <v>1.8789305124741451</v>
      </c>
      <c r="Q282" s="1102">
        <f t="shared" si="83"/>
        <v>9.3946525623707249</v>
      </c>
      <c r="R282" s="58"/>
      <c r="S282" s="1213">
        <f t="shared" si="84"/>
        <v>0.56367915374224353</v>
      </c>
      <c r="T282" s="1200">
        <f t="shared" si="85"/>
        <v>4.4539946987199768</v>
      </c>
      <c r="U282" s="1615">
        <f t="shared" si="85"/>
        <v>22.269973493599885</v>
      </c>
      <c r="V282" s="1615">
        <f t="shared" si="85"/>
        <v>0</v>
      </c>
      <c r="W282" s="1202">
        <f t="shared" si="85"/>
        <v>1.3361984096159931</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4837.9956617458229</v>
      </c>
      <c r="L283" s="576">
        <f t="shared" si="94"/>
        <v>0.5</v>
      </c>
      <c r="M283" s="576">
        <f t="shared" si="90"/>
        <v>0.5</v>
      </c>
      <c r="N283" s="58">
        <f t="shared" si="95"/>
        <v>0</v>
      </c>
      <c r="O283" s="58">
        <f t="shared" si="95"/>
        <v>0</v>
      </c>
      <c r="P283" s="1367">
        <f t="shared" si="82"/>
        <v>1.9351982646983292</v>
      </c>
      <c r="Q283" s="1102">
        <f t="shared" si="83"/>
        <v>9.6759913234916457</v>
      </c>
      <c r="R283" s="58"/>
      <c r="S283" s="1213">
        <f t="shared" si="84"/>
        <v>0.5805594794094987</v>
      </c>
      <c r="T283" s="1200">
        <f t="shared" si="85"/>
        <v>4.5102624509441611</v>
      </c>
      <c r="U283" s="1615">
        <f t="shared" si="85"/>
        <v>22.551312254720806</v>
      </c>
      <c r="V283" s="1615">
        <f t="shared" si="85"/>
        <v>0</v>
      </c>
      <c r="W283" s="1202">
        <f t="shared" si="85"/>
        <v>1.3530787352832481</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4986.5586609286947</v>
      </c>
      <c r="L284" s="578">
        <f t="shared" si="94"/>
        <v>0.5</v>
      </c>
      <c r="M284" s="578">
        <f t="shared" si="90"/>
        <v>0.5</v>
      </c>
      <c r="N284" s="1214">
        <f t="shared" ref="N284:O284" si="96">N146</f>
        <v>0</v>
      </c>
      <c r="O284" s="1214">
        <f t="shared" si="96"/>
        <v>0</v>
      </c>
      <c r="P284" s="1215">
        <f t="shared" si="82"/>
        <v>1.994623464371478</v>
      </c>
      <c r="Q284" s="1146">
        <f t="shared" si="83"/>
        <v>9.973117321857389</v>
      </c>
      <c r="R284" s="1214"/>
      <c r="S284" s="1216">
        <f t="shared" si="84"/>
        <v>0.59838703931144333</v>
      </c>
      <c r="T284" s="1217">
        <f t="shared" si="85"/>
        <v>4.5696876506173094</v>
      </c>
      <c r="U284" s="1218">
        <f t="shared" si="85"/>
        <v>22.848438253086549</v>
      </c>
      <c r="V284" s="1218">
        <f t="shared" si="85"/>
        <v>0</v>
      </c>
      <c r="W284" s="1219">
        <f t="shared" si="85"/>
        <v>1.3709062951851929</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80">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8"/>
      <c r="AJ92" s="1388"/>
      <c r="AK92" s="1388"/>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80">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8"/>
      <c r="AJ93" s="1388"/>
      <c r="AK93" s="1388"/>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80">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8"/>
      <c r="AJ94" s="1388"/>
      <c r="AK94" s="1388"/>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80">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8"/>
      <c r="AJ95" s="1388"/>
      <c r="AK95" s="1388"/>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80">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8"/>
      <c r="AJ96" s="1388"/>
      <c r="AK96" s="1388"/>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80">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8"/>
      <c r="AJ97" s="1388"/>
      <c r="AK97" s="1388"/>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80">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9"/>
      <c r="AJ98" s="1388"/>
      <c r="AK98" s="1389"/>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80">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9"/>
      <c r="AJ99" s="1388"/>
      <c r="AK99" s="1389"/>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80">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9"/>
      <c r="AJ100" s="1388"/>
      <c r="AK100" s="1389"/>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80">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9"/>
      <c r="AJ101" s="1388"/>
      <c r="AK101" s="1389"/>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80">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9"/>
      <c r="AJ102" s="1388"/>
      <c r="AK102" s="1389"/>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80">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9"/>
      <c r="AJ103" s="1388"/>
      <c r="AK103" s="1389"/>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80">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9"/>
      <c r="AJ104" s="1388"/>
      <c r="AK104" s="1389"/>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80">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9"/>
      <c r="AJ105" s="1388"/>
      <c r="AK105" s="1389"/>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80">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9"/>
      <c r="AJ106" s="1388"/>
      <c r="AK106" s="1389"/>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80">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9"/>
      <c r="AJ107" s="1388"/>
      <c r="AK107" s="1389"/>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80">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9"/>
      <c r="AJ108" s="1388"/>
      <c r="AK108" s="1389"/>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80">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9"/>
      <c r="AJ109" s="1388"/>
      <c r="AK109" s="1389"/>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80">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9"/>
      <c r="AJ110" s="1388"/>
      <c r="AK110" s="1389"/>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80">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9"/>
      <c r="AJ111" s="1388"/>
      <c r="AK111" s="1389"/>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80">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9"/>
      <c r="AJ112" s="1388"/>
      <c r="AK112" s="1389"/>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80">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9"/>
      <c r="AJ113" s="1388"/>
      <c r="AK113" s="1389"/>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80">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9"/>
      <c r="AJ114" s="1388"/>
      <c r="AK114" s="1389"/>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80">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9"/>
      <c r="AJ115" s="1388"/>
      <c r="AK115" s="1389"/>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80">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9"/>
      <c r="AJ116" s="1388"/>
      <c r="AK116" s="1389"/>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80">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9"/>
      <c r="AJ117" s="1388"/>
      <c r="AK117" s="1389"/>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80">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9"/>
      <c r="AJ118" s="1388"/>
      <c r="AK118" s="1389"/>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80">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9"/>
      <c r="AJ119" s="1388"/>
      <c r="AK119" s="1389"/>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80">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9"/>
      <c r="AJ120" s="1388"/>
      <c r="AK120" s="1389"/>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0.32003528018995359</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8.1601825553942042</v>
      </c>
      <c r="R121" s="1381">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4">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9"/>
      <c r="AJ126" s="1388"/>
      <c r="AK126" s="1389"/>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4">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9"/>
      <c r="AJ127" s="1388"/>
      <c r="AK127" s="1389"/>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4">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9"/>
      <c r="AJ128" s="1388"/>
      <c r="AK128" s="1389"/>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4">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9"/>
      <c r="AJ129" s="1388"/>
      <c r="AK129" s="1389"/>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4">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9"/>
      <c r="AJ130" s="1388"/>
      <c r="AK130" s="1389"/>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4">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9"/>
      <c r="AJ131" s="1388"/>
      <c r="AK131" s="1389"/>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4">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9"/>
      <c r="AJ132" s="1388"/>
      <c r="AK132" s="1389"/>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4">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9"/>
      <c r="AJ133" s="1388"/>
      <c r="AK133" s="1389"/>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4">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9"/>
      <c r="AJ134" s="1388"/>
      <c r="AK134" s="1389"/>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4">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9"/>
      <c r="AJ135" s="1388"/>
      <c r="AK135" s="1389"/>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4">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9"/>
      <c r="AJ136" s="1388"/>
      <c r="AK136" s="1389"/>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4">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9"/>
      <c r="AJ137" s="1388"/>
      <c r="AK137" s="1389"/>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4">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9"/>
      <c r="AJ138" s="1388"/>
      <c r="AK138" s="1389"/>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4">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9"/>
      <c r="AJ139" s="1388"/>
      <c r="AK139" s="1389"/>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4">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9"/>
      <c r="AJ140" s="1388"/>
      <c r="AK140" s="1389"/>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4">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9"/>
      <c r="AJ141" s="1388"/>
      <c r="AK141" s="1389"/>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4">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9"/>
      <c r="AJ142" s="1388"/>
      <c r="AK142" s="1389"/>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4">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9"/>
      <c r="AJ143" s="1388"/>
      <c r="AK143" s="1389"/>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4">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9"/>
      <c r="AJ144" s="1388"/>
      <c r="AK144" s="1389"/>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4">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9"/>
      <c r="AJ145" s="1388"/>
      <c r="AK145" s="1389"/>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4">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9"/>
      <c r="AJ146" s="1388"/>
      <c r="AK146" s="1389"/>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4">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9"/>
      <c r="AJ147" s="1388"/>
      <c r="AK147" s="1389"/>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4">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9"/>
      <c r="AJ148" s="1388"/>
      <c r="AK148" s="1389"/>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4">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9"/>
      <c r="AJ149" s="1388"/>
      <c r="AK149" s="1389"/>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4">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9"/>
      <c r="AJ150" s="1388"/>
      <c r="AK150" s="1389"/>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4">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9"/>
      <c r="AJ151" s="1388"/>
      <c r="AK151" s="1389"/>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4">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9"/>
      <c r="AJ152" s="1388"/>
      <c r="AK152" s="1389"/>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4">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9"/>
      <c r="AJ153" s="1388"/>
      <c r="AK153" s="1389"/>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4">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9"/>
      <c r="AJ154" s="1388"/>
      <c r="AK154" s="1389"/>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0.37566132180355827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9.5785219776340007</v>
      </c>
      <c r="R155" s="1386">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4">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30">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8"/>
      <c r="AJ160" s="1388"/>
      <c r="AK160" s="1388"/>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4">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30">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8"/>
      <c r="AJ161" s="1388"/>
      <c r="AK161" s="1388"/>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4">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30">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8"/>
      <c r="AJ162" s="1388"/>
      <c r="AK162" s="1388"/>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4">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30">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8"/>
      <c r="AJ163" s="1388"/>
      <c r="AK163" s="1388"/>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4">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30">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8"/>
      <c r="AJ164" s="1388"/>
      <c r="AK164" s="1388"/>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4">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30">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8"/>
      <c r="AJ165" s="1388"/>
      <c r="AK165" s="1388"/>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4">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30">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8"/>
      <c r="AJ166" s="1388"/>
      <c r="AK166" s="1388"/>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4">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30">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8"/>
      <c r="AJ167" s="1388"/>
      <c r="AK167" s="1388"/>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4">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30">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8"/>
      <c r="AJ168" s="1388"/>
      <c r="AK168" s="1388"/>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4">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30">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8"/>
      <c r="AJ169" s="1388"/>
      <c r="AK169" s="1388"/>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4">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30">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8"/>
      <c r="AJ170" s="1388"/>
      <c r="AK170" s="1388"/>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4">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30">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8"/>
      <c r="AJ171" s="1388"/>
      <c r="AK171" s="1388"/>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4">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30">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8"/>
      <c r="AJ172" s="1388"/>
      <c r="AK172" s="1388"/>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4">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30">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8"/>
      <c r="AJ173" s="1388"/>
      <c r="AK173" s="1388"/>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4">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30">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8"/>
      <c r="AJ174" s="1388"/>
      <c r="AK174" s="1388"/>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4">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30">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8"/>
      <c r="AJ175" s="1388"/>
      <c r="AK175" s="1388"/>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4">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30">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8"/>
      <c r="AJ176" s="1388"/>
      <c r="AK176" s="1388"/>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4">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30">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8"/>
      <c r="AJ177" s="1388"/>
      <c r="AK177" s="1388"/>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4">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30">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8"/>
      <c r="AJ178" s="1388"/>
      <c r="AK178" s="1388"/>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4">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30">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8"/>
      <c r="AJ179" s="1388"/>
      <c r="AK179" s="1388"/>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4">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30">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8"/>
      <c r="AJ180" s="1388"/>
      <c r="AK180" s="1388"/>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4">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30">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8"/>
      <c r="AJ181" s="1388"/>
      <c r="AK181" s="1388"/>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4">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30">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8"/>
      <c r="AJ182" s="1388"/>
      <c r="AK182" s="1388"/>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4">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30">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8"/>
      <c r="AJ183" s="1388"/>
      <c r="AK183" s="1388"/>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4">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30">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8"/>
      <c r="AJ184" s="1388"/>
      <c r="AK184" s="1388"/>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4">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30">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8"/>
      <c r="AJ185" s="1388"/>
      <c r="AK185" s="1388"/>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4">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30">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8"/>
      <c r="AJ186" s="1388"/>
      <c r="AK186" s="1388"/>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4">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30">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8"/>
      <c r="AJ187" s="1388"/>
      <c r="AK187" s="1388"/>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4">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30">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8"/>
      <c r="AJ188" s="1388"/>
      <c r="AK188" s="1388"/>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0.37566132180355827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9.5785219776340007</v>
      </c>
      <c r="R189" s="1386">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31">
        <f>C189*'4C2 Open-burning '!$C$10*'4C2 Open-burning '!$C$11*$C$5*C$15</f>
        <v>8.9744730400281702E-3</v>
      </c>
      <c r="AB189" s="1632">
        <f>D189*'4C2 Open-burning '!$C$10*'4C2 Open-burning '!$C$11*$C$5*D$15</f>
        <v>9.3729865560653724E-3</v>
      </c>
      <c r="AC189" s="1632">
        <f>E189*'4C2 Open-burning '!$C$10*'4C2 Open-burning '!$C$11*$C$5*E$15</f>
        <v>5.7601061336922865E-3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2.2520035997572106E-2</v>
      </c>
      <c r="AH189" s="493">
        <f t="shared" si="18"/>
        <v>4.6627601727357935E-2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35" t="s">
        <v>6</v>
      </c>
      <c r="I55" s="1898"/>
      <c r="J55" s="1898"/>
      <c r="K55" s="1898"/>
      <c r="L55" s="1898"/>
      <c r="M55" s="1836"/>
      <c r="N55" s="1835" t="s">
        <v>298</v>
      </c>
      <c r="O55" s="1898"/>
      <c r="P55" s="1898"/>
      <c r="Q55" s="1898"/>
      <c r="R55" s="1898"/>
      <c r="S55" s="1836"/>
      <c r="T55" s="1835" t="s">
        <v>299</v>
      </c>
      <c r="U55" s="1898"/>
      <c r="V55" s="1898"/>
      <c r="W55" s="1898"/>
      <c r="X55" s="1898"/>
      <c r="Y55" s="1836"/>
      <c r="Z55" s="2007" t="s">
        <v>308</v>
      </c>
      <c r="AA55" s="1873"/>
      <c r="AB55" s="1873"/>
      <c r="AC55" s="1873"/>
      <c r="AD55" s="1873"/>
      <c r="AE55" s="1873"/>
      <c r="AF55" s="1874"/>
      <c r="AG55" s="2007" t="s">
        <v>307</v>
      </c>
      <c r="AH55" s="1873"/>
      <c r="AI55" s="1873"/>
      <c r="AJ55" s="1873"/>
      <c r="AK55" s="1873"/>
      <c r="AL55" s="1873"/>
      <c r="AM55" s="1874"/>
      <c r="AN55" s="2007" t="s">
        <v>306</v>
      </c>
      <c r="AO55" s="1873"/>
      <c r="AP55" s="1873"/>
      <c r="AQ55" s="1873"/>
      <c r="AR55" s="1873"/>
      <c r="AS55" s="1873"/>
      <c r="AT55" s="1874"/>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2020-08-20T19:22:20Z</dcterms:modified>
</cp:coreProperties>
</file>